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410C95DB-7E6F-4707-AC8E-ECE8490F3B99}"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24" l="1"/>
  <c r="B4" i="24"/>
  <c r="D4" i="19"/>
  <c r="B4" i="19"/>
  <c r="D4" i="16"/>
  <c r="B4" i="16"/>
  <c r="C6" i="18"/>
  <c r="C5" i="18"/>
  <c r="D5" i="7"/>
  <c r="D6" i="7"/>
  <c r="D7" i="7"/>
  <c r="D8" i="7"/>
  <c r="D9" i="7"/>
  <c r="D10" i="7"/>
  <c r="D11" i="7"/>
  <c r="D12" i="7"/>
  <c r="D4" i="7"/>
  <c r="B5" i="7"/>
  <c r="B6" i="7"/>
  <c r="B7" i="7"/>
  <c r="B8" i="7"/>
  <c r="B9" i="7"/>
  <c r="B10" i="7"/>
  <c r="B11" i="7"/>
  <c r="B12" i="7"/>
  <c r="B4" i="7"/>
  <c r="A82" i="5"/>
  <c r="B44" i="24"/>
  <c r="B150" i="7"/>
  <c r="B28" i="19"/>
  <c r="B42" i="16"/>
  <c r="B21" i="18"/>
  <c r="B25" i="26"/>
  <c r="B28" i="12"/>
  <c r="K22" i="16" l="1"/>
  <c r="G10" i="16"/>
  <c r="C9" i="18" l="1"/>
  <c r="C13" i="18"/>
  <c r="C59" i="16" l="1"/>
  <c r="B61" i="16" s="1"/>
  <c r="C61" i="16" s="1"/>
  <c r="K4" i="24"/>
  <c r="G4" i="24"/>
  <c r="B62" i="16" l="1"/>
  <c r="B63" i="16" s="1"/>
  <c r="B64" i="16" s="1"/>
  <c r="C38" i="18"/>
  <c r="B40" i="18" s="1"/>
  <c r="C40" i="18" s="1"/>
  <c r="K4" i="19"/>
  <c r="K5" i="7"/>
  <c r="K6" i="7"/>
  <c r="K7" i="7"/>
  <c r="K8" i="7"/>
  <c r="K9" i="7"/>
  <c r="K10" i="7"/>
  <c r="K11" i="7"/>
  <c r="K12" i="7"/>
  <c r="K13" i="7"/>
  <c r="K14" i="7"/>
  <c r="K15" i="7"/>
  <c r="K16" i="7"/>
  <c r="K17" i="7"/>
  <c r="K18" i="7"/>
  <c r="K19" i="7"/>
  <c r="K20" i="7"/>
  <c r="K21" i="7"/>
  <c r="K22" i="7"/>
  <c r="K23" i="7"/>
  <c r="HQ23" i="7" s="1"/>
  <c r="K24" i="7"/>
  <c r="HQ24" i="7" s="1"/>
  <c r="K25" i="7"/>
  <c r="K26" i="7"/>
  <c r="K27" i="7"/>
  <c r="K28" i="7"/>
  <c r="K29" i="7"/>
  <c r="K30" i="7"/>
  <c r="K31" i="7"/>
  <c r="K32" i="7"/>
  <c r="K33" i="7"/>
  <c r="K34" i="7"/>
  <c r="K35" i="7"/>
  <c r="HQ35" i="7" s="1"/>
  <c r="K36" i="7"/>
  <c r="K37" i="7"/>
  <c r="K38" i="7"/>
  <c r="K39" i="7"/>
  <c r="K40" i="7"/>
  <c r="K41" i="7"/>
  <c r="K42" i="7"/>
  <c r="K43" i="7"/>
  <c r="K44" i="7"/>
  <c r="K45" i="7"/>
  <c r="K46" i="7"/>
  <c r="K47" i="7"/>
  <c r="HQ47" i="7" s="1"/>
  <c r="K48" i="7"/>
  <c r="HQ48" i="7" s="1"/>
  <c r="K49" i="7"/>
  <c r="K50" i="7"/>
  <c r="K51" i="7"/>
  <c r="K52" i="7"/>
  <c r="K53" i="7"/>
  <c r="K54" i="7"/>
  <c r="K55" i="7"/>
  <c r="K56" i="7"/>
  <c r="K57" i="7"/>
  <c r="K58" i="7"/>
  <c r="K59" i="7"/>
  <c r="HQ59" i="7" s="1"/>
  <c r="K60" i="7"/>
  <c r="HQ60" i="7" s="1"/>
  <c r="K61" i="7"/>
  <c r="K62" i="7"/>
  <c r="K63" i="7"/>
  <c r="K64" i="7"/>
  <c r="K65" i="7"/>
  <c r="K66" i="7"/>
  <c r="K67" i="7"/>
  <c r="K68" i="7"/>
  <c r="K69" i="7"/>
  <c r="K70" i="7"/>
  <c r="K71" i="7"/>
  <c r="HQ71" i="7" s="1"/>
  <c r="K72" i="7"/>
  <c r="K73" i="7"/>
  <c r="K74" i="7"/>
  <c r="K75" i="7"/>
  <c r="K76" i="7"/>
  <c r="K77" i="7"/>
  <c r="K78" i="7"/>
  <c r="K79" i="7"/>
  <c r="K80" i="7"/>
  <c r="K81" i="7"/>
  <c r="K82" i="7"/>
  <c r="K83" i="7"/>
  <c r="O83" i="7" s="1"/>
  <c r="K84" i="7"/>
  <c r="HQ84" i="7" s="1"/>
  <c r="K85" i="7"/>
  <c r="K86" i="7"/>
  <c r="K87" i="7"/>
  <c r="K88" i="7"/>
  <c r="K89" i="7"/>
  <c r="K90" i="7"/>
  <c r="K91" i="7"/>
  <c r="K92" i="7"/>
  <c r="K93" i="7"/>
  <c r="K94" i="7"/>
  <c r="K95" i="7"/>
  <c r="HQ95" i="7" s="1"/>
  <c r="K96" i="7"/>
  <c r="HQ96" i="7" s="1"/>
  <c r="K97" i="7"/>
  <c r="K98" i="7"/>
  <c r="K99" i="7"/>
  <c r="K100" i="7"/>
  <c r="K101" i="7"/>
  <c r="K102" i="7"/>
  <c r="K103" i="7"/>
  <c r="K4" i="7"/>
  <c r="G4" i="1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54" i="5"/>
  <c r="B53" i="5"/>
  <c r="C16" i="18" s="1"/>
  <c r="D10" i="14"/>
  <c r="B59" i="5"/>
  <c r="B58"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O97" i="15"/>
  <c r="P97" i="15" s="1"/>
  <c r="O90" i="15"/>
  <c r="O86" i="15"/>
  <c r="R86" i="15" s="1"/>
  <c r="O82" i="15"/>
  <c r="EC82" i="15" s="1"/>
  <c r="O78" i="15"/>
  <c r="O74" i="15"/>
  <c r="EL74" i="15" s="1"/>
  <c r="O70" i="15"/>
  <c r="EP70" i="15" s="1"/>
  <c r="O66" i="15"/>
  <c r="R66" i="15" s="1"/>
  <c r="O62" i="15"/>
  <c r="O58" i="15"/>
  <c r="ED58" i="15" s="1"/>
  <c r="O54" i="15"/>
  <c r="FN54" i="15" s="1"/>
  <c r="O50" i="15"/>
  <c r="O46" i="15"/>
  <c r="FQ46" i="15" s="1"/>
  <c r="O42" i="15"/>
  <c r="O38" i="15"/>
  <c r="FJ38" i="15" s="1"/>
  <c r="O34" i="15"/>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K84" i="14"/>
  <c r="K80" i="14"/>
  <c r="EG80" i="14" s="1"/>
  <c r="K76" i="14"/>
  <c r="K72" i="14"/>
  <c r="K68" i="14"/>
  <c r="K64" i="14"/>
  <c r="FW64" i="14" s="1"/>
  <c r="K60" i="14"/>
  <c r="K52" i="14"/>
  <c r="K48" i="14"/>
  <c r="DT48" i="14" s="1"/>
  <c r="K44" i="14"/>
  <c r="EW44" i="14" s="1"/>
  <c r="K40" i="14"/>
  <c r="HF40" i="14" s="1"/>
  <c r="K36" i="14"/>
  <c r="HP36" i="14" s="1"/>
  <c r="K32" i="14"/>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GS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54" i="15"/>
  <c r="FL70" i="15"/>
  <c r="V8" i="15"/>
  <c r="X8" i="15"/>
  <c r="ER8" i="15"/>
  <c r="S8" i="15"/>
  <c r="L7" i="14"/>
  <c r="P4" i="14"/>
  <c r="R4" i="14"/>
  <c r="Q4" i="14"/>
  <c r="EM14" i="15"/>
  <c r="T8" i="15"/>
  <c r="L4" i="14"/>
  <c r="U8" i="15"/>
  <c r="W8" i="15"/>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GQ36" i="14"/>
  <c r="EC54" i="14"/>
  <c r="HE61" i="15"/>
  <c r="EZ14" i="15"/>
  <c r="FH24" i="14"/>
  <c r="HB14" i="15"/>
  <c r="FS14" i="15"/>
  <c r="DY24" i="14"/>
  <c r="GU24" i="14"/>
  <c r="FG61" i="15"/>
  <c r="HC27" i="14"/>
  <c r="FY14" i="15"/>
  <c r="EH14" i="15"/>
  <c r="FA24" i="14"/>
  <c r="FI25" i="15"/>
  <c r="FO25" i="15"/>
  <c r="EC36" i="14"/>
  <c r="EU84" i="14"/>
  <c r="GG84" i="14"/>
  <c r="FK41" i="14"/>
  <c r="DU41" i="14"/>
  <c r="EC41" i="14"/>
  <c r="EJ41" i="14"/>
  <c r="GP41" i="14"/>
  <c r="EN47" i="14"/>
  <c r="FT47" i="14"/>
  <c r="EG42" i="14"/>
  <c r="FD42" i="14"/>
  <c r="ES42" i="14"/>
  <c r="GE42" i="14"/>
  <c r="R82" i="15"/>
  <c r="HC82" i="15"/>
  <c r="FN82" i="15"/>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GU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HQ14" i="15"/>
  <c r="GJ14" i="15"/>
  <c r="EV14" i="15"/>
  <c r="GS24" i="14"/>
  <c r="EC24" i="14"/>
  <c r="EV24" i="14"/>
  <c r="HR78" i="15"/>
  <c r="GW25" i="15"/>
  <c r="GJ65" i="14"/>
  <c r="FM36" i="14"/>
  <c r="EI27" i="14"/>
  <c r="GT41" i="14"/>
  <c r="R34" i="15"/>
  <c r="HQ34" i="15"/>
  <c r="ET66" i="15"/>
  <c r="FP82" i="15"/>
  <c r="EU14" i="15"/>
  <c r="HE14" i="15"/>
  <c r="EN14" i="15"/>
  <c r="FX14" i="15"/>
  <c r="GY14" i="15"/>
  <c r="EF14" i="15"/>
  <c r="GH45" i="15"/>
  <c r="FV42" i="14"/>
  <c r="FJ24" i="14"/>
  <c r="HM24" i="14"/>
  <c r="GL24" i="14"/>
  <c r="GN24" i="14"/>
  <c r="EB24" i="14"/>
  <c r="FK24" i="14"/>
  <c r="GK70" i="14"/>
  <c r="FU78" i="15"/>
  <c r="HF69" i="15"/>
  <c r="ER69" i="15"/>
  <c r="GN25" i="15"/>
  <c r="EL25" i="15"/>
  <c r="EM65" i="14"/>
  <c r="FU65" i="14"/>
  <c r="GQ27" i="14"/>
  <c r="FY1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V100" i="14"/>
  <c r="EN27" i="14"/>
  <c r="GZ27" i="14"/>
  <c r="FM27" i="14"/>
  <c r="EQ27" i="14"/>
  <c r="FR27" i="14"/>
  <c r="FF27" i="14"/>
  <c r="FP27" i="14"/>
  <c r="EC27" i="14"/>
  <c r="GO27" i="14"/>
  <c r="GU27" i="14"/>
  <c r="DW27" i="14"/>
  <c r="GA27" i="14"/>
  <c r="EJ27" i="14"/>
  <c r="FI27" i="14"/>
  <c r="FJ27" i="14"/>
  <c r="GT27" i="14"/>
  <c r="FT27" i="14"/>
  <c r="GS27" i="14"/>
  <c r="EM27" i="14"/>
  <c r="GW18" i="14"/>
  <c r="EN18"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GT14" i="15"/>
  <c r="FD14" i="15"/>
  <c r="HK14" i="15"/>
  <c r="GH24" i="14"/>
  <c r="HH24" i="14"/>
  <c r="GI24" i="14"/>
  <c r="HP69" i="15"/>
  <c r="FE61" i="15"/>
  <c r="EX65" i="14"/>
  <c r="EQ36" i="14"/>
  <c r="HO15" i="14"/>
  <c r="GR102" i="15"/>
  <c r="FV82" i="15"/>
  <c r="EQ82" i="15"/>
  <c r="EU34" i="15"/>
  <c r="FJ14" i="15"/>
  <c r="GK14" i="15"/>
  <c r="HP14" i="15"/>
  <c r="FC14" i="15"/>
  <c r="GE14" i="15"/>
  <c r="ET14" i="15"/>
  <c r="GR45" i="15"/>
  <c r="HE42" i="14"/>
  <c r="HA24" i="14"/>
  <c r="GO24" i="14"/>
  <c r="FN24" i="14"/>
  <c r="GB24" i="14"/>
  <c r="HO24" i="14"/>
  <c r="EI24" i="14"/>
  <c r="FC78" i="15"/>
  <c r="HN69" i="15"/>
  <c r="GQ69" i="15"/>
  <c r="EN25" i="15"/>
  <c r="GH61" i="15"/>
  <c r="EF61" i="15"/>
  <c r="EJ65" i="14"/>
  <c r="DU65" i="14"/>
  <c r="FP36" i="14"/>
  <c r="EP27" i="14"/>
  <c r="GV27" i="14"/>
  <c r="ET15" i="14"/>
  <c r="HL15" i="14"/>
  <c r="HK93" i="15"/>
  <c r="EU53" i="14"/>
  <c r="GU53" i="14"/>
  <c r="N24" i="14"/>
  <c r="DW24" i="14"/>
  <c r="EM24" i="14"/>
  <c r="FC24" i="14"/>
  <c r="FS24" i="14"/>
  <c r="EA24" i="14"/>
  <c r="EQ24" i="14"/>
  <c r="FG24" i="14"/>
  <c r="N84" i="14"/>
  <c r="GY84" i="14"/>
  <c r="GC84" i="14"/>
  <c r="GM84" i="14"/>
  <c r="FU84"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EI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K100" i="14"/>
  <c r="FN100" i="14"/>
  <c r="HC15" i="14"/>
  <c r="GH15" i="14"/>
  <c r="FO15" i="14"/>
  <c r="FV15" i="14"/>
  <c r="HG15" i="14"/>
  <c r="EU15" i="14"/>
  <c r="GS15" i="14"/>
  <c r="FE15" i="14"/>
  <c r="HH15" i="14"/>
  <c r="EV15" i="14"/>
  <c r="GE81" i="15"/>
  <c r="HE81" i="15"/>
  <c r="GF81" i="15"/>
  <c r="FG93" i="15"/>
  <c r="ED93" i="15"/>
  <c r="GZ93" i="15"/>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HB62" i="15"/>
  <c r="GR62" i="15"/>
  <c r="FG62" i="15"/>
  <c r="HA62" i="15"/>
  <c r="ES62" i="15"/>
  <c r="HD62" i="15"/>
  <c r="FM62" i="15"/>
  <c r="GO62" i="15"/>
  <c r="R78" i="15"/>
  <c r="EM78" i="15"/>
  <c r="GE78" i="15"/>
  <c r="HO78" i="15"/>
  <c r="FL78" i="15"/>
  <c r="HD78" i="15"/>
  <c r="EO78" i="15"/>
  <c r="GK78" i="15"/>
  <c r="FN78" i="15"/>
  <c r="HN78" i="15"/>
  <c r="ED78" i="15"/>
  <c r="EY78" i="15"/>
  <c r="GI78" i="15"/>
  <c r="EF78" i="15"/>
  <c r="FX78" i="15"/>
  <c r="HH78" i="15"/>
  <c r="FE78" i="15"/>
  <c r="GW78" i="15"/>
  <c r="GD78" i="15"/>
  <c r="FV78"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R9" i="15"/>
  <c r="GV74" i="15"/>
  <c r="FZ58" i="15"/>
  <c r="GL84"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HM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GH100" i="14"/>
  <c r="DV100" i="14"/>
  <c r="ED15" i="14"/>
  <c r="FG15" i="14"/>
  <c r="EL15" i="14"/>
  <c r="HJ15" i="14"/>
  <c r="EX15" i="14"/>
  <c r="GI15" i="14"/>
  <c r="DW15" i="14"/>
  <c r="GC15" i="14"/>
  <c r="EO15" i="14"/>
  <c r="GF15" i="14"/>
  <c r="DT15" i="14"/>
  <c r="FO81" i="15"/>
  <c r="HA81" i="15"/>
  <c r="GB81" i="15"/>
  <c r="EQ93" i="15"/>
  <c r="DZ93" i="15"/>
  <c r="GV93" i="15"/>
  <c r="FX41" i="14"/>
  <c r="EV41" i="14"/>
  <c r="FG41" i="14"/>
  <c r="EG68" i="14"/>
  <c r="EM18" i="14"/>
  <c r="GS18" i="14"/>
  <c r="L9" i="14"/>
  <c r="O6" i="15"/>
  <c r="R6" i="15" s="1"/>
  <c r="K6" i="14"/>
  <c r="L6" i="14" s="1"/>
  <c r="HA74" i="15"/>
  <c r="FP74" i="15"/>
  <c r="EQ74" i="15"/>
  <c r="EC58" i="15"/>
  <c r="HM66" i="14"/>
  <c r="GT74" i="15"/>
  <c r="EH74" i="15"/>
  <c r="FL58" i="15"/>
  <c r="GA34" i="14"/>
  <c r="FT59" i="14"/>
  <c r="ER78" i="14"/>
  <c r="FU74" i="15"/>
  <c r="DX74" i="15"/>
  <c r="HR74" i="15"/>
  <c r="EG74" i="15"/>
  <c r="GQ74" i="15"/>
  <c r="GU58" i="15"/>
  <c r="FJ98" i="14"/>
  <c r="FF34" i="14"/>
  <c r="GA97" i="14"/>
  <c r="GP74" i="15"/>
  <c r="HQ74" i="15"/>
  <c r="FE74" i="15"/>
  <c r="GF74" i="15"/>
  <c r="HG74" i="15"/>
  <c r="ES74" i="15"/>
  <c r="EK58" i="15"/>
  <c r="HH58" i="15"/>
  <c r="EV58" i="15"/>
  <c r="FW58" i="15"/>
  <c r="ET58" i="15"/>
  <c r="ER84" i="15"/>
  <c r="DZ84" i="15"/>
  <c r="FY98" i="14"/>
  <c r="EA66" i="14"/>
  <c r="FA66" i="14"/>
  <c r="GG32" i="14"/>
  <c r="DW34" i="14"/>
  <c r="GO34" i="14"/>
  <c r="EG43" i="14"/>
  <c r="EZ97" i="14"/>
  <c r="EC97" i="14"/>
  <c r="EU59" i="14"/>
  <c r="GG37" i="15"/>
  <c r="GF46" i="14"/>
  <c r="GK58" i="15"/>
  <c r="FM58" i="15"/>
  <c r="GR58" i="15"/>
  <c r="EF58" i="15"/>
  <c r="EQ58" i="15"/>
  <c r="HO84" i="15"/>
  <c r="FI84" i="15"/>
  <c r="HJ98" i="14"/>
  <c r="HL98" i="14"/>
  <c r="FN66" i="14"/>
  <c r="GN66" i="14"/>
  <c r="EY34" i="14"/>
  <c r="EC34" i="14"/>
  <c r="FT43" i="14"/>
  <c r="EA97" i="14"/>
  <c r="GX37" i="14"/>
  <c r="FF74" i="15"/>
  <c r="GK74" i="15"/>
  <c r="HL74" i="15"/>
  <c r="EZ74" i="15"/>
  <c r="GA74" i="15"/>
  <c r="EA74" i="15"/>
  <c r="FE58" i="15"/>
  <c r="GO58" i="15"/>
  <c r="GB58" i="15"/>
  <c r="HO58" i="15"/>
  <c r="HF58" i="15"/>
  <c r="FC84" i="15"/>
  <c r="GI98" i="14"/>
  <c r="EZ98" i="14"/>
  <c r="EM66" i="14"/>
  <c r="EB66" i="14"/>
  <c r="DX34" i="14"/>
  <c r="EF97" i="14"/>
  <c r="FF97" i="14"/>
  <c r="GD59" i="14"/>
  <c r="FT29" i="15"/>
  <c r="FD64" i="14"/>
  <c r="GE78" i="14"/>
  <c r="N32" i="14"/>
  <c r="GR32" i="14"/>
  <c r="GH32" i="14"/>
  <c r="FP32" i="14"/>
  <c r="GC32" i="14"/>
  <c r="FD32" i="14"/>
  <c r="EG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HD34" i="14"/>
  <c r="FP34" i="14"/>
  <c r="HP34" i="14"/>
  <c r="HB34" i="14"/>
  <c r="EP34" i="14"/>
  <c r="FY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Z32" i="14"/>
  <c r="ER34" i="14"/>
  <c r="HK34" i="14"/>
  <c r="GJ34" i="14"/>
  <c r="GL34" i="14"/>
  <c r="DZ34" i="14"/>
  <c r="FM43" i="14"/>
  <c r="GZ97" i="14"/>
  <c r="HL97" i="14"/>
  <c r="GM97" i="14"/>
  <c r="GL97" i="14"/>
  <c r="DZ97" i="14"/>
  <c r="HE59" i="14"/>
  <c r="EW59" i="14"/>
  <c r="HG59" i="14"/>
  <c r="HO37" i="15"/>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GI34" i="14"/>
  <c r="GE34" i="14"/>
  <c r="FD34" i="14"/>
  <c r="FV34" i="14"/>
  <c r="HE34" i="14"/>
  <c r="ES34" i="14"/>
  <c r="HG97" i="14"/>
  <c r="GF97" i="14"/>
  <c r="FG97" i="14"/>
  <c r="FV97" i="14"/>
  <c r="HE97" i="14"/>
  <c r="ES97" i="14"/>
  <c r="HL48" i="14"/>
  <c r="ES59" i="14"/>
  <c r="GZ59" i="14"/>
  <c r="GA59" i="14"/>
  <c r="HN37" i="15"/>
  <c r="EI37" i="15"/>
  <c r="GC64" i="14"/>
  <c r="ET64" i="14"/>
  <c r="HF78" i="14"/>
  <c r="HD78" i="14"/>
  <c r="EV46" i="14"/>
  <c r="HM79" i="14"/>
  <c r="EO37" i="14"/>
  <c r="R81" i="15"/>
  <c r="P81" i="15"/>
  <c r="GO66" i="15"/>
  <c r="FP66" i="15"/>
  <c r="EQ66" i="15"/>
  <c r="EP82" i="15"/>
  <c r="GP82" i="15"/>
  <c r="FY82" i="15"/>
  <c r="HL82" i="15"/>
  <c r="EZ82" i="15"/>
  <c r="GM82" i="15"/>
  <c r="EA82" i="15"/>
  <c r="FM34" i="15"/>
  <c r="GD34" i="15"/>
  <c r="HK45" i="15"/>
  <c r="FG45" i="15"/>
  <c r="FR45" i="15"/>
  <c r="HA45" i="15"/>
  <c r="EO45" i="15"/>
  <c r="GB45" i="15"/>
  <c r="GY42" i="14"/>
  <c r="EU42" i="14"/>
  <c r="EY42" i="14"/>
  <c r="DX42" i="14"/>
  <c r="FF42" i="14"/>
  <c r="GO42" i="14"/>
  <c r="EC42" i="14"/>
  <c r="ES101" i="15"/>
  <c r="DY29" i="14"/>
  <c r="GY47" i="14"/>
  <c r="FJ57" i="14"/>
  <c r="DV75" i="14"/>
  <c r="GX55" i="14"/>
  <c r="HI49" i="15"/>
  <c r="ED50" i="15"/>
  <c r="HJ50" i="15"/>
  <c r="FU66" i="15"/>
  <c r="EJ66" i="15"/>
  <c r="HF66" i="15"/>
  <c r="GX82" i="15"/>
  <c r="ED82" i="15"/>
  <c r="FI82" i="15"/>
  <c r="GV82" i="15"/>
  <c r="EJ82" i="15"/>
  <c r="FW82" i="15"/>
  <c r="FT34" i="15"/>
  <c r="EY45" i="15"/>
  <c r="HN45" i="15"/>
  <c r="FB45" i="15"/>
  <c r="GK45" i="15"/>
  <c r="DY45" i="15"/>
  <c r="FL45" i="15"/>
  <c r="FS42" i="14"/>
  <c r="FX42" i="14"/>
  <c r="HP42" i="14"/>
  <c r="HB42" i="14"/>
  <c r="EP42" i="14"/>
  <c r="FY42" i="14"/>
  <c r="FV39" i="14"/>
  <c r="DY39" i="14"/>
  <c r="FT29" i="14"/>
  <c r="FG29" i="14"/>
  <c r="GS47" i="14"/>
  <c r="FT57" i="14"/>
  <c r="FU57" i="14"/>
  <c r="GY54" i="14"/>
  <c r="GV75" i="14"/>
  <c r="ER55" i="14"/>
  <c r="FM50" i="15"/>
  <c r="EM50" i="15"/>
  <c r="FA66" i="15"/>
  <c r="HC66" i="15"/>
  <c r="FZ66" i="15"/>
  <c r="EL82" i="15"/>
  <c r="HE82" i="15"/>
  <c r="ES82" i="15"/>
  <c r="GF82" i="15"/>
  <c r="HS82" i="15"/>
  <c r="FG82" i="15"/>
  <c r="HG34" i="15"/>
  <c r="GA45" i="15"/>
  <c r="GX45" i="15"/>
  <c r="EL45" i="15"/>
  <c r="FU45" i="15"/>
  <c r="HH45" i="15"/>
  <c r="EV45" i="15"/>
  <c r="FP42" i="14"/>
  <c r="HK42" i="14"/>
  <c r="GJ42" i="14"/>
  <c r="GL42" i="14"/>
  <c r="DZ42" i="14"/>
  <c r="FI42" i="14"/>
  <c r="HI70" i="14"/>
  <c r="HD39" i="14"/>
  <c r="HD101" i="15"/>
  <c r="EV29" i="14"/>
  <c r="GP29" i="14"/>
  <c r="GM47" i="14"/>
  <c r="EG47" i="14"/>
  <c r="EM57"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EA47" i="14"/>
  <c r="GT47" i="14"/>
  <c r="FS47" i="14"/>
  <c r="GC47" i="14"/>
  <c r="HP47" i="14"/>
  <c r="FD47" i="14"/>
  <c r="GJ57" i="14"/>
  <c r="GV57" i="14"/>
  <c r="EI57" i="14"/>
  <c r="EL57" i="14"/>
  <c r="EU54" i="14"/>
  <c r="GT54" i="14"/>
  <c r="GR54"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FR47" i="14"/>
  <c r="FN47" i="14"/>
  <c r="EM47" i="14"/>
  <c r="FM47" i="14"/>
  <c r="GZ47" i="14"/>
  <c r="EV57" i="14"/>
  <c r="FH57" i="14"/>
  <c r="GX57" i="14"/>
  <c r="HM57" i="14"/>
  <c r="EG57" i="14"/>
  <c r="GH54" i="14"/>
  <c r="DZ54"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HL86" i="14"/>
  <c r="ES86" i="14"/>
  <c r="GU86" i="14"/>
  <c r="FJ86" i="14"/>
  <c r="GJ86" i="14"/>
  <c r="HP86" i="14"/>
  <c r="EQ86" i="14"/>
  <c r="HC86" i="14"/>
  <c r="EO86" i="14"/>
  <c r="HA86" i="14"/>
  <c r="GM86" i="14"/>
  <c r="DU86" i="14"/>
  <c r="GG86" i="14"/>
  <c r="EY86" i="14"/>
  <c r="GK86" i="14"/>
  <c r="DV86" i="14"/>
  <c r="EK86" i="14"/>
  <c r="HF86" i="14"/>
  <c r="FE86" i="14"/>
  <c r="G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FC54" i="14"/>
  <c r="EL54" i="14"/>
  <c r="FY54" i="14"/>
  <c r="GX75" i="14"/>
  <c r="FM75" i="14"/>
  <c r="FW75" i="14"/>
  <c r="GS55" i="14"/>
  <c r="GJ55" i="14"/>
  <c r="FJ49" i="15"/>
  <c r="ER49" i="15"/>
  <c r="GM77" i="14"/>
  <c r="GF83" i="14"/>
  <c r="EF70" i="15"/>
  <c r="EB57" i="15"/>
  <c r="GK70" i="15"/>
  <c r="EM70" i="15"/>
  <c r="FY14" i="14"/>
  <c r="FM65" i="15"/>
  <c r="FQ70" i="15"/>
  <c r="HB70" i="15"/>
  <c r="EI44" i="14"/>
  <c r="EG70" i="15"/>
  <c r="GY70" i="15"/>
  <c r="FV70" i="15"/>
  <c r="FD65"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FY70" i="15"/>
  <c r="FE70" i="15"/>
  <c r="EK70" i="15"/>
  <c r="HP70" i="15"/>
  <c r="GJ70" i="15"/>
  <c r="FD70" i="15"/>
  <c r="DX70" i="15"/>
  <c r="GQ70" i="15"/>
  <c r="FK70" i="15"/>
  <c r="EE70" i="15"/>
  <c r="GT70" i="15"/>
  <c r="FN70" i="15"/>
  <c r="DZ70" i="15"/>
  <c r="DV44" i="14"/>
  <c r="HL14" i="14"/>
  <c r="GD22" i="14"/>
  <c r="FB99" i="14"/>
  <c r="FK99" i="14"/>
  <c r="EH17" i="14"/>
  <c r="FR65" i="15"/>
  <c r="EP65" i="15"/>
  <c r="ES65" i="15"/>
  <c r="DX65" i="15"/>
  <c r="EJ54" i="15"/>
  <c r="HP22" i="15"/>
  <c r="GD22" i="15"/>
  <c r="FR57" i="15"/>
  <c r="GS49" i="14"/>
  <c r="HD28" i="14"/>
  <c r="GE92" i="14"/>
  <c r="DZ77" i="15"/>
  <c r="HE70" i="15"/>
  <c r="DY70" i="15"/>
  <c r="GS70" i="15"/>
  <c r="HH70" i="15"/>
  <c r="GB70" i="15"/>
  <c r="EV70" i="15"/>
  <c r="HO70" i="15"/>
  <c r="GI70" i="15"/>
  <c r="FC70" i="15"/>
  <c r="HR70" i="15"/>
  <c r="GL70" i="15"/>
  <c r="FF70" i="15"/>
  <c r="ES44" i="14"/>
  <c r="FH44" i="14"/>
  <c r="HB14" i="14"/>
  <c r="DX22" i="14"/>
  <c r="HM22" i="14"/>
  <c r="HJ99" i="14"/>
  <c r="GT65" i="15"/>
  <c r="HE65" i="15"/>
  <c r="HP65" i="15"/>
  <c r="GQ65" i="15"/>
  <c r="HQ54" i="15"/>
  <c r="GA54" i="15"/>
  <c r="EF22" i="15"/>
  <c r="ED22" i="15"/>
  <c r="GW57" i="15"/>
  <c r="EI49" i="14"/>
  <c r="GD93" i="14"/>
  <c r="FC94" i="15"/>
  <c r="FD77" i="15"/>
  <c r="HQ70" i="15"/>
  <c r="GW70" i="15"/>
  <c r="FM70" i="15"/>
  <c r="GZ70" i="15"/>
  <c r="FT70" i="15"/>
  <c r="EN70" i="15"/>
  <c r="HG70" i="15"/>
  <c r="GA70" i="15"/>
  <c r="EU70" i="15"/>
  <c r="HJ70" i="15"/>
  <c r="GD70" i="15"/>
  <c r="EX70" i="15"/>
  <c r="EK44" i="14"/>
  <c r="GU44" i="14"/>
  <c r="HH14" i="14"/>
  <c r="EP14" i="14"/>
  <c r="GQ22" i="14"/>
  <c r="FA22" i="14"/>
  <c r="EW99"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N16" i="14"/>
  <c r="GC60" i="14"/>
  <c r="GJ60" i="14"/>
  <c r="FI60" i="14"/>
  <c r="EJ60" i="14"/>
  <c r="FO60" i="14"/>
  <c r="GX60" i="14"/>
  <c r="EL60" i="14"/>
  <c r="HP38" i="14"/>
  <c r="FL38" i="14"/>
  <c r="HL38" i="14"/>
  <c r="HB38" i="14"/>
  <c r="EP38" i="14"/>
  <c r="FY38"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FD38" i="14"/>
  <c r="HG38" i="14"/>
  <c r="GF38" i="14"/>
  <c r="GL38" i="14"/>
  <c r="DZ38" i="14"/>
  <c r="FI38"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U38" i="14"/>
  <c r="GA38" i="14"/>
  <c r="EZ38" i="14"/>
  <c r="FV38" i="14"/>
  <c r="HE38" i="14"/>
  <c r="ES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54" i="14"/>
  <c r="L54"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EK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O31" i="7"/>
  <c r="HQ72" i="7"/>
  <c r="O72" i="7"/>
  <c r="HQ15" i="7"/>
  <c r="O15" i="7"/>
  <c r="O76" i="7"/>
  <c r="HQ52" i="7"/>
  <c r="O52" i="7"/>
  <c r="HQ99" i="7"/>
  <c r="O99" i="7"/>
  <c r="O96" i="7"/>
  <c r="HQ75" i="7"/>
  <c r="O75" i="7"/>
  <c r="HQ40" i="7"/>
  <c r="O40" i="7"/>
  <c r="HQ28" i="7"/>
  <c r="O28" i="7"/>
  <c r="HQ39" i="7"/>
  <c r="O39" i="7"/>
  <c r="O84" i="7"/>
  <c r="HQ27" i="7"/>
  <c r="O27" i="7"/>
  <c r="HQ91" i="7"/>
  <c r="O91" i="7"/>
  <c r="HQ38" i="7"/>
  <c r="HQ51" i="7"/>
  <c r="O51" i="7"/>
  <c r="HQ87" i="7"/>
  <c r="O87" i="7"/>
  <c r="HQ82" i="7"/>
  <c r="O82" i="7"/>
  <c r="HQ100" i="7"/>
  <c r="O100" i="7"/>
  <c r="P10" i="25"/>
  <c r="Q10" i="25"/>
  <c r="D92" i="7" l="1"/>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S41" i="7" s="1"/>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W38" i="7" s="1"/>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W99" i="7"/>
  <c r="O4"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36" i="7"/>
  <c r="W62" i="7"/>
  <c r="E41" i="7" l="1"/>
  <c r="W20" i="7"/>
  <c r="W35" i="7"/>
  <c r="W74" i="7"/>
  <c r="Q49" i="7"/>
  <c r="F33" i="7"/>
  <c r="T19" i="7"/>
  <c r="L47" i="7"/>
  <c r="M47" i="7" s="1"/>
  <c r="S47" i="7"/>
  <c r="U101" i="7"/>
  <c r="E97" i="7"/>
  <c r="W10" i="7"/>
  <c r="W4" i="19"/>
  <c r="B43" i="18"/>
  <c r="U79" i="7"/>
  <c r="T47" i="7"/>
  <c r="W15" i="7"/>
  <c r="F63" i="7"/>
  <c r="C41" i="18"/>
  <c r="F27" i="7"/>
  <c r="W77" i="7"/>
  <c r="W52" i="7"/>
  <c r="DL52" i="7" s="1"/>
  <c r="P25" i="7"/>
  <c r="F87" i="7"/>
  <c r="E29" i="7"/>
  <c r="L45" i="7"/>
  <c r="M45" i="7" s="1"/>
  <c r="P63" i="7"/>
  <c r="W83" i="7"/>
  <c r="DR83" i="7" s="1"/>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P17" i="7"/>
  <c r="R43" i="7"/>
  <c r="F97" i="7"/>
  <c r="F43" i="7"/>
  <c r="W87" i="7"/>
  <c r="BF87" i="7" s="1"/>
  <c r="W53" i="7"/>
  <c r="DE53" i="7" s="1"/>
  <c r="W100" i="7"/>
  <c r="EA100" i="7" s="1"/>
  <c r="W84" i="7"/>
  <c r="DW84" i="7" s="1"/>
  <c r="E89" i="7"/>
  <c r="W37" i="7"/>
  <c r="S43" i="7"/>
  <c r="Q57" i="7"/>
  <c r="W92" i="7"/>
  <c r="CQ92" i="7" s="1"/>
  <c r="AZ83" i="7"/>
  <c r="HN83" i="7"/>
  <c r="AS83" i="7"/>
  <c r="GG83" i="7"/>
  <c r="GJ83" i="7"/>
  <c r="Q25" i="7"/>
  <c r="W5" i="7"/>
  <c r="W65" i="7"/>
  <c r="W73" i="7"/>
  <c r="Y73" i="7" s="1"/>
  <c r="E101" i="7"/>
  <c r="AE31" i="7"/>
  <c r="CM31" i="7"/>
  <c r="FS31" i="7"/>
  <c r="FV31" i="7"/>
  <c r="BA31" i="7"/>
  <c r="FY31" i="7"/>
  <c r="GC31" i="7"/>
  <c r="AR31" i="7"/>
  <c r="FN31" i="7"/>
  <c r="GU31" i="7"/>
  <c r="CH31" i="7"/>
  <c r="GV31" i="7"/>
  <c r="HH91" i="7"/>
  <c r="L23" i="7"/>
  <c r="M23" i="7" s="1"/>
  <c r="Q81" i="7"/>
  <c r="W81" i="7"/>
  <c r="BD84" i="7"/>
  <c r="GR84" i="7"/>
  <c r="EK84" i="7"/>
  <c r="AU84" i="7"/>
  <c r="DS84" i="7"/>
  <c r="GZ84" i="7"/>
  <c r="W54" i="7"/>
  <c r="Y54" i="7" s="1"/>
  <c r="U49" i="7"/>
  <c r="S27" i="7"/>
  <c r="W29"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FT52" i="7"/>
  <c r="FN52" i="7"/>
  <c r="GX52" i="7"/>
  <c r="BA52" i="7"/>
  <c r="DJ52" i="7"/>
  <c r="EA52" i="7"/>
  <c r="GJ52" i="7"/>
  <c r="FU52" i="7"/>
  <c r="HH52" i="7"/>
  <c r="FW52" i="7"/>
  <c r="BF52" i="7"/>
  <c r="FY52" i="7"/>
  <c r="CD52" i="7"/>
  <c r="BL52" i="7"/>
  <c r="DW52" i="7"/>
  <c r="AU52" i="7"/>
  <c r="CJ52" i="7"/>
  <c r="BG92" i="7"/>
  <c r="BS92" i="7"/>
  <c r="EM92" i="7"/>
  <c r="HG92" i="7"/>
  <c r="AJ92" i="7"/>
  <c r="BH92" i="7"/>
  <c r="CR92" i="7"/>
  <c r="EZ92" i="7"/>
  <c r="FL92" i="7"/>
  <c r="AW92" i="7"/>
  <c r="DE92" i="7"/>
  <c r="DQ92" i="7"/>
  <c r="EC92" i="7"/>
  <c r="FA92" i="7"/>
  <c r="GK92" i="7"/>
  <c r="GW92" i="7"/>
  <c r="AM92" i="7"/>
  <c r="BW92" i="7"/>
  <c r="CI92" i="7"/>
  <c r="CU92" i="7"/>
  <c r="DG92" i="7"/>
  <c r="EE92" i="7"/>
  <c r="EQ92" i="7"/>
  <c r="GA92" i="7"/>
  <c r="HK92" i="7"/>
  <c r="AC92" i="7"/>
  <c r="AO92" i="7"/>
  <c r="BA92" i="7"/>
  <c r="BY92" i="7"/>
  <c r="CK92" i="7"/>
  <c r="DU92" i="7"/>
  <c r="FE92" i="7"/>
  <c r="FQ92" i="7"/>
  <c r="GC92" i="7"/>
  <c r="GO92" i="7"/>
  <c r="HM92" i="7"/>
  <c r="AD92" i="7"/>
  <c r="BN92" i="7"/>
  <c r="CX92" i="7"/>
  <c r="DJ92" i="7"/>
  <c r="DV92" i="7"/>
  <c r="EH92" i="7"/>
  <c r="FF92" i="7"/>
  <c r="FR92" i="7"/>
  <c r="HB92" i="7"/>
  <c r="AQ92" i="7"/>
  <c r="BC92" i="7"/>
  <c r="BO92" i="7"/>
  <c r="CA92" i="7"/>
  <c r="CY92" i="7"/>
  <c r="DK92" i="7"/>
  <c r="EU92" i="7"/>
  <c r="GE92" i="7"/>
  <c r="GQ92" i="7"/>
  <c r="HC92" i="7"/>
  <c r="HO92" i="7"/>
  <c r="AR92" i="7"/>
  <c r="BD92" i="7"/>
  <c r="CN92" i="7"/>
  <c r="DX92" i="7"/>
  <c r="EJ92" i="7"/>
  <c r="EV92" i="7"/>
  <c r="FH92" i="7"/>
  <c r="GF92" i="7"/>
  <c r="GR92" i="7"/>
  <c r="AG92" i="7"/>
  <c r="BQ92" i="7"/>
  <c r="CC92" i="7"/>
  <c r="CO92" i="7"/>
  <c r="DA92" i="7"/>
  <c r="DY92" i="7"/>
  <c r="EK92" i="7"/>
  <c r="FU92" i="7"/>
  <c r="HE92" i="7"/>
  <c r="AH92" i="7"/>
  <c r="CD92" i="7"/>
  <c r="DZ92" i="7"/>
  <c r="AL92" i="7"/>
  <c r="CH92" i="7"/>
  <c r="AN92" i="7"/>
  <c r="GB92" i="7"/>
  <c r="AT92" i="7"/>
  <c r="CP92" i="7"/>
  <c r="EL92" i="7"/>
  <c r="AX92" i="7"/>
  <c r="CT92" i="7"/>
  <c r="AZ92" i="7"/>
  <c r="GN92" i="7"/>
  <c r="BF92" i="7"/>
  <c r="DB92" i="7"/>
  <c r="EX92" i="7"/>
  <c r="BJ92" i="7"/>
  <c r="DF92" i="7"/>
  <c r="BL92" i="7"/>
  <c r="GZ92" i="7"/>
  <c r="BR92" i="7"/>
  <c r="DN92" i="7"/>
  <c r="FJ92" i="7"/>
  <c r="Z92" i="7"/>
  <c r="BV92" i="7"/>
  <c r="HJ92" i="7"/>
  <c r="AB92" i="7"/>
  <c r="DT92" i="7"/>
  <c r="BX92" i="7"/>
  <c r="F49" i="7"/>
  <c r="U25" i="7"/>
  <c r="BE59" i="7"/>
  <c r="CC59" i="7"/>
  <c r="GS59" i="7"/>
  <c r="AH59" i="7"/>
  <c r="EX59" i="7"/>
  <c r="FV59" i="7"/>
  <c r="CT59" i="7"/>
  <c r="DR59" i="7"/>
  <c r="AN59" i="7"/>
  <c r="BL59" i="7"/>
  <c r="GB59" i="7"/>
  <c r="GZ59" i="7"/>
  <c r="DU59" i="7"/>
  <c r="ES59" i="7"/>
  <c r="BN59" i="7"/>
  <c r="CL59" i="7"/>
  <c r="HB59" i="7"/>
  <c r="AE59" i="7"/>
  <c r="EU59" i="7"/>
  <c r="FS59" i="7"/>
  <c r="GM59" i="7"/>
  <c r="CF59" i="7"/>
  <c r="FO59" i="7"/>
  <c r="AF59" i="7"/>
  <c r="DP59" i="7"/>
  <c r="FW59" i="7"/>
  <c r="BP59" i="7"/>
  <c r="DS59" i="7"/>
  <c r="HG59" i="7"/>
  <c r="BT59" i="7"/>
  <c r="FC59" i="7"/>
  <c r="HI59" i="7"/>
  <c r="HP59" i="7"/>
  <c r="CB59" i="7"/>
  <c r="T49" i="7"/>
  <c r="T25" i="7"/>
  <c r="BX93" i="7"/>
  <c r="HL93" i="7"/>
  <c r="FE93" i="7"/>
  <c r="CX93" i="7"/>
  <c r="AR93" i="7"/>
  <c r="GF93" i="7"/>
  <c r="DZ93" i="7"/>
  <c r="CE93" i="7"/>
  <c r="AJ93" i="7"/>
  <c r="FX93" i="7"/>
  <c r="EC93" i="7"/>
  <c r="BV93" i="7"/>
  <c r="HJ93" i="7"/>
  <c r="CC93" i="7"/>
  <c r="CO93" i="7"/>
  <c r="DA93" i="7"/>
  <c r="DM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Y60" i="7" s="1"/>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BA44" i="7"/>
  <c r="FQ44" i="7"/>
  <c r="GO44" i="7"/>
  <c r="DN44" i="7"/>
  <c r="EL44" i="7"/>
  <c r="BS44" i="7"/>
  <c r="CQ44" i="7"/>
  <c r="HG44" i="7"/>
  <c r="AV44" i="7"/>
  <c r="AY44" i="7"/>
  <c r="BW44" i="7"/>
  <c r="GM44" i="7"/>
  <c r="HK44" i="7"/>
  <c r="GW44" i="7"/>
  <c r="AE44" i="7"/>
  <c r="HP44" i="7"/>
  <c r="BB44" i="7"/>
  <c r="DQ44" i="7"/>
  <c r="FB44" i="7"/>
  <c r="FD44" i="7"/>
  <c r="GN44" i="7"/>
  <c r="GP44" i="7"/>
  <c r="AQ44" i="7"/>
  <c r="DA44" i="7"/>
  <c r="EP44" i="7"/>
  <c r="DX44" i="7"/>
  <c r="FI44" i="7"/>
  <c r="CT44" i="7"/>
  <c r="HI44" i="7"/>
  <c r="GD44" i="7"/>
  <c r="DY44" i="7"/>
  <c r="GQ44" i="7"/>
  <c r="EZ44" i="7"/>
  <c r="AM88" i="7"/>
  <c r="GA88" i="7"/>
  <c r="DT88" i="7"/>
  <c r="BM88" i="7"/>
  <c r="HA88" i="7"/>
  <c r="EU88" i="7"/>
  <c r="CO88" i="7"/>
  <c r="AT88" i="7"/>
  <c r="GH88" i="7"/>
  <c r="EM88" i="7"/>
  <c r="CR88" i="7"/>
  <c r="AW88" i="7"/>
  <c r="GK88" i="7"/>
  <c r="DL88" i="7"/>
  <c r="HN88" i="7"/>
  <c r="EH88" i="7"/>
  <c r="ET88" i="7"/>
  <c r="S49" i="7"/>
  <c r="E25" i="7"/>
  <c r="W61" i="7"/>
  <c r="Y61" i="7" s="1"/>
  <c r="GQ41" i="7"/>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W4" i="7"/>
  <c r="Y99" i="7"/>
  <c r="Y35" i="7"/>
  <c r="Y38" i="7"/>
  <c r="Y31" i="7"/>
  <c r="W56" i="7"/>
  <c r="S73" i="7"/>
  <c r="W18" i="7"/>
  <c r="W50" i="7"/>
  <c r="W102" i="7"/>
  <c r="W16" i="7"/>
  <c r="W80" i="7"/>
  <c r="L39" i="7"/>
  <c r="M39" i="7" s="1"/>
  <c r="W39" i="7"/>
  <c r="R23" i="7"/>
  <c r="W23" i="7"/>
  <c r="S101" i="7"/>
  <c r="L9" i="7"/>
  <c r="M9" i="7" s="1"/>
  <c r="L37" i="7"/>
  <c r="M37" i="7" s="1"/>
  <c r="T31" i="7"/>
  <c r="E91" i="7"/>
  <c r="Y92" i="7"/>
  <c r="W14" i="7"/>
  <c r="W46" i="7"/>
  <c r="W72" i="7"/>
  <c r="Q73" i="7"/>
  <c r="L43" i="7"/>
  <c r="M43" i="7" s="1"/>
  <c r="W7" i="7"/>
  <c r="F51" i="7"/>
  <c r="S95" i="7"/>
  <c r="W95" i="7"/>
  <c r="X95" i="7" s="1"/>
  <c r="W67" i="7"/>
  <c r="Y84" i="7"/>
  <c r="Y36" i="7"/>
  <c r="W76" i="7"/>
  <c r="W58" i="7"/>
  <c r="W98" i="7"/>
  <c r="T73" i="7"/>
  <c r="W82" i="7"/>
  <c r="W12" i="7"/>
  <c r="Y93" i="7"/>
  <c r="L21" i="7"/>
  <c r="M21" i="7" s="1"/>
  <c r="W21" i="7"/>
  <c r="Y51" i="7"/>
  <c r="Y20" i="7"/>
  <c r="W34" i="7"/>
  <c r="L73" i="7"/>
  <c r="M73" i="7" s="1"/>
  <c r="W22" i="7"/>
  <c r="W32" i="7"/>
  <c r="W96" i="7"/>
  <c r="Y77"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30" i="7"/>
  <c r="Y37"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HR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X39" i="7"/>
  <c r="L40" i="7"/>
  <c r="M40" i="7" s="1"/>
  <c r="E40" i="7"/>
  <c r="U72" i="7"/>
  <c r="T72" i="7"/>
  <c r="F72" i="7"/>
  <c r="S72" i="7"/>
  <c r="R72" i="7"/>
  <c r="P72" i="7"/>
  <c r="Q72" i="7"/>
  <c r="X17" i="7"/>
  <c r="R24" i="7"/>
  <c r="Q24" i="7"/>
  <c r="P24" i="7"/>
  <c r="F24" i="7"/>
  <c r="T24" i="7"/>
  <c r="U24" i="7"/>
  <c r="S24" i="7"/>
  <c r="U56" i="7"/>
  <c r="T56" i="7"/>
  <c r="S56" i="7"/>
  <c r="P56" i="7"/>
  <c r="Q56" i="7"/>
  <c r="R56" i="7"/>
  <c r="F56" i="7"/>
  <c r="U40" i="7"/>
  <c r="T40" i="7"/>
  <c r="R40" i="7"/>
  <c r="S40" i="7"/>
  <c r="Q40" i="7"/>
  <c r="F40" i="7"/>
  <c r="P40" i="7"/>
  <c r="L72" i="7"/>
  <c r="M72" i="7" s="1"/>
  <c r="E72" i="7"/>
  <c r="L4" i="7"/>
  <c r="M4" i="7" s="1"/>
  <c r="Q4" i="7"/>
  <c r="R4" i="7"/>
  <c r="E4" i="7"/>
  <c r="T4"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C41" i="7" l="1"/>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AA5" i="7" l="1"/>
  <c r="Z11" i="7"/>
  <c r="HR11" i="7"/>
  <c r="P106" i="7"/>
  <c r="Z9" i="7"/>
  <c r="HR9" i="7"/>
  <c r="Y7" i="7"/>
  <c r="Y4" i="7"/>
  <c r="O106" i="7"/>
  <c r="Y6" i="7"/>
  <c r="Y12" i="7"/>
  <c r="D110" i="7"/>
  <c r="HQ10" i="7"/>
  <c r="Y10" i="7"/>
  <c r="Y13" i="7"/>
  <c r="Y8" i="7"/>
  <c r="Y4" i="19"/>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14" l="1"/>
  <c r="HP108" i="14" s="1"/>
  <c r="Z4" i="7"/>
  <c r="HR4" i="7"/>
  <c r="Z4" i="19"/>
  <c r="AA4" i="19" s="1"/>
  <c r="HR10" i="19"/>
  <c r="HR4" i="19"/>
  <c r="HR8" i="19" s="1"/>
  <c r="HQ108" i="7"/>
  <c r="HQ107" i="7"/>
  <c r="Z10" i="7"/>
  <c r="HR10" i="7"/>
  <c r="Z12" i="7"/>
  <c r="HR12" i="7"/>
  <c r="Z13" i="7"/>
  <c r="HR13" i="7"/>
  <c r="Z6" i="7"/>
  <c r="HR6" i="7"/>
  <c r="Z7" i="7"/>
  <c r="HR7" i="7"/>
  <c r="HQ104" i="7"/>
  <c r="HQ106" i="7" s="1"/>
  <c r="AA9" i="7"/>
  <c r="HS9" i="7"/>
  <c r="AA11" i="7"/>
  <c r="HS11" i="7"/>
  <c r="Z8" i="7"/>
  <c r="HR8" i="7"/>
  <c r="AB5" i="7"/>
  <c r="HT5" i="7"/>
  <c r="HP104" i="7"/>
  <c r="Y104" i="7" s="1"/>
  <c r="Z104" i="7" s="1"/>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9" i="19"/>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11" i="19" l="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IL109"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M9" i="19" l="1"/>
  <c r="IM11" i="19" s="1"/>
  <c r="EN109" i="14"/>
  <c r="AU4" i="7"/>
  <c r="IM4" i="7"/>
  <c r="IN10" i="19"/>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9" i="19" l="1"/>
  <c r="IN11" i="19" s="1"/>
  <c r="EO109" i="14"/>
  <c r="IO10" i="19"/>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O9" i="19" l="1"/>
  <c r="IO11" i="19" s="1"/>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P9" i="19" l="1"/>
  <c r="IP11" i="19" s="1"/>
  <c r="ET109" i="15"/>
  <c r="IQ10" i="19"/>
  <c r="IQ4" i="19"/>
  <c r="IQ8" i="19" s="1"/>
  <c r="AX4" i="7"/>
  <c r="IP4" i="7"/>
  <c r="AY9" i="7"/>
  <c r="IQ9" i="7"/>
  <c r="AX8" i="7"/>
  <c r="IP8" i="7"/>
  <c r="AX12" i="7"/>
  <c r="IP12" i="7"/>
  <c r="AX13" i="7"/>
  <c r="IP13" i="7"/>
  <c r="AX6" i="7"/>
  <c r="IP6" i="7"/>
  <c r="AX104" i="7"/>
  <c r="IP108" i="7"/>
  <c r="IP107" i="7"/>
  <c r="IP104" i="7"/>
  <c r="IP106" i="7" s="1"/>
  <c r="IP109" i="7" s="1"/>
  <c r="IO109" i="7"/>
  <c r="AX10" i="7"/>
  <c r="IP10" i="7"/>
  <c r="AZ5" i="7"/>
  <c r="IR5" i="7"/>
  <c r="AX7" i="7"/>
  <c r="IP7" i="7"/>
  <c r="AY11" i="7"/>
  <c r="IQ11" i="7"/>
  <c r="B93" i="16"/>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EU109" i="15" s="1"/>
  <c r="AY104" i="15"/>
  <c r="FW4" i="14"/>
  <c r="CA4" i="14"/>
  <c r="FV9" i="14"/>
  <c r="BZ9" i="14"/>
  <c r="BS8" i="14"/>
  <c r="FO8" i="14"/>
  <c r="FW9" i="15"/>
  <c r="CA9" i="15"/>
  <c r="IQ9" i="19" l="1"/>
  <c r="IQ11" i="19" s="1"/>
  <c r="AY4" i="7"/>
  <c r="IQ4" i="7"/>
  <c r="IR10" i="19"/>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R9" i="19" l="1"/>
  <c r="IR11" i="19" s="1"/>
  <c r="IQ109" i="7"/>
  <c r="IS10" i="19"/>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S9" i="19" l="1"/>
  <c r="IS11" i="19" s="1"/>
  <c r="IR109" i="7"/>
  <c r="BA4" i="7"/>
  <c r="IS4" i="7"/>
  <c r="IT10" i="19"/>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EU109" i="14" l="1"/>
  <c r="IT9" i="19"/>
  <c r="IT11" i="19" s="1"/>
  <c r="IS109" i="7"/>
  <c r="IU10" i="19"/>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09" i="7" l="1"/>
  <c r="IU8" i="19"/>
  <c r="IU11" i="19" s="1"/>
  <c r="BC4" i="7"/>
  <c r="IU4" i="7"/>
  <c r="IV10" i="19"/>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V8" i="19" l="1"/>
  <c r="IV11" i="19" s="1"/>
  <c r="IU109" i="7"/>
  <c r="IW10" i="19"/>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W8" i="19" l="1"/>
  <c r="IW11" i="19" s="1"/>
  <c r="IV109" i="7"/>
  <c r="BE4" i="7"/>
  <c r="IW4" i="7"/>
  <c r="IX10" i="19"/>
  <c r="IX4" i="19"/>
  <c r="IX9" i="19" s="1"/>
  <c r="BE104" i="7"/>
  <c r="IW107" i="7"/>
  <c r="IW108" i="7"/>
  <c r="IW104" i="7"/>
  <c r="IW106" i="7" s="1"/>
  <c r="IW109"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8" i="19" l="1"/>
  <c r="IX11" i="19" s="1"/>
  <c r="IY10"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Y8" i="19" l="1"/>
  <c r="IY11" i="19" s="1"/>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Z8" i="19" l="1"/>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10" i="19"/>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8" i="19" l="1"/>
  <c r="JB11" i="19" s="1"/>
  <c r="JC10" i="19"/>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B109" i="7" l="1"/>
  <c r="JC8" i="19"/>
  <c r="BK4" i="7"/>
  <c r="JC4" i="7"/>
  <c r="JC11" i="19"/>
  <c r="JD10" i="19"/>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D8" i="19" l="1"/>
  <c r="JC109" i="7"/>
  <c r="JD11" i="19"/>
  <c r="JE10" i="19"/>
  <c r="JE4" i="19"/>
  <c r="JE9" i="19" s="1"/>
  <c r="BL4" i="7"/>
  <c r="JD4" i="7"/>
  <c r="BL8" i="7"/>
  <c r="JD8" i="7"/>
  <c r="BM9" i="7"/>
  <c r="JE9" i="7"/>
  <c r="BL13" i="7"/>
  <c r="JD13" i="7"/>
  <c r="BL6" i="7"/>
  <c r="JD6" i="7"/>
  <c r="BL104" i="7"/>
  <c r="JD107" i="7"/>
  <c r="JD108" i="7"/>
  <c r="JD104" i="7"/>
  <c r="JD106" i="7" s="1"/>
  <c r="JD109"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E8" i="19" l="1"/>
  <c r="JF10" i="19"/>
  <c r="JF4" i="19"/>
  <c r="JF9" i="19" s="1"/>
  <c r="BM4" i="7"/>
  <c r="JE4" i="7"/>
  <c r="JE11" i="19"/>
  <c r="BM6" i="7"/>
  <c r="JE6" i="7"/>
  <c r="BM7" i="7"/>
  <c r="JE7" i="7"/>
  <c r="BO5" i="7"/>
  <c r="JG5" i="7"/>
  <c r="BM13" i="7"/>
  <c r="JE13" i="7"/>
  <c r="BM104" i="7"/>
  <c r="JE107" i="7"/>
  <c r="JE108" i="7"/>
  <c r="JE104" i="7"/>
  <c r="JE106" i="7" s="1"/>
  <c r="JE109" i="7" s="1"/>
  <c r="BN11" i="7"/>
  <c r="JF11" i="7"/>
  <c r="BM10" i="7"/>
  <c r="JE10" i="7"/>
  <c r="BN9" i="7"/>
  <c r="JF9" i="7"/>
  <c r="BM12" i="7"/>
  <c r="JE12" i="7"/>
  <c r="BM8" i="7"/>
  <c r="JE8" i="7"/>
  <c r="B108" i="16"/>
  <c r="C107" i="16"/>
  <c r="B86" i="18"/>
  <c r="C85" i="18"/>
  <c r="FI109" i="15"/>
  <c r="FF109" i="14"/>
  <c r="BK104" i="14"/>
  <c r="FG107" i="14"/>
  <c r="FG104" i="14"/>
  <c r="FG108" i="14"/>
  <c r="FG106"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F8" i="19" l="1"/>
  <c r="JF11" i="19" s="1"/>
  <c r="FG109" i="14"/>
  <c r="BN4" i="7"/>
  <c r="JF4" i="7"/>
  <c r="JG10" i="19"/>
  <c r="JG4" i="19"/>
  <c r="JG9" i="19" s="1"/>
  <c r="BN12" i="7"/>
  <c r="JF12" i="7"/>
  <c r="BN13" i="7"/>
  <c r="JF13" i="7"/>
  <c r="BO9" i="7"/>
  <c r="JG9" i="7"/>
  <c r="BP5" i="7"/>
  <c r="JH5" i="7"/>
  <c r="BN104" i="7"/>
  <c r="JF107" i="7"/>
  <c r="JF108" i="7"/>
  <c r="JF104" i="7"/>
  <c r="JF106" i="7" s="1"/>
  <c r="JF109"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G8" i="19" l="1"/>
  <c r="JG11" i="19" s="1"/>
  <c r="JH10"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H8" i="19" l="1"/>
  <c r="JH11" i="19" s="1"/>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09" i="7" l="1"/>
  <c r="JI10" i="19"/>
  <c r="JI8" i="19"/>
  <c r="JI11" i="19" s="1"/>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J10" i="19" l="1"/>
  <c r="JJ8" i="19"/>
  <c r="JI109" i="7"/>
  <c r="BR4" i="7"/>
  <c r="JJ4" i="7"/>
  <c r="JK4" i="19"/>
  <c r="JK9" i="19" s="1"/>
  <c r="JJ11" i="19"/>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K10" i="19" l="1"/>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JL11" i="19" s="1"/>
  <c r="BT4" i="7"/>
  <c r="JL4" i="7"/>
  <c r="JM10" i="19"/>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L106" i="7" l="1"/>
  <c r="JL109" i="7" s="1"/>
  <c r="JM8" i="19"/>
  <c r="JM11" i="19" s="1"/>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06" i="7" l="1"/>
  <c r="JM109" i="7" s="1"/>
  <c r="JN10" i="19"/>
  <c r="JN8" i="19"/>
  <c r="BV4" i="7"/>
  <c r="JN4" i="7"/>
  <c r="JO10" i="19"/>
  <c r="JO4" i="19"/>
  <c r="JO9" i="19" s="1"/>
  <c r="JN11" i="19"/>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N106" i="7" l="1"/>
  <c r="JO8" i="19"/>
  <c r="JO11" i="19" s="1"/>
  <c r="JP4" i="19"/>
  <c r="JP9" i="19" s="1"/>
  <c r="BW4" i="7"/>
  <c r="JO4" i="7"/>
  <c r="BW7" i="7"/>
  <c r="JO7" i="7"/>
  <c r="BW12" i="7"/>
  <c r="JO12" i="7"/>
  <c r="BW104" i="7"/>
  <c r="JO108" i="7"/>
  <c r="JO104" i="7"/>
  <c r="JO107" i="7" s="1"/>
  <c r="BX11" i="7"/>
  <c r="JP11" i="7"/>
  <c r="BW13" i="7"/>
  <c r="JO13" i="7"/>
  <c r="BW10" i="7"/>
  <c r="JO10" i="7"/>
  <c r="JN109"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P10" i="19"/>
  <c r="JP8" i="19"/>
  <c r="JP11" i="19" s="1"/>
  <c r="JO109" i="7"/>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06" i="7" l="1"/>
  <c r="JP109" i="7" s="1"/>
  <c r="JQ10" i="19"/>
  <c r="JQ8" i="19"/>
  <c r="JQ11" i="19" s="1"/>
  <c r="JR4" i="19"/>
  <c r="JR9" i="19" s="1"/>
  <c r="BY4" i="7"/>
  <c r="JQ4" i="7"/>
  <c r="BZ9" i="7"/>
  <c r="JR9" i="7"/>
  <c r="BY10" i="7"/>
  <c r="JQ10" i="7"/>
  <c r="CA5" i="7"/>
  <c r="JS5" i="7"/>
  <c r="BY12" i="7"/>
  <c r="JQ12" i="7"/>
  <c r="BY7" i="7"/>
  <c r="JQ7" i="7"/>
  <c r="BZ11" i="7"/>
  <c r="JR11" i="7"/>
  <c r="BY13" i="7"/>
  <c r="JQ13" i="7"/>
  <c r="BY8" i="7"/>
  <c r="JQ8" i="7"/>
  <c r="BY6" i="7"/>
  <c r="JQ6" i="7"/>
  <c r="BY104" i="7"/>
  <c r="JQ106" i="7"/>
  <c r="JQ108" i="7"/>
  <c r="JQ104" i="7"/>
  <c r="JQ107" i="7" s="1"/>
  <c r="JQ109"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R8" i="19" l="1"/>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JR106" i="7" l="1"/>
  <c r="JR11" i="19"/>
  <c r="JS8" i="19"/>
  <c r="JS10" i="19"/>
  <c r="JS11" i="19" s="1"/>
  <c r="JT4" i="19"/>
  <c r="JT9" i="19" s="1"/>
  <c r="CA4" i="7"/>
  <c r="JS4" i="7"/>
  <c r="CA7" i="7"/>
  <c r="JS7" i="7"/>
  <c r="CC5" i="7"/>
  <c r="JU5" i="7"/>
  <c r="CA10" i="7"/>
  <c r="JS10" i="7"/>
  <c r="CA6" i="7"/>
  <c r="JS6" i="7"/>
  <c r="CA104" i="7"/>
  <c r="JS108" i="7"/>
  <c r="JS104" i="7"/>
  <c r="JS107" i="7" s="1"/>
  <c r="CA8" i="7"/>
  <c r="JS8" i="7"/>
  <c r="CA13" i="7"/>
  <c r="JS13" i="7"/>
  <c r="CB11" i="7"/>
  <c r="JT11" i="7"/>
  <c r="CB9" i="7"/>
  <c r="JT9" i="7"/>
  <c r="JR10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06" i="7" l="1"/>
  <c r="JT8" i="19"/>
  <c r="JT10" i="19"/>
  <c r="JS109" i="7"/>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1" i="19"/>
  <c r="JU8" i="19"/>
  <c r="JU10" i="19"/>
  <c r="JV4" i="19"/>
  <c r="JV9" i="19" s="1"/>
  <c r="CC4" i="7"/>
  <c r="JU4" i="7"/>
  <c r="CC13" i="7"/>
  <c r="JU13" i="7"/>
  <c r="CD9" i="7"/>
  <c r="JV9" i="7"/>
  <c r="CC10" i="7"/>
  <c r="JU10" i="7"/>
  <c r="CC8" i="7"/>
  <c r="JU8" i="7"/>
  <c r="CC6" i="7"/>
  <c r="JU6" i="7"/>
  <c r="CC7" i="7"/>
  <c r="JU7" i="7"/>
  <c r="CC12" i="7"/>
  <c r="JU12" i="7"/>
  <c r="JT109"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1" i="19"/>
  <c r="JV8" i="19"/>
  <c r="JV10" i="19"/>
  <c r="CD4" i="7"/>
  <c r="JV4" i="7"/>
  <c r="JW8" i="19"/>
  <c r="JW4" i="19"/>
  <c r="JW9" i="19" s="1"/>
  <c r="CD7" i="7"/>
  <c r="JV7" i="7"/>
  <c r="CD8" i="7"/>
  <c r="JV8" i="7"/>
  <c r="JU109"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JV109"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6"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KA10" i="19" l="1"/>
  <c r="CI4" i="7"/>
  <c r="KA4" i="7"/>
  <c r="KB8" i="19"/>
  <c r="KB4" i="19"/>
  <c r="KB9" i="19" s="1"/>
  <c r="KA11" i="19"/>
  <c r="JZ109" i="7"/>
  <c r="CI104" i="7"/>
  <c r="KA106"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B10" i="19" l="1"/>
  <c r="KA109" i="7"/>
  <c r="KC8" i="19"/>
  <c r="KC4" i="19"/>
  <c r="KC9" i="19" s="1"/>
  <c r="KB11" i="19"/>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B109" i="7"/>
  <c r="CK4" i="7"/>
  <c r="KC4" i="7"/>
  <c r="KD8" i="19"/>
  <c r="KD4" i="19"/>
  <c r="KD9" i="19" s="1"/>
  <c r="KC11" i="19"/>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6"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E10" i="19" l="1"/>
  <c r="KE11" i="19" s="1"/>
  <c r="CM4" i="7"/>
  <c r="KE4" i="7"/>
  <c r="KF8" i="19"/>
  <c r="KF4" i="19"/>
  <c r="KF9" i="19" s="1"/>
  <c r="CO5" i="7"/>
  <c r="KG5" i="7"/>
  <c r="CM12" i="7"/>
  <c r="KE12" i="7"/>
  <c r="KD109"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CP4" i="7"/>
  <c r="KH4" i="7"/>
  <c r="KI8" i="19"/>
  <c r="KI4" i="19"/>
  <c r="KI9" i="19" s="1"/>
  <c r="KH11" i="19"/>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7" i="7"/>
  <c r="KI106" i="7"/>
  <c r="KI104" i="7"/>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N8" i="19"/>
  <c r="KN4" i="19"/>
  <c r="KN9" i="19" s="1"/>
  <c r="KM11" i="19"/>
  <c r="CU4" i="7"/>
  <c r="KM4" i="7"/>
  <c r="CV11" i="7"/>
  <c r="KN11" i="7"/>
  <c r="KL109" i="7"/>
  <c r="CU10" i="7"/>
  <c r="KM10" i="7"/>
  <c r="CU104" i="7"/>
  <c r="KM106" i="7"/>
  <c r="KM108" i="7"/>
  <c r="KM104" i="7"/>
  <c r="KM107" i="7" s="1"/>
  <c r="KM109"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N10" i="19" l="1"/>
  <c r="CV4" i="7"/>
  <c r="KN4" i="7"/>
  <c r="KN11" i="19"/>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U8" i="19"/>
  <c r="KU4" i="19"/>
  <c r="KU9" i="19" s="1"/>
  <c r="KT11" i="19"/>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7" i="7"/>
  <c r="KU104" i="7"/>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KY109"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Z10" i="19" l="1"/>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LG109"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H10" i="19" l="1"/>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LH109" i="7" s="1"/>
  <c r="DP12" i="7"/>
  <c r="LH12" i="7"/>
  <c r="DR5" i="7"/>
  <c r="LJ5" i="7"/>
  <c r="HI109" i="14"/>
  <c r="DN104" i="14"/>
  <c r="HJ104" i="14"/>
  <c r="HJ108" i="14" s="1"/>
  <c r="HJ107" i="14"/>
  <c r="HJ106" i="14"/>
  <c r="HL109" i="15"/>
  <c r="HM106" i="15"/>
  <c r="HM107" i="15"/>
  <c r="HM104" i="15"/>
  <c r="HM108" i="15" s="1"/>
  <c r="DQ104" i="15"/>
  <c r="DQ4" i="19"/>
  <c r="LI10" i="19" l="1"/>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LK109" i="7" s="1"/>
  <c r="DU5" i="7"/>
  <c r="LM5" i="7"/>
  <c r="DS12" i="7"/>
  <c r="LK12" i="7"/>
  <c r="DS6" i="7"/>
  <c r="LK6" i="7"/>
  <c r="DT11" i="7"/>
  <c r="LL11" i="7"/>
  <c r="HM104" i="14"/>
  <c r="HM108" i="14" s="1"/>
  <c r="HM106" i="14"/>
  <c r="HM107" i="14"/>
  <c r="DQ104" i="14"/>
  <c r="DT4" i="19"/>
  <c r="HO109" i="15"/>
  <c r="HP107" i="15"/>
  <c r="HP106" i="15"/>
  <c r="HP104" i="15"/>
  <c r="HP108" i="15" s="1"/>
  <c r="DT104" i="15"/>
  <c r="LL10" i="19" l="1"/>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DU4" i="7"/>
  <c r="LM4" i="7"/>
  <c r="LL109" i="7"/>
  <c r="LM11" i="19"/>
  <c r="DV4" i="19"/>
  <c r="LN8" i="19"/>
  <c r="LN4" i="19"/>
  <c r="LN9" i="19" s="1"/>
  <c r="DU6" i="7"/>
  <c r="LM6" i="7"/>
  <c r="DU13" i="7"/>
  <c r="LM13" i="7"/>
  <c r="DV9" i="7"/>
  <c r="LN9" i="7"/>
  <c r="DV11" i="7"/>
  <c r="LN11" i="7"/>
  <c r="DU104" i="7"/>
  <c r="LM106" i="7"/>
  <c r="LM108" i="7"/>
  <c r="LM104" i="7"/>
  <c r="LM107" i="7" s="1"/>
  <c r="LM109" i="7" s="1"/>
  <c r="DW5" i="7"/>
  <c r="LO5" i="7"/>
  <c r="DU10" i="7"/>
  <c r="LM10" i="7"/>
  <c r="DU12" i="7"/>
  <c r="LM12" i="7"/>
  <c r="DU7" i="7"/>
  <c r="LM7" i="7"/>
  <c r="DU8" i="7"/>
  <c r="LM8" i="7"/>
  <c r="HO107" i="14"/>
  <c r="HO104" i="14"/>
  <c r="HO108" i="14" s="1"/>
  <c r="HO106" i="14"/>
  <c r="HN109" i="14"/>
  <c r="HQ109" i="15"/>
  <c r="HR106" i="15"/>
  <c r="HR107" i="15"/>
  <c r="HR104" i="15"/>
  <c r="HR108" i="15" s="1"/>
  <c r="DV104" i="15"/>
  <c r="LN10" i="19" l="1"/>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LS109" i="7" s="1"/>
  <c r="AA4" i="24"/>
  <c r="HS10" i="24"/>
  <c r="HS9" i="24"/>
  <c r="HS8" i="24"/>
  <c r="LT9" i="19" l="1"/>
  <c r="LT11" i="19" s="1"/>
  <c r="EC4" i="19"/>
  <c r="LU8" i="19"/>
  <c r="LU4" i="19"/>
  <c r="LU10" i="19" s="1"/>
  <c r="EB4" i="7"/>
  <c r="LT4" i="7"/>
  <c r="EB7" i="7"/>
  <c r="LT7" i="7"/>
  <c r="EB13" i="7"/>
  <c r="LT13" i="7"/>
  <c r="EC11" i="7"/>
  <c r="LU11" i="7"/>
  <c r="EB10" i="7"/>
  <c r="LT10" i="7"/>
  <c r="EB6" i="7"/>
  <c r="LT6" i="7"/>
  <c r="EB104" i="7"/>
  <c r="LT106" i="7"/>
  <c r="LT108" i="7"/>
  <c r="LT104" i="7"/>
  <c r="LT107" i="7" s="1"/>
  <c r="LT109" i="7" s="1"/>
  <c r="EC9" i="7"/>
  <c r="LU9" i="7"/>
  <c r="EB12" i="7"/>
  <c r="LT12" i="7"/>
  <c r="ED5" i="7"/>
  <c r="LV5" i="7"/>
  <c r="EB8" i="7"/>
  <c r="LT8" i="7"/>
  <c r="HT9" i="24"/>
  <c r="HT10" i="24"/>
  <c r="HT4" i="24"/>
  <c r="HT8" i="24" s="1"/>
  <c r="HT11" i="24" s="1"/>
  <c r="AB4" i="24"/>
  <c r="HS11" i="24"/>
  <c r="LU9" i="19" l="1"/>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LX109" i="7" s="1"/>
  <c r="EG11" i="7"/>
  <c r="LY11" i="7"/>
  <c r="HW9" i="24"/>
  <c r="HW11" i="24" s="1"/>
  <c r="AF4" i="24"/>
  <c r="HX10" i="24"/>
  <c r="HX4" i="24"/>
  <c r="HX8" i="24" s="1"/>
  <c r="LY9" i="19" l="1"/>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EK4" i="7"/>
  <c r="MC4" i="7"/>
  <c r="MC11" i="19"/>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8" i="7"/>
  <c r="MH104" i="7"/>
  <c r="MH107" i="7" s="1"/>
  <c r="EP7" i="7"/>
  <c r="MH7" i="7"/>
  <c r="EQ9" i="7"/>
  <c r="MI9" i="7"/>
  <c r="EP13" i="7"/>
  <c r="MH13" i="7"/>
  <c r="EP8" i="7"/>
  <c r="MH8" i="7"/>
  <c r="IG9" i="24"/>
  <c r="IG11" i="24" s="1"/>
  <c r="AP4" i="24"/>
  <c r="IH10" i="24"/>
  <c r="IH4" i="24"/>
  <c r="IH8" i="24" s="1"/>
  <c r="MI9" i="19" l="1"/>
  <c r="EQ4" i="7"/>
  <c r="MI4" i="7"/>
  <c r="MI11" i="19"/>
  <c r="MH109" i="7"/>
  <c r="ER4" i="19"/>
  <c r="MJ8" i="19"/>
  <c r="MJ4" i="19"/>
  <c r="MJ10" i="19" s="1"/>
  <c r="ES5" i="7"/>
  <c r="MK5" i="7"/>
  <c r="EQ8" i="7"/>
  <c r="MI8" i="7"/>
  <c r="EQ13" i="7"/>
  <c r="MI13" i="7"/>
  <c r="ER9" i="7"/>
  <c r="MJ9" i="7"/>
  <c r="ER11" i="7"/>
  <c r="MJ11" i="7"/>
  <c r="EQ104" i="7"/>
  <c r="MI106" i="7"/>
  <c r="MI108" i="7"/>
  <c r="MI104" i="7"/>
  <c r="MI107" i="7" s="1"/>
  <c r="EQ6" i="7"/>
  <c r="MI6" i="7"/>
  <c r="EQ10" i="7"/>
  <c r="MI10" i="7"/>
  <c r="EQ7" i="7"/>
  <c r="MI7" i="7"/>
  <c r="EQ12" i="7"/>
  <c r="MI12" i="7"/>
  <c r="IH9" i="24"/>
  <c r="IH11" i="24" s="1"/>
  <c r="AQ4" i="24"/>
  <c r="II10" i="24"/>
  <c r="II4" i="24"/>
  <c r="II8" i="24" s="1"/>
  <c r="MJ9" i="19" l="1"/>
  <c r="ES4" i="19"/>
  <c r="MK8" i="19"/>
  <c r="MK4" i="19"/>
  <c r="MK10" i="19" s="1"/>
  <c r="MJ11" i="19"/>
  <c r="ER4" i="7"/>
  <c r="MJ4" i="7"/>
  <c r="ES9" i="7"/>
  <c r="MK9" i="7"/>
  <c r="ER12" i="7"/>
  <c r="MJ12" i="7"/>
  <c r="ER7" i="7"/>
  <c r="MJ7" i="7"/>
  <c r="ER13" i="7"/>
  <c r="MJ13" i="7"/>
  <c r="ER104" i="7"/>
  <c r="MJ106" i="7"/>
  <c r="MJ108" i="7"/>
  <c r="MJ104" i="7"/>
  <c r="MJ107" i="7" s="1"/>
  <c r="MJ109" i="7" s="1"/>
  <c r="ER10" i="7"/>
  <c r="MJ10" i="7"/>
  <c r="ER6" i="7"/>
  <c r="MJ6" i="7"/>
  <c r="ER8" i="7"/>
  <c r="MJ8" i="7"/>
  <c r="MI109" i="7"/>
  <c r="ES11" i="7"/>
  <c r="MK11" i="7"/>
  <c r="ET5" i="7"/>
  <c r="ML5" i="7"/>
  <c r="II9" i="24"/>
  <c r="II11" i="24" s="1"/>
  <c r="AR4" i="24"/>
  <c r="IJ10" i="24"/>
  <c r="IJ4" i="24"/>
  <c r="IJ9" i="24" s="1"/>
  <c r="MK9" i="19" l="1"/>
  <c r="MK11" i="19" s="1"/>
  <c r="ES4" i="7"/>
  <c r="MK4" i="7"/>
  <c r="ET4" i="19"/>
  <c r="ML8" i="19"/>
  <c r="ML4" i="19"/>
  <c r="ML10" i="19" s="1"/>
  <c r="ES8" i="7"/>
  <c r="MK8" i="7"/>
  <c r="ES7" i="7"/>
  <c r="MK7" i="7"/>
  <c r="ES6" i="7"/>
  <c r="MK6" i="7"/>
  <c r="ES12" i="7"/>
  <c r="MK12" i="7"/>
  <c r="ES104" i="7"/>
  <c r="MK106" i="7"/>
  <c r="MK108" i="7"/>
  <c r="MK104" i="7"/>
  <c r="MK107" i="7" s="1"/>
  <c r="MK109" i="7" s="1"/>
  <c r="ES13" i="7"/>
  <c r="MK13" i="7"/>
  <c r="EU5" i="7"/>
  <c r="MM5" i="7"/>
  <c r="ET11" i="7"/>
  <c r="ML11" i="7"/>
  <c r="ES10" i="7"/>
  <c r="MK10" i="7"/>
  <c r="ET9" i="7"/>
  <c r="ML9" i="7"/>
  <c r="IJ8" i="24"/>
  <c r="IJ11" i="24" s="1"/>
  <c r="AS4" i="24"/>
  <c r="IK10" i="24"/>
  <c r="IK4" i="24"/>
  <c r="IK9" i="24" s="1"/>
  <c r="ML9" i="19" l="1"/>
  <c r="ML11" i="19" s="1"/>
  <c r="EU4" i="19"/>
  <c r="MM8" i="19"/>
  <c r="MM4" i="19"/>
  <c r="MM10" i="19" s="1"/>
  <c r="ET4" i="7"/>
  <c r="ML4" i="7"/>
  <c r="ET12" i="7"/>
  <c r="ML12" i="7"/>
  <c r="ET6" i="7"/>
  <c r="ML6" i="7"/>
  <c r="EV5" i="7"/>
  <c r="MN5" i="7"/>
  <c r="ET7" i="7"/>
  <c r="ML7" i="7"/>
  <c r="EU9" i="7"/>
  <c r="MM9" i="7"/>
  <c r="ET104" i="7"/>
  <c r="ML106" i="7"/>
  <c r="ML108" i="7"/>
  <c r="ML104" i="7"/>
  <c r="ML107" i="7" s="1"/>
  <c r="ET10" i="7"/>
  <c r="ML10" i="7"/>
  <c r="EU11" i="7"/>
  <c r="MM11" i="7"/>
  <c r="ET13" i="7"/>
  <c r="ML13" i="7"/>
  <c r="ET8" i="7"/>
  <c r="ML8" i="7"/>
  <c r="IK8" i="24"/>
  <c r="IK11" i="24" s="1"/>
  <c r="AT4" i="24"/>
  <c r="IL10" i="24"/>
  <c r="IL4" i="24"/>
  <c r="IL9" i="24" s="1"/>
  <c r="MM9" i="19" l="1"/>
  <c r="MM11" i="19" s="1"/>
  <c r="EU4" i="7"/>
  <c r="MM4" i="7"/>
  <c r="EV4" i="19"/>
  <c r="MN8" i="19"/>
  <c r="MN4" i="19"/>
  <c r="MN10" i="19" s="1"/>
  <c r="EU104" i="7"/>
  <c r="MM106" i="7"/>
  <c r="MM108"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N9" i="19" l="1"/>
  <c r="MN11" i="19" s="1"/>
  <c r="EW4" i="19"/>
  <c r="MO8" i="19"/>
  <c r="MO4" i="19"/>
  <c r="MO10" i="19" s="1"/>
  <c r="EV4" i="7"/>
  <c r="MN4" i="7"/>
  <c r="EW9" i="7"/>
  <c r="MO9" i="7"/>
  <c r="EV8" i="7"/>
  <c r="MN8" i="7"/>
  <c r="EV10" i="7"/>
  <c r="MN10" i="7"/>
  <c r="EV12" i="7"/>
  <c r="MN12" i="7"/>
  <c r="EW11" i="7"/>
  <c r="MO11" i="7"/>
  <c r="EX5" i="7"/>
  <c r="MP5" i="7"/>
  <c r="EV7" i="7"/>
  <c r="MN7" i="7"/>
  <c r="MM109" i="7"/>
  <c r="EV13" i="7"/>
  <c r="MN13" i="7"/>
  <c r="EV6" i="7"/>
  <c r="MN6" i="7"/>
  <c r="EV104" i="7"/>
  <c r="MN106" i="7"/>
  <c r="MN108" i="7"/>
  <c r="MN104" i="7"/>
  <c r="MN107" i="7" s="1"/>
  <c r="IM8" i="24"/>
  <c r="IM11" i="24" s="1"/>
  <c r="AV4" i="24"/>
  <c r="IN10" i="24"/>
  <c r="IN4" i="24"/>
  <c r="IN9" i="24" s="1"/>
  <c r="MO9" i="19" l="1"/>
  <c r="MO11" i="19" s="1"/>
  <c r="EW4" i="7"/>
  <c r="MO4" i="7"/>
  <c r="EX4" i="19"/>
  <c r="MP8" i="19"/>
  <c r="MP4" i="19"/>
  <c r="MP10" i="19" s="1"/>
  <c r="EW6" i="7"/>
  <c r="MO6" i="7"/>
  <c r="EW10" i="7"/>
  <c r="MO10" i="7"/>
  <c r="EY5" i="7"/>
  <c r="MQ5" i="7"/>
  <c r="EX11" i="7"/>
  <c r="MP11" i="7"/>
  <c r="EW8" i="7"/>
  <c r="MO8" i="7"/>
  <c r="MN109" i="7"/>
  <c r="EW104" i="7"/>
  <c r="MO106" i="7"/>
  <c r="MO108" i="7"/>
  <c r="MO104" i="7"/>
  <c r="MO107" i="7" s="1"/>
  <c r="EW12" i="7"/>
  <c r="MO12" i="7"/>
  <c r="EW13" i="7"/>
  <c r="MO13" i="7"/>
  <c r="EW7" i="7"/>
  <c r="MO7" i="7"/>
  <c r="EX9" i="7"/>
  <c r="MP9" i="7"/>
  <c r="IN8" i="24"/>
  <c r="IN11" i="24" s="1"/>
  <c r="AW4" i="24"/>
  <c r="IO10" i="24"/>
  <c r="IO4" i="24"/>
  <c r="IO8" i="24" s="1"/>
  <c r="MP9" i="19" l="1"/>
  <c r="MP11" i="19" s="1"/>
  <c r="EY4" i="19"/>
  <c r="MQ8" i="19"/>
  <c r="MQ4" i="19"/>
  <c r="MQ10" i="19" s="1"/>
  <c r="EX4" i="7"/>
  <c r="MP4" i="7"/>
  <c r="EX104" i="7"/>
  <c r="MP108"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Q9" i="19" l="1"/>
  <c r="MQ11" i="19" s="1"/>
  <c r="EY4" i="7"/>
  <c r="MQ4" i="7"/>
  <c r="EZ4" i="19"/>
  <c r="MR8" i="19"/>
  <c r="MR4" i="19"/>
  <c r="MR10" i="19" s="1"/>
  <c r="EZ9" i="7"/>
  <c r="MR9" i="7"/>
  <c r="EY13" i="7"/>
  <c r="MQ13" i="7"/>
  <c r="FA5" i="7"/>
  <c r="MS5" i="7"/>
  <c r="MP109" i="7"/>
  <c r="EZ11" i="7"/>
  <c r="MR11" i="7"/>
  <c r="EY12" i="7"/>
  <c r="MQ12" i="7"/>
  <c r="EY8" i="7"/>
  <c r="MQ8" i="7"/>
  <c r="EY7" i="7"/>
  <c r="MQ7" i="7"/>
  <c r="EY10" i="7"/>
  <c r="MQ10" i="7"/>
  <c r="EY6" i="7"/>
  <c r="MQ6" i="7"/>
  <c r="EY104" i="7"/>
  <c r="MQ108" i="7"/>
  <c r="MQ106" i="7"/>
  <c r="MQ104" i="7"/>
  <c r="MQ107" i="7" s="1"/>
  <c r="MQ109" i="7" s="1"/>
  <c r="IP8" i="24"/>
  <c r="IP11" i="24" s="1"/>
  <c r="AY4" i="24"/>
  <c r="IQ10" i="24"/>
  <c r="IQ4" i="24"/>
  <c r="IQ9" i="24" s="1"/>
  <c r="MR9" i="19" l="1"/>
  <c r="MR11" i="19" s="1"/>
  <c r="FA4" i="19"/>
  <c r="MS8" i="19"/>
  <c r="MS4" i="19"/>
  <c r="MS10" i="19" s="1"/>
  <c r="EZ4" i="7"/>
  <c r="MR4" i="7"/>
  <c r="EZ6" i="7"/>
  <c r="MR6" i="7"/>
  <c r="EZ8" i="7"/>
  <c r="MR8" i="7"/>
  <c r="EZ104" i="7"/>
  <c r="MR106" i="7"/>
  <c r="MR108" i="7"/>
  <c r="MR104" i="7"/>
  <c r="MR107" i="7" s="1"/>
  <c r="EZ13" i="7"/>
  <c r="MR13" i="7"/>
  <c r="EZ12" i="7"/>
  <c r="MR12" i="7"/>
  <c r="FA11" i="7"/>
  <c r="MS11" i="7"/>
  <c r="EZ7" i="7"/>
  <c r="MR7" i="7"/>
  <c r="FB5" i="7"/>
  <c r="MT5" i="7"/>
  <c r="EZ10" i="7"/>
  <c r="MR10" i="7"/>
  <c r="FA9" i="7"/>
  <c r="MS9" i="7"/>
  <c r="IQ8" i="24"/>
  <c r="IQ11" i="24" s="1"/>
  <c r="AZ4" i="24"/>
  <c r="IR10" i="24"/>
  <c r="IR8" i="24"/>
  <c r="IR4" i="24"/>
  <c r="IR9" i="24" s="1"/>
  <c r="MS9" i="19" l="1"/>
  <c r="MS11" i="19" s="1"/>
  <c r="MR109" i="7"/>
  <c r="FA4" i="7"/>
  <c r="MS4" i="7"/>
  <c r="FB4" i="19"/>
  <c r="MT8" i="19"/>
  <c r="MT4" i="19"/>
  <c r="MT10" i="19" s="1"/>
  <c r="FB9" i="7"/>
  <c r="MT9" i="7"/>
  <c r="FC5" i="7"/>
  <c r="MU5" i="7"/>
  <c r="FA104" i="7"/>
  <c r="MS106" i="7"/>
  <c r="MS108" i="7"/>
  <c r="MS104" i="7"/>
  <c r="MS107" i="7" s="1"/>
  <c r="MS109" i="7" s="1"/>
  <c r="FA10" i="7"/>
  <c r="MS10" i="7"/>
  <c r="FA8" i="7"/>
  <c r="MS8" i="7"/>
  <c r="FA12" i="7"/>
  <c r="MS12" i="7"/>
  <c r="FA13" i="7"/>
  <c r="MS13" i="7"/>
  <c r="FB11" i="7"/>
  <c r="MT11" i="7"/>
  <c r="FA7" i="7"/>
  <c r="MS7" i="7"/>
  <c r="FA6" i="7"/>
  <c r="MS6" i="7"/>
  <c r="IR11" i="24"/>
  <c r="BA4" i="24"/>
  <c r="IS10" i="24"/>
  <c r="IS4" i="24"/>
  <c r="IS9" i="24" s="1"/>
  <c r="IS8" i="24" l="1"/>
  <c r="IS11" i="24" s="1"/>
  <c r="MT9" i="19"/>
  <c r="MT11" i="19" s="1"/>
  <c r="FC4" i="19"/>
  <c r="MU8" i="19"/>
  <c r="MU4" i="19"/>
  <c r="MU10" i="19" s="1"/>
  <c r="FB4" i="7"/>
  <c r="MT4" i="7"/>
  <c r="FB6" i="7"/>
  <c r="MT6" i="7"/>
  <c r="FB7" i="7"/>
  <c r="MT7" i="7"/>
  <c r="FB104" i="7"/>
  <c r="MT106" i="7"/>
  <c r="MT108" i="7"/>
  <c r="MT104" i="7"/>
  <c r="MT107" i="7" s="1"/>
  <c r="FB8" i="7"/>
  <c r="MT8" i="7"/>
  <c r="FB10" i="7"/>
  <c r="MT10" i="7"/>
  <c r="FD5" i="7"/>
  <c r="MV5" i="7"/>
  <c r="FC11" i="7"/>
  <c r="MU11" i="7"/>
  <c r="FB13" i="7"/>
  <c r="MT13" i="7"/>
  <c r="FB12" i="7"/>
  <c r="MT12" i="7"/>
  <c r="FC9" i="7"/>
  <c r="MU9" i="7"/>
  <c r="BB4" i="24"/>
  <c r="IT10" i="24"/>
  <c r="IT4" i="24"/>
  <c r="IT9" i="24" s="1"/>
  <c r="IT8" i="24" l="1"/>
  <c r="IT11" i="24" s="1"/>
  <c r="MU9" i="19"/>
  <c r="MU11" i="19" s="1"/>
  <c r="FC4" i="7"/>
  <c r="MU4" i="7"/>
  <c r="FD4" i="19"/>
  <c r="MV8" i="19"/>
  <c r="MV4" i="19"/>
  <c r="MV10" i="19" s="1"/>
  <c r="FC10" i="7"/>
  <c r="MU10" i="7"/>
  <c r="FC104" i="7"/>
  <c r="MU106" i="7"/>
  <c r="MU108" i="7"/>
  <c r="MU104" i="7"/>
  <c r="MU107" i="7" s="1"/>
  <c r="FD9" i="7"/>
  <c r="MV9" i="7"/>
  <c r="FC12" i="7"/>
  <c r="MU12" i="7"/>
  <c r="MT109" i="7"/>
  <c r="FC7" i="7"/>
  <c r="MU7" i="7"/>
  <c r="FC8" i="7"/>
  <c r="MU8" i="7"/>
  <c r="FE5" i="7"/>
  <c r="MW5" i="7"/>
  <c r="FC13" i="7"/>
  <c r="MU13" i="7"/>
  <c r="FD11" i="7"/>
  <c r="MV11" i="7"/>
  <c r="FC6" i="7"/>
  <c r="MU6" i="7"/>
  <c r="BC4" i="24"/>
  <c r="IU10" i="24"/>
  <c r="IU4" i="24"/>
  <c r="IU9" i="24" s="1"/>
  <c r="IU8" i="24" l="1"/>
  <c r="MV9" i="19"/>
  <c r="MV11" i="19" s="1"/>
  <c r="FE4" i="19"/>
  <c r="MW8" i="19"/>
  <c r="MW4" i="19"/>
  <c r="MW10" i="19" s="1"/>
  <c r="MU109" i="7"/>
  <c r="FD4" i="7"/>
  <c r="MV4" i="7"/>
  <c r="FD12" i="7"/>
  <c r="MV12" i="7"/>
  <c r="FD104" i="7"/>
  <c r="MV106" i="7"/>
  <c r="MV108" i="7"/>
  <c r="MV104" i="7"/>
  <c r="MV107" i="7" s="1"/>
  <c r="FE9" i="7"/>
  <c r="MW9" i="7"/>
  <c r="FD13" i="7"/>
  <c r="MV13" i="7"/>
  <c r="FD8" i="7"/>
  <c r="MV8" i="7"/>
  <c r="FD7" i="7"/>
  <c r="MV7" i="7"/>
  <c r="FD6" i="7"/>
  <c r="MV6" i="7"/>
  <c r="FE11" i="7"/>
  <c r="MW11" i="7"/>
  <c r="FF5" i="7"/>
  <c r="MX5" i="7"/>
  <c r="FD10" i="7"/>
  <c r="MV10" i="7"/>
  <c r="IU11" i="24"/>
  <c r="BD4" i="24"/>
  <c r="IV10" i="24"/>
  <c r="IV4" i="24"/>
  <c r="IV9" i="24" s="1"/>
  <c r="IV8" i="24" l="1"/>
  <c r="MW9" i="19"/>
  <c r="MW11" i="19" s="1"/>
  <c r="MV109" i="7"/>
  <c r="FE4" i="7"/>
  <c r="MW4" i="7"/>
  <c r="FF4" i="19"/>
  <c r="MX8" i="19"/>
  <c r="MX4" i="19"/>
  <c r="MX10" i="19" s="1"/>
  <c r="FE10" i="7"/>
  <c r="MW10" i="7"/>
  <c r="FE8" i="7"/>
  <c r="MW8" i="7"/>
  <c r="FG5" i="7"/>
  <c r="MY5" i="7"/>
  <c r="FF11" i="7"/>
  <c r="MX11" i="7"/>
  <c r="FE6" i="7"/>
  <c r="MW6" i="7"/>
  <c r="FE104" i="7"/>
  <c r="MW106" i="7"/>
  <c r="MW108" i="7"/>
  <c r="MW104" i="7"/>
  <c r="MW107" i="7" s="1"/>
  <c r="FE13" i="7"/>
  <c r="MW13" i="7"/>
  <c r="FF9" i="7"/>
  <c r="MX9" i="7"/>
  <c r="FE7" i="7"/>
  <c r="MW7" i="7"/>
  <c r="FE12" i="7"/>
  <c r="MW12" i="7"/>
  <c r="IV11" i="24"/>
  <c r="BE4" i="24"/>
  <c r="IW10" i="24"/>
  <c r="IW8" i="24"/>
  <c r="IW4" i="24"/>
  <c r="IW9" i="24" s="1"/>
  <c r="IW11" i="24" l="1"/>
  <c r="MX9" i="19"/>
  <c r="MX11" i="19" s="1"/>
  <c r="FG4" i="19"/>
  <c r="MY8" i="19"/>
  <c r="MY4" i="19"/>
  <c r="MY10" i="19" s="1"/>
  <c r="FF4" i="7"/>
  <c r="MX4" i="7"/>
  <c r="FF104" i="7"/>
  <c r="MX106" i="7"/>
  <c r="MX108"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Y9" i="19" l="1"/>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8" i="7"/>
  <c r="MY104" i="7"/>
  <c r="MY107" i="7" s="1"/>
  <c r="IX11" i="24"/>
  <c r="BG4" i="24"/>
  <c r="IY8" i="24"/>
  <c r="IY10" i="24"/>
  <c r="IY4" i="24"/>
  <c r="IY9" i="24" s="1"/>
  <c r="IY11" i="24" s="1"/>
  <c r="MZ9" i="19" l="1"/>
  <c r="MZ11" i="19" s="1"/>
  <c r="FI4" i="19"/>
  <c r="NA8" i="19"/>
  <c r="NA4" i="19"/>
  <c r="NA10" i="19" s="1"/>
  <c r="FH4" i="7"/>
  <c r="MZ4" i="7"/>
  <c r="FH7" i="7"/>
  <c r="MZ7" i="7"/>
  <c r="FH104" i="7"/>
  <c r="MZ106" i="7"/>
  <c r="MZ108" i="7"/>
  <c r="MZ104" i="7"/>
  <c r="MZ107" i="7" s="1"/>
  <c r="FH10" i="7"/>
  <c r="MZ10" i="7"/>
  <c r="MY109"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8" i="7"/>
  <c r="NA104" i="7"/>
  <c r="NA107" i="7" s="1"/>
  <c r="FI8" i="7"/>
  <c r="NA8" i="7"/>
  <c r="FI10" i="7"/>
  <c r="NA10" i="7"/>
  <c r="FK5" i="7"/>
  <c r="NC5" i="7"/>
  <c r="FJ9" i="7"/>
  <c r="NB9" i="7"/>
  <c r="FJ11" i="7"/>
  <c r="NB11" i="7"/>
  <c r="FI12" i="7"/>
  <c r="NA12" i="7"/>
  <c r="FI7" i="7"/>
  <c r="NA7" i="7"/>
  <c r="IZ11" i="24"/>
  <c r="BI4" i="24"/>
  <c r="JA10" i="24"/>
  <c r="JA8" i="24"/>
  <c r="JA4" i="24"/>
  <c r="JA9" i="24" s="1"/>
  <c r="JA11" i="24" s="1"/>
  <c r="NB9" i="19" l="1"/>
  <c r="NB11" i="19" s="1"/>
  <c r="FK4" i="19"/>
  <c r="NC8" i="19"/>
  <c r="NC4" i="19"/>
  <c r="NC10" i="19" s="1"/>
  <c r="FJ4" i="7"/>
  <c r="NB4" i="7"/>
  <c r="FJ7" i="7"/>
  <c r="NB7" i="7"/>
  <c r="FJ104" i="7"/>
  <c r="NB108" i="7"/>
  <c r="NB107" i="7"/>
  <c r="NB106" i="7"/>
  <c r="NB104" i="7"/>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8" i="7"/>
  <c r="ND104" i="7"/>
  <c r="ND107" i="7" s="1"/>
  <c r="FN5" i="7"/>
  <c r="NF5" i="7"/>
  <c r="FL6" i="7"/>
  <c r="ND6" i="7"/>
  <c r="FL12" i="7"/>
  <c r="ND12" i="7"/>
  <c r="BL4" i="24"/>
  <c r="JD10" i="24"/>
  <c r="JD8" i="24"/>
  <c r="JD4" i="24"/>
  <c r="JD9" i="24" s="1"/>
  <c r="ND109" i="7" l="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8" i="7"/>
  <c r="NE104" i="7"/>
  <c r="NE107" i="7" s="1"/>
  <c r="FM7" i="7"/>
  <c r="NE7" i="7"/>
  <c r="JD11" i="24"/>
  <c r="BM4" i="24"/>
  <c r="JE10" i="24"/>
  <c r="JE8" i="24"/>
  <c r="JE4" i="24"/>
  <c r="JE9" i="24" s="1"/>
  <c r="NF9" i="19" l="1"/>
  <c r="NF11" i="19" s="1"/>
  <c r="NE109" i="7"/>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G9" i="19"/>
  <c r="FO4" i="7"/>
  <c r="NG4" i="7"/>
  <c r="NG11" i="19"/>
  <c r="FP4" i="19"/>
  <c r="NH8" i="19"/>
  <c r="NH4" i="19"/>
  <c r="NH10" i="19" s="1"/>
  <c r="NF109" i="7"/>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H9" i="19"/>
  <c r="NH11" i="19" s="1"/>
  <c r="NG109" i="7"/>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I9" i="19"/>
  <c r="FQ4" i="7"/>
  <c r="NI4" i="7"/>
  <c r="NI11" i="19"/>
  <c r="FR4" i="19"/>
  <c r="NJ8" i="19"/>
  <c r="NJ4" i="19"/>
  <c r="NJ10" i="19" s="1"/>
  <c r="FQ104" i="7"/>
  <c r="NI106" i="7"/>
  <c r="NI104" i="7"/>
  <c r="NI107" i="7" s="1"/>
  <c r="FQ8" i="7"/>
  <c r="NI8" i="7"/>
  <c r="FQ13" i="7"/>
  <c r="NI13" i="7"/>
  <c r="FR11" i="7"/>
  <c r="NJ11" i="7"/>
  <c r="FQ10" i="7"/>
  <c r="NI10" i="7"/>
  <c r="FR9" i="7"/>
  <c r="NJ9" i="7"/>
  <c r="NH10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K9" i="19"/>
  <c r="FS4" i="7"/>
  <c r="NK4" i="7"/>
  <c r="NK11" i="19"/>
  <c r="FT4" i="19"/>
  <c r="NL8" i="19"/>
  <c r="NL4" i="19"/>
  <c r="NL10" i="19" s="1"/>
  <c r="FS8" i="7"/>
  <c r="NK8" i="7"/>
  <c r="FS12" i="7"/>
  <c r="NK12" i="7"/>
  <c r="NJ109"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L9" i="19"/>
  <c r="NL11" i="19" s="1"/>
  <c r="FU4" i="19"/>
  <c r="NM8" i="19"/>
  <c r="NM4" i="19"/>
  <c r="NM10" i="19" s="1"/>
  <c r="NK109" i="7"/>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M9" i="19"/>
  <c r="FU4" i="7"/>
  <c r="NM4" i="7"/>
  <c r="NM11" i="19"/>
  <c r="FV4" i="19"/>
  <c r="NN8" i="19"/>
  <c r="NN4" i="19"/>
  <c r="NN10" i="19" s="1"/>
  <c r="FU7" i="7"/>
  <c r="NM7" i="7"/>
  <c r="FU12" i="7"/>
  <c r="NM12" i="7"/>
  <c r="FU8" i="7"/>
  <c r="NM8" i="7"/>
  <c r="FU10" i="7"/>
  <c r="NM10" i="7"/>
  <c r="FU6" i="7"/>
  <c r="NM6" i="7"/>
  <c r="NL109" i="7"/>
  <c r="FW5" i="7"/>
  <c r="NO5" i="7"/>
  <c r="FU13" i="7"/>
  <c r="NM13" i="7"/>
  <c r="FV9" i="7"/>
  <c r="NN9" i="7"/>
  <c r="FV11" i="7"/>
  <c r="NN11" i="7"/>
  <c r="FU104" i="7"/>
  <c r="NM106" i="7"/>
  <c r="NM104" i="7"/>
  <c r="NM107" i="7" s="1"/>
  <c r="JL10" i="24"/>
  <c r="JL11" i="24" s="1"/>
  <c r="BU4" i="24"/>
  <c r="JM8" i="24"/>
  <c r="JM4" i="24"/>
  <c r="JM9" i="24" s="1"/>
  <c r="NM108" i="7" l="1"/>
  <c r="NN9" i="19"/>
  <c r="NN11" i="19" s="1"/>
  <c r="FW4" i="19"/>
  <c r="NO8" i="19"/>
  <c r="NO4" i="19"/>
  <c r="NO10" i="19" s="1"/>
  <c r="FV4" i="7"/>
  <c r="NN4" i="7"/>
  <c r="FW11" i="7"/>
  <c r="NO11" i="7"/>
  <c r="FX5" i="7"/>
  <c r="NP5" i="7"/>
  <c r="FV6" i="7"/>
  <c r="NN6" i="7"/>
  <c r="FV104" i="7"/>
  <c r="NN106" i="7"/>
  <c r="NN104" i="7"/>
  <c r="NN107" i="7" s="1"/>
  <c r="FV10" i="7"/>
  <c r="NN10" i="7"/>
  <c r="FV12" i="7"/>
  <c r="NN12" i="7"/>
  <c r="NM109" i="7"/>
  <c r="FV13" i="7"/>
  <c r="NN13" i="7"/>
  <c r="FV8" i="7"/>
  <c r="NN8" i="7"/>
  <c r="FW9" i="7"/>
  <c r="NO9" i="7"/>
  <c r="FV7" i="7"/>
  <c r="NN7" i="7"/>
  <c r="JM10" i="24"/>
  <c r="JM11" i="24" s="1"/>
  <c r="BV4" i="24"/>
  <c r="JN8" i="24"/>
  <c r="JN4" i="24"/>
  <c r="JN9" i="24" s="1"/>
  <c r="NN108" i="7" l="1"/>
  <c r="NO9" i="19"/>
  <c r="NO11" i="19" s="1"/>
  <c r="FW4" i="7"/>
  <c r="NO4" i="7"/>
  <c r="FX4" i="19"/>
  <c r="NP8" i="19"/>
  <c r="NP4" i="19"/>
  <c r="NP10" i="19" s="1"/>
  <c r="FW6" i="7"/>
  <c r="NO6" i="7"/>
  <c r="FW7" i="7"/>
  <c r="NO7" i="7"/>
  <c r="FW10" i="7"/>
  <c r="NO10" i="7"/>
  <c r="FW8" i="7"/>
  <c r="NO8" i="7"/>
  <c r="FY5" i="7"/>
  <c r="NQ5" i="7"/>
  <c r="FX9" i="7"/>
  <c r="NP9" i="7"/>
  <c r="FW13" i="7"/>
  <c r="NO13" i="7"/>
  <c r="NN109" i="7"/>
  <c r="FW104" i="7"/>
  <c r="NO108" i="7"/>
  <c r="NO106" i="7"/>
  <c r="NO104" i="7"/>
  <c r="NO107" i="7" s="1"/>
  <c r="FW12" i="7"/>
  <c r="NO12" i="7"/>
  <c r="FX11" i="7"/>
  <c r="NP11" i="7"/>
  <c r="JN10" i="24"/>
  <c r="JN11" i="24" s="1"/>
  <c r="BW4" i="24"/>
  <c r="JO8" i="24"/>
  <c r="JO4" i="24"/>
  <c r="JO9" i="24" s="1"/>
  <c r="NP9" i="19" l="1"/>
  <c r="NP11" i="19" s="1"/>
  <c r="FY4" i="19"/>
  <c r="NQ8" i="19"/>
  <c r="NQ4" i="19"/>
  <c r="NQ10" i="19" s="1"/>
  <c r="NO109" i="7"/>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GA4" i="7"/>
  <c r="NS4" i="7"/>
  <c r="NS11" i="19"/>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GC4" i="7"/>
  <c r="NU4" i="7"/>
  <c r="NU11" i="19"/>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GE4" i="7"/>
  <c r="NW4" i="7"/>
  <c r="NW11" i="19"/>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OG109" i="7" s="1"/>
  <c r="GO10" i="7"/>
  <c r="OG10" i="7"/>
  <c r="GQ5" i="7"/>
  <c r="OI5" i="7"/>
  <c r="GO6" i="7"/>
  <c r="OG6" i="7"/>
  <c r="KF9" i="24"/>
  <c r="KF11" i="24" s="1"/>
  <c r="CO4" i="24"/>
  <c r="KG8" i="24"/>
  <c r="KG4" i="24"/>
  <c r="KG10" i="24" s="1"/>
  <c r="OH9" i="19" l="1"/>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OQ109" i="7" s="1"/>
  <c r="GZ9" i="7"/>
  <c r="OR9" i="7"/>
  <c r="GY10" i="7"/>
  <c r="OQ10" i="7"/>
  <c r="GY7" i="7"/>
  <c r="OQ7" i="7"/>
  <c r="GZ11" i="7"/>
  <c r="OR11" i="7"/>
  <c r="GY12" i="7"/>
  <c r="OQ12" i="7"/>
  <c r="KP9" i="24"/>
  <c r="KP11" i="24" s="1"/>
  <c r="CY4" i="24"/>
  <c r="KQ8" i="24"/>
  <c r="KQ4" i="24"/>
  <c r="KQ10" i="24" s="1"/>
  <c r="OR9" i="19" l="1"/>
  <c r="OR11" i="19" s="1"/>
  <c r="HA4" i="19"/>
  <c r="OS8" i="19"/>
  <c r="OS4" i="19"/>
  <c r="OS10" i="19" s="1"/>
  <c r="GZ4" i="7"/>
  <c r="OR4" i="7"/>
  <c r="GZ12" i="7"/>
  <c r="OR12" i="7"/>
  <c r="GZ6" i="7"/>
  <c r="OR6" i="7"/>
  <c r="HA11" i="7"/>
  <c r="OS11" i="7"/>
  <c r="GZ10" i="7"/>
  <c r="OR10" i="7"/>
  <c r="HA9" i="7"/>
  <c r="OS9" i="7"/>
  <c r="GZ13" i="7"/>
  <c r="OR13" i="7"/>
  <c r="GZ104" i="7"/>
  <c r="OR106" i="7"/>
  <c r="OR107" i="7"/>
  <c r="OR104" i="7"/>
  <c r="OR108" i="7" s="1"/>
  <c r="OR109" i="7" s="1"/>
  <c r="GZ8" i="7"/>
  <c r="OR8" i="7"/>
  <c r="GZ7" i="7"/>
  <c r="OR7" i="7"/>
  <c r="HB5" i="7"/>
  <c r="OT5" i="7"/>
  <c r="KQ9" i="24"/>
  <c r="KQ11" i="24" s="1"/>
  <c r="CZ4" i="24"/>
  <c r="KR8" i="24"/>
  <c r="KR4" i="24"/>
  <c r="KR10" i="24" s="1"/>
  <c r="OS9" i="19" l="1"/>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9"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HC4" i="7" l="1"/>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9"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11" i="19" l="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PE109" i="7" s="1"/>
  <c r="HO5" i="7"/>
  <c r="PG5" i="7"/>
  <c r="HM12" i="7"/>
  <c r="PE12" i="7"/>
  <c r="HM10" i="7"/>
  <c r="PE10" i="7"/>
  <c r="HM7" i="7"/>
  <c r="PE7" i="7"/>
  <c r="HM13" i="7"/>
  <c r="PE13" i="7"/>
  <c r="HM8" i="7"/>
  <c r="PE8" i="7"/>
  <c r="LD9" i="24"/>
  <c r="LD11" i="24" s="1"/>
  <c r="DM4" i="24"/>
  <c r="LE8" i="24"/>
  <c r="LE4" i="24"/>
  <c r="LE10" i="24" s="1"/>
  <c r="PF9" i="19" l="1"/>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HO4" i="7"/>
  <c r="PG4" i="7"/>
  <c r="PG11" i="19"/>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<sst xmlns="http://schemas.openxmlformats.org/spreadsheetml/2006/main" count="1297" uniqueCount="906">
  <si>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</si>
  <si>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</si>
  <si>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</si>
  <si>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</si>
  <si>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</si>
  <si>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</si>
  <si>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</si>
  <si>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</si>
  <si>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</si>
  <si>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</si>
  <si>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</si>
  <si>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</si>
  <si>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</si>
  <si>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</si>
  <si>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</si>
  <si>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</si>
  <si>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</si>
  <si>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</si>
  <si>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</si>
  <si>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</si>
  <si>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</si>
  <si>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</si>
  <si>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</si>
  <si>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</si>
  <si>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</si>
  <si>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</si>
  <si>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</si>
  <si>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</si>
  <si>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</si>
  <si>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</si>
  <si>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</si>
  <si>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</si>
  <si>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</si>
  <si>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</si>
  <si>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</si>
  <si>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</si>
  <si>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</si>
  <si>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</si>
  <si>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</si>
  <si>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</si>
  <si>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</si>
  <si>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</si>
  <si>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</si>
  <si>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</si>
  <si>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</si>
  <si>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</si>
  <si>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</si>
  <si>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</si>
  <si>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</si>
  <si>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</si>
  <si>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</si>
  <si>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</si>
  <si>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</si>
  <si>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</si>
  <si>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</si>
  <si>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</si>
  <si>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</si>
  <si>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</si>
  <si>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</si>
  <si>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</si>
  <si>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</si>
  <si>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</si>
  <si>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</si>
  <si>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</si>
  <si>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</si>
  <si>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</si>
  <si>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</si>
  <si>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</si>
  <si>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</si>
  <si>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</si>
  <si>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</si>
  <si>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</si>
  <si>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</si>
  <si>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</si>
  <si>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</si>
  <si>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</si>
  <si>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</si>
  <si>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</si>
  <si>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</si>
  <si>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</si>
  <si>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</si>
  <si>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</si>
  <si>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</si>
  <si>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</si>
  <si>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</si>
  <si>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</si>
  <si>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</si>
  <si>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</si>
  <si>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</si>
  <si>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</si>
  <si>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</si>
  <si>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</si>
  <si>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</si>
  <si>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</si>
  <si>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</si>
  <si>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</si>
  <si>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</si>
  <si>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</si>
  <si>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</si>
  <si>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</si>
  <si>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</si>
  <si>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</si>
  <si>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</si>
  <si>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</si>
  <si>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</si>
  <si>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</si>
  <si>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</si>
  <si>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</si>
  <si>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</si>
  <si>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</si>
  <si>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</si>
  <si>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</si>
  <si>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</si>
  <si>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</si>
  <si>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</si>
  <si>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</si>
  <si>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</si>
  <si>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</si>
  <si>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</si>
  <si>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</si>
  <si>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</si>
  <si>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</si>
  <si>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</si>
  <si>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</si>
  <si>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</si>
  <si>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</si>
  <si>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</si>
  <si>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</si>
  <si>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</si>
  <si>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</si>
  <si>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</si>
  <si>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</si>
  <si>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</si>
  <si>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</si>
  <si>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</si>
  <si>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</si>
  <si>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</si>
  <si>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</si>
  <si>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</si>
  <si>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</si>
  <si>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</si>
  <si>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</si>
  <si>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</si>
  <si>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</si>
  <si>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</si>
  <si>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</si>
  <si>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</si>
  <si>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</si>
  <si>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</si>
  <si>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</si>
  <si>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</si>
  <si>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</si>
  <si>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</si>
  <si>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</si>
  <si>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</si>
  <si>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</si>
  <si>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</si>
  <si>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</si>
  <si>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</si>
  <si>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</si>
  <si>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</si>
  <si>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</si>
  <si>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</si>
  <si>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</si>
  <si>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</si>
  <si>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</si>
  <si>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</si>
  <si>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</si>
  <si>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</si>
  <si>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</si>
  <si>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</si>
  <si>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</si>
  <si>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</si>
  <si>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</si>
  <si>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</si>
  <si>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</si>
  <si>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</si>
  <si>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</si>
  <si>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</si>
  <si>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</si>
  <si>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</si>
  <si>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</si>
  <si>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</si>
  <si>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</si>
  <si>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</si>
  <si>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</si>
  <si>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</si>
  <si>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</si>
  <si>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</si>
  <si>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</si>
  <si>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</si>
  <si>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</si>
  <si>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</si>
  <si>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</si>
  <si>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</si>
  <si>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</si>
  <si>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</si>
  <si>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</si>
  <si>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</si>
  <si>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</si>
  <si>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</si>
  <si>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</si>
  <si>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</si>
  <si>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</si>
  <si>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</si>
  <si>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</si>
  <si>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</si>
  <si>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</si>
  <si>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</si>
  <si>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</si>
  <si>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</si>
  <si>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</si>
  <si>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</si>
  <si>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</si>
  <si>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</si>
  <si>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</si>
  <si>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</si>
  <si>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</si>
  <si>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</si>
  <si>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</si>
  <si>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</si>
  <si>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</si>
  <si>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</si>
  <si>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</si>
  <si>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</si>
  <si>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</si>
  <si>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</si>
  <si>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</si>
  <si>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</si>
  <si>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</si>
  <si>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</si>
  <si>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</si>
  <si>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</si>
  <si>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</si>
  <si>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</si>
  <si>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</si>
  <si>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</si>
  <si>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</si>
  <si>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</si>
  <si>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</si>
  <si>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</si>
  <si>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</si>
  <si>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</si>
  <si>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</si>
  <si>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</si>
  <si>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</si>
  <si>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</si>
  <si>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</si>
  <si>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</si>
  <si>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</si>
  <si>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</si>
  <si>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</si>
  <si>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</si>
  <si>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</si>
  <si>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</si>
  <si>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</si>
  <si>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</si>
  <si>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</si>
  <si>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</si>
  <si>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</si>
  <si>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</si>
  <si>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</si>
  <si>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</si>
  <si>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</si>
  <si>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</si>
  <si>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</si>
  <si>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</si>
  <si>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</si>
  <si>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</si>
  <si>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</si>
  <si>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</si>
  <si>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</si>
  <si>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</si>
  <si>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</si>
  <si>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</si>
  <si>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</si>
  <si>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</si>
  <si>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</si>
  <si>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</si>
  <si>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</si>
  <si>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</si>
  <si>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</si>
  <si>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</si>
  <si>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</si>
  <si>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</si>
  <si>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</si>
  <si>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</si>
  <si>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</si>
  <si>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</si>
  <si>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</si>
  <si>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</si>
  <si>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</si>
  <si>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</si>
  <si>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</si>
  <si>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</si>
  <si>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</si>
  <si>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</si>
  <si>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</si>
  <si>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</si>
  <si>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</si>
  <si>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</si>
  <si>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</si>
  <si>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</si>
  <si>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</si>
  <si>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</si>
  <si>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</si>
  <si>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</si>
  <si>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</si>
  <si>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</si>
  <si>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</si>
  <si>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</si>
  <si>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</si>
  <si>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</si>
  <si>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</si>
  <si>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</si>
  <si>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</si>
  <si>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</si>
  <si>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</si>
  <si>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</si>
  <si>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</si>
  <si>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</si>
  <si>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</si>
  <si>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</si>
  <si>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</si>
  <si>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</si>
  <si>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</si>
  <si>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</si>
  <si>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</si>
  <si>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</si>
  <si>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</si>
  <si>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</si>
  <si>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</si>
  <si>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</si>
  <si>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</si>
  <si>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</si>
  <si>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</si>
  <si>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</si>
  <si>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</si>
  <si>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</si>
  <si>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</si>
  <si>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</si>
  <si>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</si>
  <si>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</si>
  <si>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</si>
  <si>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</si>
  <si>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</si>
  <si>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</si>
  <si>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</si>
  <si>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</si>
  <si>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</si>
  <si>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</si>
  <si>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</si>
  <si>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</si>
  <si>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</si>
  <si>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</si>
  <si>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</si>
  <si>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</si>
  <si>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</si>
  <si>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</si>
  <si>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</si>
  <si>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</si>
  <si>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</si>
  <si>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</si>
  <si>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</si>
  <si>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</si>
  <si>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</si>
  <si>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</si>
  <si>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</si>
  <si>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</si>
  <si>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</si>
  <si>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</si>
  <si>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</si>
  <si>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</si>
  <si>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</si>
  <si>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</si>
  <si>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</si>
  <si>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</si>
  <si>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</si>
  <si>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</si>
  <si>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</si>
  <si>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</si>
  <si>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</si>
  <si>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</si>
  <si>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</si>
  <si>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</si>
  <si>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</si>
  <si>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</si>
  <si>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</si>
  <si>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</si>
  <si>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</si>
  <si>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</si>
  <si>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</si>
  <si>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</si>
  <si>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</si>
  <si>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</si>
  <si>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</si>
  <si>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</si>
  <si>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</si>
  <si>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</si>
  <si>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</si>
  <si>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</si>
  <si>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</si>
  <si>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</si>
  <si>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</si>
  <si>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</si>
  <si>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</si>
  <si>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</si>
  <si>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</si>
  <si>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</si>
  <si>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</si>
  <si>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</si>
  <si>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</si>
  <si>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</si>
  <si>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</si>
  <si>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</si>
  <si>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</si>
  <si>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</si>
  <si>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</si>
  <si>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</si>
  <si>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</si>
  <si>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</si>
  <si>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</si>
  <si>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</si>
  <si>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</si>
  <si>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</si>
  <si>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</si>
  <si>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</si>
  <si>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</si>
  <si>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</si>
  <si>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</si>
  <si>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</si>
  <si>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</si>
  <si>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</si>
  <si>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</si>
  <si>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</si>
  <si>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</si>
  <si>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</si>
  <si>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</si>
  <si>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</si>
  <si>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</si>
  <si>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</si>
  <si>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</si>
  <si>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</si>
  <si>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</si>
  <si>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</si>
  <si>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</si>
  <si>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</si>
  <si>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</si>
  <si>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</si>
  <si>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</si>
  <si>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</si>
  <si>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</si>
  <si>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</si>
  <si>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</si>
  <si>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</si>
  <si>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</si>
  <si>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</si>
  <si>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</si>
  <si>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</si>
  <si>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</si>
  <si>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</si>
  <si>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</si>
  <si>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</si>
  <si>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</si>
  <si>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</si>
  <si>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</si>
  <si>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</si>
  <si>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</si>
  <si>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</si>
  <si>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</si>
  <si>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</si>
  <si>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</si>
  <si>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</si>
  <si>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</si>
  <si>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</si>
  <si>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</si>
  <si>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</si>
  <si>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</si>
  <si>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</si>
  <si>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</si>
  <si>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</si>
  <si>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</si>
  <si>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</si>
  <si>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</si>
  <si>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</si>
  <si>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</si>
  <si>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</si>
  <si>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</si>
  <si>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</si>
  <si>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</si>
  <si>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</si>
  <si>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</si>
  <si>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</si>
  <si>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</si>
  <si>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</si>
  <si>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</si>
  <si>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</si>
  <si>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</si>
  <si>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</si>
  <si>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</si>
  <si>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</si>
  <si>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</si>
  <si>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</si>
  <si>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</si>
  <si>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</si>
  <si>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</si>
  <si>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</si>
  <si>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</si>
  <si>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</si>
  <si>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</si>
  <si>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</si>
  <si>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</si>
  <si>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</si>
  <si>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</si>
  <si>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</si>
  <si>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</si>
  <si>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</si>
  <si>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</si>
  <si>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</si>
  <si>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</si>
  <si>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</si>
  <si>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</si>
  <si>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</si>
  <si>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</si>
  <si>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</si>
  <si>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</si>
  <si>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</si>
  <si>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</si>
  <si>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</si>
  <si>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</si>
  <si>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</si>
  <si>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</si>
  <si>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</si>
  <si>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</si>
  <si>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</si>
  <si>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</si>
  <si>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</si>
  <si>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</si>
  <si>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</si>
  <si>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</si>
  <si>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</si>
  <si>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</si>
  <si>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</si>
  <si>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</si>
  <si>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</si>
  <si>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</si>
  <si>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</si>
  <si>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</si>
  <si>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</si>
  <si>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</si>
  <si>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</si>
  <si>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</si>
  <si>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</si>
  <si>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</si>
  <si>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</si>
  <si>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</si>
  <si>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</si>
  <si>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</si>
  <si>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</si>
  <si>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</si>
  <si>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</si>
  <si>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</si>
  <si>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</si>
  <si>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</si>
  <si>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</si>
  <si>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</si>
  <si>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</si>
  <si>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</si>
  <si>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</si>
  <si>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</si>
  <si>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</si>
  <si>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</si>
  <si>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</si>
  <si>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</si>
  <si>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</si>
  <si>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</si>
  <si>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</si>
  <si>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</si>
  <si>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</si>
  <si>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</si>
  <si>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</si>
  <si>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</si>
  <si>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</si>
  <si>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</si>
  <si>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</si>
  <si>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</si>
  <si>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</si>
  <si>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</si>
  <si>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</si>
  <si>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</si>
  <si>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</si>
  <si>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</si>
  <si>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</si>
  <si>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</si>
  <si>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</si>
  <si>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</si>
  <si>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</si>
  <si>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</si>
  <si>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</si>
  <si>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</si>
  <si>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</si>
  <si>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</si>
  <si>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</si>
  <si>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</si>
  <si>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</si>
  <si>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</si>
  <si>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</si>
  <si>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</si>
  <si>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</si>
  <si>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</si>
  <si>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</si>
  <si>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</si>
  <si>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</si>
  <si>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</si>
  <si>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</si>
  <si>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</si>
  <si>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</si>
  <si>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</si>
  <si>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</si>
  <si>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</si>
  <si>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</si>
  <si>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</si>
  <si>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</si>
  <si>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</si>
  <si>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</si>
  <si>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</si>
  <si>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</si>
  <si>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</si>
  <si>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</si>
  <si>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</si>
  <si>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</si>
  <si>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</si>
  <si>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</si>
  <si>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</si>
  <si>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</si>
  <si>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</si>
  <si>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</si>
  <si>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</si>
  <si>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</si>
  <si>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</si>
  <si>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</si>
  <si>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</si>
  <si>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</si>
  <si>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</si>
  <si>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</si>
  <si>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</si>
  <si>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</si>
  <si>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</si>
  <si>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</si>
  <si>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</si>
  <si>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</si>
  <si>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</si>
  <si>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</si>
  <si>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</si>
  <si>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</si>
  <si>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</si>
  <si>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</si>
  <si>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</si>
  <si>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</si>
  <si>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</si>
  <si>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</si>
  <si>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</si>
  <si>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</si>
  <si>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</si>
  <si>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</si>
  <si>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</si>
  <si>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</si>
  <si>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</si>
  <si>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</si>
  <si>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</si>
  <si>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</si>
  <si>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</si>
  <si>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</si>
  <si>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</si>
  <si>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</si>
  <si>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</si>
  <si>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</si>
  <si>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</si>
  <si>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</si>
  <si>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</si>
  <si>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</si>
  <si>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</si>
  <si>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</si>
  <si>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</si>
  <si>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</si>
  <si>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</si>
  <si>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</si>
  <si>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</si>
  <si>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</si>
  <si>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</si>
  <si>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</si>
  <si>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</si>
  <si>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</si>
  <si>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</si>
  <si>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</si>
  <si>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</si>
  <si>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</si>
  <si>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</si>
  <si>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</si>
  <si>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</si>
  <si>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</si>
  <si>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</si>
  <si>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</si>
  <si>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</si>
  <si>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</si>
  <si>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</si>
  <si>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</si>
  <si>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</si>
  <si>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</si>
  <si>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</si>
  <si>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</si>
  <si>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</si>
  <si>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</si>
  <si>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</si>
  <si>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</si>
  <si>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</si>
  <si>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</si>
  <si>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</si>
  <si>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</si>
  <si>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</si>
  <si>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</si>
  <si>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</si>
  <si>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</si>
  <si>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</si>
  <si>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</si>
  <si>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</si>
  <si>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</si>
  <si>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</si>
  <si>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</si>
  <si>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</si>
  <si>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</si>
  <si>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</si>
  <si>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</si>
  <si>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</si>
  <si>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</si>
  <si>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</si>
  <si>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</si>
  <si>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</si>
  <si>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</si>
  <si>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</si>
  <si>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</si>
  <si>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</si>
  <si>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</si>
  <si>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</si>
  <si>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</si>
  <si>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</si>
  <si>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</si>
  <si>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</si>
  <si>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</si>
  <si>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</si>
  <si>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</si>
  <si>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</si>
  <si>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</si>
  <si>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</si>
  <si>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</si>
  <si>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</si>
  <si>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</si>
  <si>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</si>
  <si>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</si>
  <si>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</si>
  <si>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</si>
  <si>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</si>
  <si>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</si>
  <si>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</si>
  <si>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</si>
  <si>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</si>
  <si>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</si>
  <si>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</si>
  <si>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</si>
  <si>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</si>
  <si>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</si>
  <si>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</si>
  <si>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</si>
  <si>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</si>
  <si>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</si>
  <si>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</si>
  <si>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</si>
  <si>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</si>
  <si>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</si>
  <si>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</si>
  <si>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</si>
  <si>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</si>
  <si>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</si>
  <si>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</si>
  <si>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</si>
  <si>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</si>
  <si>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</si>
  <si>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</si>
  <si>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</si>
  <si>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</si>
  <si>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</si>
  <si>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</si>
  <si>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</si>
  <si>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</si>
  <si>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</si>
  <si>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</si>
  <si>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</si>
  <si>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</si>
  <si>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</si>
  <si>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</si>
  <si>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</si>
  <si>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</si>
  <si>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</si>
  <si>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</si>
  <si>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</si>
  <si>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</si>
  <si>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</si>
  <si>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</si>
  <si>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</si>
  <si>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</si>
  <si>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</si>
  <si>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</si>
  <si>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</si>
  <si>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</si>
  <si>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</si>
  <si>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</si>
  <si>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</si>
  <si>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</si>
  <si>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</si>
  <si>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</si>
  <si>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</si>
  <si>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</si>
  <si>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</si>
  <si>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</si>
  <si>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</si>
  <si>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</si>
  <si>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</si>
  <si>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</si>
  <si>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</si>
  <si>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</si>
  <si>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</si>
  <si>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</si>
  <si>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</si>
  <si>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</si>
  <si>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</si>
  <si>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</si>
  <si>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</si>
  <si>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</si>
  <si>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</si>
  <si>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</si>
  <si>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</si>
  <si>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</si>
  <si>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</si>
  <si>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</si>
  <si>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</si>
  <si>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</si>
  <si>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</si>
  <si>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</si>
  <si>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</si>
  <si>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</si>
  <si>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</si>
  <si>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</si>
  <si>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</si>
  <si>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</si>
  <si>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</si>
  <si>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</si>
  <si>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</si>
  <si>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</si>
  <si>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</si>
  <si>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</si>
  <si>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</si>
  <si>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</si>
  <si>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</si>
  <si>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</si>
  <si>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</si>
  <si>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</si>
  <si>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</si>
  <si>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</si>
  <si>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</si>
  <si>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</si>
  <si>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</si>
  <si>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</si>
  <si>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</si>
  <si>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</si>
  <si>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</si>
  <si>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</si>
  <si>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</si>
  <si>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</si>
  <si>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</si>
  <si>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</si>
  <si>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</si>
  <si>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t>0.5.0</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</si>
  <si>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</si>
  <si>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</si>
  <si>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</si>
  <si>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Improved bell-curve and Sparklines graphics by adding an additional 100 sampled data points.</t>
  </si>
  <si>
    <t>0.5.1</t>
  </si>
  <si>
    <t>Horrible fight with Excel's chart on the MCS worksheet, Series4 (line) wouldn't display the correct x-axis value when hovering over. Had to recreate the chart.</t>
  </si>
  <si>
    <t>0.5.2</t>
  </si>
  <si>
    <t>© 2020-2021, William W. Davis, MSPM, PMP</t>
  </si>
  <si>
    <t>Chart Zoom % (for bell-curve charts)</t>
  </si>
  <si>
    <t>Add zoom feature on lognormal tri-color bell-curve charts</t>
  </si>
  <si>
    <t>0.5.3</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</si>
  <si>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</si>
  <si>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</si>
  <si>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</si>
  <si>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Change row height to 16 avoid weird behavior when entering data in yellow-shaded cells. Fix typos.</t>
  </si>
  <si>
    <t>By</t>
  </si>
  <si>
    <t>William W. Davis</t>
  </si>
  <si>
    <t>0.5.4</t>
  </si>
  <si>
    <t>New Vlookup to determine the Minimum and Maximum values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</si>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</sst>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2"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0" fillId="35" borderId="0" xfId="0" applyFill="1"/>
    <xf numFmtId="0" fontId="78" fillId="14" borderId="0" xfId="2"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xf numFmtId="171" fontId="31" fillId="12" borderId="1" xfId="0" applyNumberFormat="1" applyFont="1" applyFill="1" applyBorder="1"/>
    <xf numFmtId="0" fontId="93" fillId="28" borderId="1" xfId="0" applyFont="1" applyFill="1" applyBorder="1"/>
    <xf numFmtId="0" fontId="74" fillId="0" borderId="0" xfId="0" applyFont="1" applyAlignment="1">
      <alignment horizontal="left" inden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Charts'!$HQ$8:$PI$8</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Charts'!$HQ$11:$PI$11</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0.78518770485681078</c:v>
                </c:pt>
                <c:pt idx="1">
                  <c:v>0.10740614757159467</c:v>
                </c:pt>
                <c:pt idx="2">
                  <c:v>0.10740614757159461</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(Multi-row)'!$HQ$106:$PI$106</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(Multi-row)'!$HQ$109:$PI$109</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47.94351878853896</c:v>
                </c:pt>
                <c:pt idx="1">
                  <c:v>49.391186727494194</c:v>
                </c:pt>
                <c:pt idx="2">
                  <c:v>50.838854666449429</c:v>
                </c:pt>
                <c:pt idx="3">
                  <c:v>52.286522605404663</c:v>
                </c:pt>
                <c:pt idx="4">
                  <c:v>53.734190544359898</c:v>
                </c:pt>
                <c:pt idx="5">
                  <c:v>55.181858483315132</c:v>
                </c:pt>
                <c:pt idx="6">
                  <c:v>56.629526422270366</c:v>
                </c:pt>
                <c:pt idx="7">
                  <c:v>58.077194361225601</c:v>
                </c:pt>
                <c:pt idx="8">
                  <c:v>59.524862300180835</c:v>
                </c:pt>
                <c:pt idx="9">
                  <c:v>60.97253023913607</c:v>
                </c:pt>
                <c:pt idx="10">
                  <c:v>62.420198178091304</c:v>
                </c:pt>
                <c:pt idx="11">
                  <c:v>63.867866117046539</c:v>
                </c:pt>
                <c:pt idx="12">
                  <c:v>65.315534056001766</c:v>
                </c:pt>
                <c:pt idx="13">
                  <c:v>66.763201994957001</c:v>
                </c:pt>
                <c:pt idx="14">
                  <c:v>68.210869933912235</c:v>
                </c:pt>
                <c:pt idx="15">
                  <c:v>69.65853787286747</c:v>
                </c:pt>
                <c:pt idx="16">
                  <c:v>71.106205811822704</c:v>
                </c:pt>
                <c:pt idx="17">
                  <c:v>72.553873750777939</c:v>
                </c:pt>
                <c:pt idx="18">
                  <c:v>74.001541689733173</c:v>
                </c:pt>
                <c:pt idx="19">
                  <c:v>75.449209628688408</c:v>
                </c:pt>
                <c:pt idx="20">
                  <c:v>76.896877567643642</c:v>
                </c:pt>
                <c:pt idx="21">
                  <c:v>78.344545506598877</c:v>
                </c:pt>
                <c:pt idx="22">
                  <c:v>79.792213445554111</c:v>
                </c:pt>
                <c:pt idx="23">
                  <c:v>81.239881384509346</c:v>
                </c:pt>
                <c:pt idx="24">
                  <c:v>82.68754932346458</c:v>
                </c:pt>
                <c:pt idx="25">
                  <c:v>84.135217262419815</c:v>
                </c:pt>
                <c:pt idx="26">
                  <c:v>85.582885201375049</c:v>
                </c:pt>
                <c:pt idx="27">
                  <c:v>87.030553140330284</c:v>
                </c:pt>
                <c:pt idx="28">
                  <c:v>88.478221079285518</c:v>
                </c:pt>
                <c:pt idx="29">
                  <c:v>89.925889018240753</c:v>
                </c:pt>
                <c:pt idx="30">
                  <c:v>91.373556957195987</c:v>
                </c:pt>
                <c:pt idx="31">
                  <c:v>92.821224896151222</c:v>
                </c:pt>
                <c:pt idx="32">
                  <c:v>94.268892835106456</c:v>
                </c:pt>
                <c:pt idx="33">
                  <c:v>95.716560774061691</c:v>
                </c:pt>
                <c:pt idx="34">
                  <c:v>97.164228713016925</c:v>
                </c:pt>
                <c:pt idx="35">
                  <c:v>98.61189665197216</c:v>
                </c:pt>
                <c:pt idx="36">
                  <c:v>100.05956459092739</c:v>
                </c:pt>
                <c:pt idx="37">
                  <c:v>101.50723252988263</c:v>
                </c:pt>
                <c:pt idx="38">
                  <c:v>102.95490046883786</c:v>
                </c:pt>
                <c:pt idx="39">
                  <c:v>104.4025684077931</c:v>
                </c:pt>
                <c:pt idx="40">
                  <c:v>105.85023634674833</c:v>
                </c:pt>
                <c:pt idx="41">
                  <c:v>107.29790428570357</c:v>
                </c:pt>
                <c:pt idx="42">
                  <c:v>108.7455722246588</c:v>
                </c:pt>
                <c:pt idx="43">
                  <c:v>110.19324016361404</c:v>
                </c:pt>
                <c:pt idx="44">
                  <c:v>111.64090810256927</c:v>
                </c:pt>
                <c:pt idx="45">
                  <c:v>113.0885760415245</c:v>
                </c:pt>
                <c:pt idx="46">
                  <c:v>114.53624398047974</c:v>
                </c:pt>
                <c:pt idx="47">
                  <c:v>115.98391191943497</c:v>
                </c:pt>
                <c:pt idx="48">
                  <c:v>117.43157985839021</c:v>
                </c:pt>
                <c:pt idx="49">
                  <c:v>118.87924779734544</c:v>
                </c:pt>
                <c:pt idx="50">
                  <c:v>120.32691573630068</c:v>
                </c:pt>
                <c:pt idx="51">
                  <c:v>121.77458367525591</c:v>
                </c:pt>
                <c:pt idx="52">
                  <c:v>123.22225161421115</c:v>
                </c:pt>
                <c:pt idx="53">
                  <c:v>124.66991955316638</c:v>
                </c:pt>
                <c:pt idx="54">
                  <c:v>126.11758749212161</c:v>
                </c:pt>
                <c:pt idx="55">
                  <c:v>127.56525543107685</c:v>
                </c:pt>
                <c:pt idx="56">
                  <c:v>129.01292337003207</c:v>
                </c:pt>
                <c:pt idx="57">
                  <c:v>130.46059130898729</c:v>
                </c:pt>
                <c:pt idx="58">
                  <c:v>131.90825924794251</c:v>
                </c:pt>
                <c:pt idx="59">
                  <c:v>133.35592718689773</c:v>
                </c:pt>
                <c:pt idx="60">
                  <c:v>134.80359512585295</c:v>
                </c:pt>
                <c:pt idx="61">
                  <c:v>136.25126306480817</c:v>
                </c:pt>
                <c:pt idx="62">
                  <c:v>137.69893100376339</c:v>
                </c:pt>
                <c:pt idx="63">
                  <c:v>139.14659894271861</c:v>
                </c:pt>
                <c:pt idx="64">
                  <c:v>140.59426688167383</c:v>
                </c:pt>
                <c:pt idx="65">
                  <c:v>142.04193482062905</c:v>
                </c:pt>
                <c:pt idx="66">
                  <c:v>143.48960275958427</c:v>
                </c:pt>
                <c:pt idx="67">
                  <c:v>144.93727069853949</c:v>
                </c:pt>
                <c:pt idx="68">
                  <c:v>146.38493863749471</c:v>
                </c:pt>
                <c:pt idx="69">
                  <c:v>147.83260657644993</c:v>
                </c:pt>
                <c:pt idx="70">
                  <c:v>149.28027451540515</c:v>
                </c:pt>
                <c:pt idx="71">
                  <c:v>150.72794245436037</c:v>
                </c:pt>
                <c:pt idx="72">
                  <c:v>152.17561039331559</c:v>
                </c:pt>
                <c:pt idx="73">
                  <c:v>153.62327833227081</c:v>
                </c:pt>
                <c:pt idx="74">
                  <c:v>155.07094627122603</c:v>
                </c:pt>
                <c:pt idx="75">
                  <c:v>156.51861421018125</c:v>
                </c:pt>
                <c:pt idx="76">
                  <c:v>157.96628214913648</c:v>
                </c:pt>
                <c:pt idx="77">
                  <c:v>159.4139500880917</c:v>
                </c:pt>
                <c:pt idx="78">
                  <c:v>160.86161802704692</c:v>
                </c:pt>
                <c:pt idx="79">
                  <c:v>162.30928596600214</c:v>
                </c:pt>
                <c:pt idx="80">
                  <c:v>163.75695390495736</c:v>
                </c:pt>
                <c:pt idx="81">
                  <c:v>165.20462184391258</c:v>
                </c:pt>
                <c:pt idx="82">
                  <c:v>166.6522897828678</c:v>
                </c:pt>
                <c:pt idx="83">
                  <c:v>168.09995772182302</c:v>
                </c:pt>
                <c:pt idx="84">
                  <c:v>169.54762566077824</c:v>
                </c:pt>
                <c:pt idx="85">
                  <c:v>170.99529359973346</c:v>
                </c:pt>
                <c:pt idx="86">
                  <c:v>172.44296153868868</c:v>
                </c:pt>
                <c:pt idx="87">
                  <c:v>173.8906294776439</c:v>
                </c:pt>
                <c:pt idx="88">
                  <c:v>175.33829741659912</c:v>
                </c:pt>
                <c:pt idx="89">
                  <c:v>176.78596535555434</c:v>
                </c:pt>
                <c:pt idx="90">
                  <c:v>178.23363329450956</c:v>
                </c:pt>
                <c:pt idx="91">
                  <c:v>179.68130123346478</c:v>
                </c:pt>
                <c:pt idx="92">
                  <c:v>181.12896917242</c:v>
                </c:pt>
                <c:pt idx="93">
                  <c:v>182.57663711137522</c:v>
                </c:pt>
                <c:pt idx="94">
                  <c:v>184.02430505033044</c:v>
                </c:pt>
                <c:pt idx="95">
                  <c:v>185.47197298928566</c:v>
                </c:pt>
                <c:pt idx="96">
                  <c:v>186.91964092824088</c:v>
                </c:pt>
                <c:pt idx="97">
                  <c:v>188.3673088671961</c:v>
                </c:pt>
                <c:pt idx="98">
                  <c:v>189.81497680615132</c:v>
                </c:pt>
                <c:pt idx="99">
                  <c:v>191.26264474510654</c:v>
                </c:pt>
                <c:pt idx="100">
                  <c:v>192.71031268406176</c:v>
                </c:pt>
                <c:pt idx="101">
                  <c:v>194.15798062301698</c:v>
                </c:pt>
                <c:pt idx="102">
                  <c:v>195.6056485619722</c:v>
                </c:pt>
                <c:pt idx="103">
                  <c:v>197.05331650092742</c:v>
                </c:pt>
                <c:pt idx="104">
                  <c:v>198.50098443988264</c:v>
                </c:pt>
                <c:pt idx="105">
                  <c:v>199.94865237883786</c:v>
                </c:pt>
                <c:pt idx="106">
                  <c:v>201.39632031779308</c:v>
                </c:pt>
                <c:pt idx="107">
                  <c:v>202.8439882567483</c:v>
                </c:pt>
                <c:pt idx="108">
                  <c:v>204.29165619570352</c:v>
                </c:pt>
                <c:pt idx="109">
                  <c:v>205.73932413465874</c:v>
                </c:pt>
                <c:pt idx="110">
                  <c:v>207.18699207361396</c:v>
                </c:pt>
                <c:pt idx="111">
                  <c:v>208.63466001256919</c:v>
                </c:pt>
                <c:pt idx="112">
                  <c:v>210.08232795152441</c:v>
                </c:pt>
                <c:pt idx="113">
                  <c:v>211.52999589047963</c:v>
                </c:pt>
                <c:pt idx="114">
                  <c:v>212.97766382943485</c:v>
                </c:pt>
                <c:pt idx="115">
                  <c:v>214.42533176839007</c:v>
                </c:pt>
                <c:pt idx="116">
                  <c:v>215.87299970734529</c:v>
                </c:pt>
                <c:pt idx="117">
                  <c:v>217.32066764630051</c:v>
                </c:pt>
                <c:pt idx="118">
                  <c:v>218.76833558525573</c:v>
                </c:pt>
                <c:pt idx="119">
                  <c:v>220.21600352421095</c:v>
                </c:pt>
                <c:pt idx="120">
                  <c:v>221.66367146316617</c:v>
                </c:pt>
                <c:pt idx="121">
                  <c:v>223.11133940212139</c:v>
                </c:pt>
                <c:pt idx="122">
                  <c:v>224.55900734107661</c:v>
                </c:pt>
                <c:pt idx="123">
                  <c:v>226.00667528003183</c:v>
                </c:pt>
                <c:pt idx="124">
                  <c:v>227.45434321898705</c:v>
                </c:pt>
                <c:pt idx="125">
                  <c:v>228.90201115794227</c:v>
                </c:pt>
                <c:pt idx="126">
                  <c:v>230.34967909689749</c:v>
                </c:pt>
                <c:pt idx="127">
                  <c:v>231.79734703585271</c:v>
                </c:pt>
                <c:pt idx="128">
                  <c:v>233.24501497480793</c:v>
                </c:pt>
                <c:pt idx="129">
                  <c:v>234.69268291376315</c:v>
                </c:pt>
                <c:pt idx="130">
                  <c:v>236.14035085271837</c:v>
                </c:pt>
                <c:pt idx="131">
                  <c:v>237.58801879167359</c:v>
                </c:pt>
                <c:pt idx="132">
                  <c:v>239.03568673062881</c:v>
                </c:pt>
                <c:pt idx="133">
                  <c:v>240.48335466958403</c:v>
                </c:pt>
                <c:pt idx="134">
                  <c:v>241.93102260853925</c:v>
                </c:pt>
                <c:pt idx="135">
                  <c:v>243.37869054749447</c:v>
                </c:pt>
                <c:pt idx="136">
                  <c:v>244.82635848644969</c:v>
                </c:pt>
                <c:pt idx="137">
                  <c:v>246.27402642540491</c:v>
                </c:pt>
                <c:pt idx="138">
                  <c:v>247.72169436436013</c:v>
                </c:pt>
                <c:pt idx="139">
                  <c:v>249.16936230331535</c:v>
                </c:pt>
                <c:pt idx="140">
                  <c:v>250.61703024227057</c:v>
                </c:pt>
                <c:pt idx="141">
                  <c:v>252.06469818122579</c:v>
                </c:pt>
                <c:pt idx="142">
                  <c:v>253.51236612018101</c:v>
                </c:pt>
                <c:pt idx="143">
                  <c:v>254.96003405913623</c:v>
                </c:pt>
                <c:pt idx="144">
                  <c:v>256.40770199809145</c:v>
                </c:pt>
                <c:pt idx="145">
                  <c:v>257.8553699370467</c:v>
                </c:pt>
                <c:pt idx="146">
                  <c:v>259.30303787600195</c:v>
                </c:pt>
                <c:pt idx="147">
                  <c:v>260.7507058149572</c:v>
                </c:pt>
                <c:pt idx="148">
                  <c:v>262.19837375391245</c:v>
                </c:pt>
                <c:pt idx="149">
                  <c:v>263.6460416928677</c:v>
                </c:pt>
                <c:pt idx="150">
                  <c:v>265.09370963182295</c:v>
                </c:pt>
                <c:pt idx="151">
                  <c:v>266.5413775707782</c:v>
                </c:pt>
                <c:pt idx="152">
                  <c:v>267.98904550973344</c:v>
                </c:pt>
                <c:pt idx="153">
                  <c:v>269.43671344868869</c:v>
                </c:pt>
                <c:pt idx="154">
                  <c:v>270.88438138764394</c:v>
                </c:pt>
                <c:pt idx="155">
                  <c:v>272.33204932659919</c:v>
                </c:pt>
                <c:pt idx="156">
                  <c:v>273.77971726555444</c:v>
                </c:pt>
                <c:pt idx="157">
                  <c:v>275.22738520450969</c:v>
                </c:pt>
                <c:pt idx="158">
                  <c:v>276.67505314346494</c:v>
                </c:pt>
                <c:pt idx="159">
                  <c:v>278.12272108242018</c:v>
                </c:pt>
                <c:pt idx="160">
                  <c:v>279.57038902137543</c:v>
                </c:pt>
                <c:pt idx="161">
                  <c:v>281.01805696033068</c:v>
                </c:pt>
                <c:pt idx="162">
                  <c:v>282.46572489928593</c:v>
                </c:pt>
                <c:pt idx="163">
                  <c:v>283.91339283824118</c:v>
                </c:pt>
                <c:pt idx="164">
                  <c:v>285.36106077719643</c:v>
                </c:pt>
                <c:pt idx="165">
                  <c:v>286.80872871615168</c:v>
                </c:pt>
                <c:pt idx="166">
                  <c:v>288.25639665510693</c:v>
                </c:pt>
                <c:pt idx="167">
                  <c:v>289.70406459406217</c:v>
                </c:pt>
                <c:pt idx="168">
                  <c:v>291.15173253301742</c:v>
                </c:pt>
                <c:pt idx="169">
                  <c:v>292.59940047197267</c:v>
                </c:pt>
                <c:pt idx="170">
                  <c:v>294.04706841092792</c:v>
                </c:pt>
                <c:pt idx="171">
                  <c:v>295.49473634988317</c:v>
                </c:pt>
                <c:pt idx="172">
                  <c:v>296.94240428883842</c:v>
                </c:pt>
                <c:pt idx="173">
                  <c:v>298.39007222779367</c:v>
                </c:pt>
                <c:pt idx="174">
                  <c:v>299.83774016674892</c:v>
                </c:pt>
                <c:pt idx="175">
                  <c:v>301.28540810570416</c:v>
                </c:pt>
                <c:pt idx="176">
                  <c:v>302.73307604465941</c:v>
                </c:pt>
                <c:pt idx="177">
                  <c:v>304.18074398361466</c:v>
                </c:pt>
                <c:pt idx="178">
                  <c:v>305.62841192256991</c:v>
                </c:pt>
                <c:pt idx="179">
                  <c:v>307.07607986152516</c:v>
                </c:pt>
                <c:pt idx="180">
                  <c:v>308.52374780048041</c:v>
                </c:pt>
                <c:pt idx="181">
                  <c:v>309.97141573943566</c:v>
                </c:pt>
                <c:pt idx="182">
                  <c:v>311.4190836783909</c:v>
                </c:pt>
                <c:pt idx="183">
                  <c:v>312.86675161734615</c:v>
                </c:pt>
                <c:pt idx="184">
                  <c:v>314.3144195563014</c:v>
                </c:pt>
                <c:pt idx="185">
                  <c:v>315.76208749525665</c:v>
                </c:pt>
                <c:pt idx="186">
                  <c:v>317.2097554342119</c:v>
                </c:pt>
                <c:pt idx="187">
                  <c:v>318.65742337316715</c:v>
                </c:pt>
                <c:pt idx="188">
                  <c:v>320.1050913121224</c:v>
                </c:pt>
                <c:pt idx="189">
                  <c:v>321.55275925107765</c:v>
                </c:pt>
                <c:pt idx="190">
                  <c:v>323.00042719003289</c:v>
                </c:pt>
                <c:pt idx="191">
                  <c:v>324.44809512898814</c:v>
                </c:pt>
                <c:pt idx="192">
                  <c:v>325.89576306794339</c:v>
                </c:pt>
                <c:pt idx="193">
                  <c:v>327.34343100689864</c:v>
                </c:pt>
                <c:pt idx="194">
                  <c:v>328.79109894585389</c:v>
                </c:pt>
                <c:pt idx="195">
                  <c:v>330.23876688480914</c:v>
                </c:pt>
                <c:pt idx="196">
                  <c:v>331.68643482376439</c:v>
                </c:pt>
                <c:pt idx="197">
                  <c:v>333.13410276271964</c:v>
                </c:pt>
                <c:pt idx="198">
                  <c:v>334.58177070167488</c:v>
                </c:pt>
                <c:pt idx="199">
                  <c:v>336.02943864063013</c:v>
                </c:pt>
                <c:pt idx="200">
                  <c:v>337.47710657958538</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47.94351878853896</c:v>
                </c:pt>
                <c:pt idx="1">
                  <c:v>49.391186727494194</c:v>
                </c:pt>
                <c:pt idx="2">
                  <c:v>50.838854666449429</c:v>
                </c:pt>
                <c:pt idx="3">
                  <c:v>52.286522605404663</c:v>
                </c:pt>
                <c:pt idx="4">
                  <c:v>53.734190544359898</c:v>
                </c:pt>
                <c:pt idx="5">
                  <c:v>55.181858483315132</c:v>
                </c:pt>
                <c:pt idx="6">
                  <c:v>56.629526422270366</c:v>
                </c:pt>
                <c:pt idx="7">
                  <c:v>58.077194361225601</c:v>
                </c:pt>
                <c:pt idx="8">
                  <c:v>59.524862300180835</c:v>
                </c:pt>
                <c:pt idx="9">
                  <c:v>60.97253023913607</c:v>
                </c:pt>
                <c:pt idx="10">
                  <c:v>62.420198178091304</c:v>
                </c:pt>
                <c:pt idx="11">
                  <c:v>63.867866117046539</c:v>
                </c:pt>
                <c:pt idx="12">
                  <c:v>65.315534056001766</c:v>
                </c:pt>
                <c:pt idx="13">
                  <c:v>66.763201994957001</c:v>
                </c:pt>
                <c:pt idx="14">
                  <c:v>68.210869933912235</c:v>
                </c:pt>
                <c:pt idx="15">
                  <c:v>69.65853787286747</c:v>
                </c:pt>
                <c:pt idx="16">
                  <c:v>71.106205811822704</c:v>
                </c:pt>
                <c:pt idx="17">
                  <c:v>72.553873750777939</c:v>
                </c:pt>
                <c:pt idx="18">
                  <c:v>74.001541689733173</c:v>
                </c:pt>
                <c:pt idx="19">
                  <c:v>75.449209628688408</c:v>
                </c:pt>
                <c:pt idx="20">
                  <c:v>76.896877567643642</c:v>
                </c:pt>
                <c:pt idx="21">
                  <c:v>78.344545506598877</c:v>
                </c:pt>
                <c:pt idx="22">
                  <c:v>79.792213445554111</c:v>
                </c:pt>
                <c:pt idx="23">
                  <c:v>81.239881384509346</c:v>
                </c:pt>
                <c:pt idx="24">
                  <c:v>82.68754932346458</c:v>
                </c:pt>
                <c:pt idx="25">
                  <c:v>84.135217262419815</c:v>
                </c:pt>
                <c:pt idx="26">
                  <c:v>85.582885201375049</c:v>
                </c:pt>
                <c:pt idx="27">
                  <c:v>87.030553140330284</c:v>
                </c:pt>
                <c:pt idx="28">
                  <c:v>88.478221079285518</c:v>
                </c:pt>
                <c:pt idx="29">
                  <c:v>89.925889018240753</c:v>
                </c:pt>
                <c:pt idx="30">
                  <c:v>91.373556957195987</c:v>
                </c:pt>
                <c:pt idx="31">
                  <c:v>92.821224896151222</c:v>
                </c:pt>
                <c:pt idx="32">
                  <c:v>94.268892835106456</c:v>
                </c:pt>
                <c:pt idx="33">
                  <c:v>95.716560774061691</c:v>
                </c:pt>
                <c:pt idx="34">
                  <c:v>97.164228713016925</c:v>
                </c:pt>
                <c:pt idx="35">
                  <c:v>98.61189665197216</c:v>
                </c:pt>
                <c:pt idx="36">
                  <c:v>100.05956459092739</c:v>
                </c:pt>
                <c:pt idx="37">
                  <c:v>101.50723252988263</c:v>
                </c:pt>
                <c:pt idx="38">
                  <c:v>102.95490046883786</c:v>
                </c:pt>
                <c:pt idx="39">
                  <c:v>104.4025684077931</c:v>
                </c:pt>
                <c:pt idx="40">
                  <c:v>105.85023634674833</c:v>
                </c:pt>
                <c:pt idx="41">
                  <c:v>107.29790428570357</c:v>
                </c:pt>
                <c:pt idx="42">
                  <c:v>108.7455722246588</c:v>
                </c:pt>
                <c:pt idx="43">
                  <c:v>110.19324016361404</c:v>
                </c:pt>
                <c:pt idx="44">
                  <c:v>111.64090810256927</c:v>
                </c:pt>
                <c:pt idx="45">
                  <c:v>113.0885760415245</c:v>
                </c:pt>
                <c:pt idx="46">
                  <c:v>114.53624398047974</c:v>
                </c:pt>
                <c:pt idx="47">
                  <c:v>115.98391191943497</c:v>
                </c:pt>
                <c:pt idx="48">
                  <c:v>117.43157985839021</c:v>
                </c:pt>
                <c:pt idx="49">
                  <c:v>118.87924779734544</c:v>
                </c:pt>
                <c:pt idx="50">
                  <c:v>120.32691573630068</c:v>
                </c:pt>
                <c:pt idx="51">
                  <c:v>121.77458367525591</c:v>
                </c:pt>
                <c:pt idx="52">
                  <c:v>123.22225161421115</c:v>
                </c:pt>
                <c:pt idx="53">
                  <c:v>124.66991955316638</c:v>
                </c:pt>
                <c:pt idx="54">
                  <c:v>126.11758749212161</c:v>
                </c:pt>
                <c:pt idx="55">
                  <c:v>127.56525543107685</c:v>
                </c:pt>
                <c:pt idx="56">
                  <c:v>129.01292337003207</c:v>
                </c:pt>
                <c:pt idx="57">
                  <c:v>130.46059130898729</c:v>
                </c:pt>
                <c:pt idx="58">
                  <c:v>131.90825924794251</c:v>
                </c:pt>
                <c:pt idx="59">
                  <c:v>133.35592718689773</c:v>
                </c:pt>
                <c:pt idx="60">
                  <c:v>134.80359512585295</c:v>
                </c:pt>
                <c:pt idx="61">
                  <c:v>136.25126306480817</c:v>
                </c:pt>
                <c:pt idx="62">
                  <c:v>137.69893100376339</c:v>
                </c:pt>
                <c:pt idx="63">
                  <c:v>139.14659894271861</c:v>
                </c:pt>
                <c:pt idx="64">
                  <c:v>140.59426688167383</c:v>
                </c:pt>
                <c:pt idx="65">
                  <c:v>142.04193482062905</c:v>
                </c:pt>
                <c:pt idx="66">
                  <c:v>143.48960275958427</c:v>
                </c:pt>
                <c:pt idx="67">
                  <c:v>144.93727069853949</c:v>
                </c:pt>
                <c:pt idx="68">
                  <c:v>146.38493863749471</c:v>
                </c:pt>
                <c:pt idx="69">
                  <c:v>147.83260657644993</c:v>
                </c:pt>
                <c:pt idx="70">
                  <c:v>149.28027451540515</c:v>
                </c:pt>
                <c:pt idx="71">
                  <c:v>150.72794245436037</c:v>
                </c:pt>
                <c:pt idx="72">
                  <c:v>152.17561039331559</c:v>
                </c:pt>
                <c:pt idx="73">
                  <c:v>153.62327833227081</c:v>
                </c:pt>
                <c:pt idx="74">
                  <c:v>155.07094627122603</c:v>
                </c:pt>
                <c:pt idx="75">
                  <c:v>156.51861421018125</c:v>
                </c:pt>
                <c:pt idx="76">
                  <c:v>157.96628214913648</c:v>
                </c:pt>
                <c:pt idx="77">
                  <c:v>159.4139500880917</c:v>
                </c:pt>
                <c:pt idx="78">
                  <c:v>160.86161802704692</c:v>
                </c:pt>
                <c:pt idx="79">
                  <c:v>162.30928596600214</c:v>
                </c:pt>
                <c:pt idx="80">
                  <c:v>163.75695390495736</c:v>
                </c:pt>
                <c:pt idx="81">
                  <c:v>165.20462184391258</c:v>
                </c:pt>
                <c:pt idx="82">
                  <c:v>166.6522897828678</c:v>
                </c:pt>
                <c:pt idx="83">
                  <c:v>168.09995772182302</c:v>
                </c:pt>
                <c:pt idx="84">
                  <c:v>169.54762566077824</c:v>
                </c:pt>
                <c:pt idx="85">
                  <c:v>170.99529359973346</c:v>
                </c:pt>
                <c:pt idx="86">
                  <c:v>172.44296153868868</c:v>
                </c:pt>
                <c:pt idx="87">
                  <c:v>173.8906294776439</c:v>
                </c:pt>
                <c:pt idx="88">
                  <c:v>175.33829741659912</c:v>
                </c:pt>
                <c:pt idx="89">
                  <c:v>176.78596535555434</c:v>
                </c:pt>
                <c:pt idx="90">
                  <c:v>178.23363329450956</c:v>
                </c:pt>
                <c:pt idx="91">
                  <c:v>179.68130123346478</c:v>
                </c:pt>
                <c:pt idx="92">
                  <c:v>181.12896917242</c:v>
                </c:pt>
                <c:pt idx="93">
                  <c:v>182.57663711137522</c:v>
                </c:pt>
                <c:pt idx="94">
                  <c:v>184.02430505033044</c:v>
                </c:pt>
                <c:pt idx="95">
                  <c:v>185.47197298928566</c:v>
                </c:pt>
                <c:pt idx="96">
                  <c:v>186.91964092824088</c:v>
                </c:pt>
                <c:pt idx="97">
                  <c:v>188.3673088671961</c:v>
                </c:pt>
                <c:pt idx="98">
                  <c:v>189.81497680615132</c:v>
                </c:pt>
                <c:pt idx="99">
                  <c:v>191.26264474510654</c:v>
                </c:pt>
                <c:pt idx="100">
                  <c:v>192.71031268406176</c:v>
                </c:pt>
                <c:pt idx="101">
                  <c:v>194.15798062301698</c:v>
                </c:pt>
                <c:pt idx="102">
                  <c:v>195.6056485619722</c:v>
                </c:pt>
                <c:pt idx="103">
                  <c:v>197.05331650092742</c:v>
                </c:pt>
                <c:pt idx="104">
                  <c:v>198.50098443988264</c:v>
                </c:pt>
                <c:pt idx="105">
                  <c:v>199.94865237883786</c:v>
                </c:pt>
                <c:pt idx="106">
                  <c:v>201.39632031779308</c:v>
                </c:pt>
                <c:pt idx="107">
                  <c:v>202.8439882567483</c:v>
                </c:pt>
                <c:pt idx="108">
                  <c:v>204.29165619570352</c:v>
                </c:pt>
                <c:pt idx="109">
                  <c:v>205.73932413465874</c:v>
                </c:pt>
                <c:pt idx="110">
                  <c:v>207.18699207361396</c:v>
                </c:pt>
                <c:pt idx="111">
                  <c:v>208.63466001256919</c:v>
                </c:pt>
                <c:pt idx="112">
                  <c:v>210.08232795152441</c:v>
                </c:pt>
                <c:pt idx="113">
                  <c:v>211.52999589047963</c:v>
                </c:pt>
                <c:pt idx="114">
                  <c:v>212.97766382943485</c:v>
                </c:pt>
                <c:pt idx="115">
                  <c:v>214.42533176839007</c:v>
                </c:pt>
                <c:pt idx="116">
                  <c:v>215.87299970734529</c:v>
                </c:pt>
                <c:pt idx="117">
                  <c:v>217.32066764630051</c:v>
                </c:pt>
                <c:pt idx="118">
                  <c:v>218.76833558525573</c:v>
                </c:pt>
                <c:pt idx="119">
                  <c:v>220.21600352421095</c:v>
                </c:pt>
                <c:pt idx="120">
                  <c:v>221.66367146316617</c:v>
                </c:pt>
                <c:pt idx="121">
                  <c:v>223.11133940212139</c:v>
                </c:pt>
                <c:pt idx="122">
                  <c:v>224.55900734107661</c:v>
                </c:pt>
                <c:pt idx="123">
                  <c:v>226.00667528003183</c:v>
                </c:pt>
                <c:pt idx="124">
                  <c:v>227.45434321898705</c:v>
                </c:pt>
                <c:pt idx="125">
                  <c:v>228.90201115794227</c:v>
                </c:pt>
                <c:pt idx="126">
                  <c:v>230.34967909689749</c:v>
                </c:pt>
                <c:pt idx="127">
                  <c:v>231.79734703585271</c:v>
                </c:pt>
                <c:pt idx="128">
                  <c:v>233.24501497480793</c:v>
                </c:pt>
                <c:pt idx="129">
                  <c:v>234.69268291376315</c:v>
                </c:pt>
                <c:pt idx="130">
                  <c:v>236.14035085271837</c:v>
                </c:pt>
                <c:pt idx="131">
                  <c:v>237.58801879167359</c:v>
                </c:pt>
                <c:pt idx="132">
                  <c:v>239.03568673062881</c:v>
                </c:pt>
                <c:pt idx="133">
                  <c:v>240.48335466958403</c:v>
                </c:pt>
                <c:pt idx="134">
                  <c:v>241.93102260853925</c:v>
                </c:pt>
                <c:pt idx="135">
                  <c:v>243.37869054749447</c:v>
                </c:pt>
                <c:pt idx="136">
                  <c:v>244.82635848644969</c:v>
                </c:pt>
                <c:pt idx="137">
                  <c:v>246.27402642540491</c:v>
                </c:pt>
                <c:pt idx="138">
                  <c:v>247.72169436436013</c:v>
                </c:pt>
                <c:pt idx="139">
                  <c:v>249.16936230331535</c:v>
                </c:pt>
                <c:pt idx="140">
                  <c:v>250.61703024227057</c:v>
                </c:pt>
                <c:pt idx="141">
                  <c:v>252.06469818122579</c:v>
                </c:pt>
                <c:pt idx="142">
                  <c:v>253.51236612018101</c:v>
                </c:pt>
                <c:pt idx="143">
                  <c:v>254.96003405913623</c:v>
                </c:pt>
                <c:pt idx="144">
                  <c:v>256.40770199809145</c:v>
                </c:pt>
                <c:pt idx="145">
                  <c:v>257.8553699370467</c:v>
                </c:pt>
                <c:pt idx="146">
                  <c:v>259.30303787600195</c:v>
                </c:pt>
                <c:pt idx="147">
                  <c:v>260.7507058149572</c:v>
                </c:pt>
                <c:pt idx="148">
                  <c:v>262.19837375391245</c:v>
                </c:pt>
                <c:pt idx="149">
                  <c:v>263.6460416928677</c:v>
                </c:pt>
                <c:pt idx="150">
                  <c:v>265.09370963182295</c:v>
                </c:pt>
                <c:pt idx="151">
                  <c:v>266.5413775707782</c:v>
                </c:pt>
                <c:pt idx="152">
                  <c:v>267.98904550973344</c:v>
                </c:pt>
                <c:pt idx="153">
                  <c:v>269.43671344868869</c:v>
                </c:pt>
                <c:pt idx="154">
                  <c:v>270.88438138764394</c:v>
                </c:pt>
                <c:pt idx="155">
                  <c:v>272.33204932659919</c:v>
                </c:pt>
                <c:pt idx="156">
                  <c:v>273.77971726555444</c:v>
                </c:pt>
                <c:pt idx="157">
                  <c:v>275.22738520450969</c:v>
                </c:pt>
                <c:pt idx="158">
                  <c:v>276.67505314346494</c:v>
                </c:pt>
                <c:pt idx="159">
                  <c:v>278.12272108242018</c:v>
                </c:pt>
                <c:pt idx="160">
                  <c:v>279.57038902137543</c:v>
                </c:pt>
                <c:pt idx="161">
                  <c:v>281.01805696033068</c:v>
                </c:pt>
                <c:pt idx="162">
                  <c:v>282.46572489928593</c:v>
                </c:pt>
                <c:pt idx="163">
                  <c:v>283.91339283824118</c:v>
                </c:pt>
                <c:pt idx="164">
                  <c:v>285.36106077719643</c:v>
                </c:pt>
                <c:pt idx="165">
                  <c:v>286.80872871615168</c:v>
                </c:pt>
                <c:pt idx="166">
                  <c:v>288.25639665510693</c:v>
                </c:pt>
                <c:pt idx="167">
                  <c:v>289.70406459406217</c:v>
                </c:pt>
                <c:pt idx="168">
                  <c:v>291.15173253301742</c:v>
                </c:pt>
                <c:pt idx="169">
                  <c:v>292.59940047197267</c:v>
                </c:pt>
                <c:pt idx="170">
                  <c:v>294.04706841092792</c:v>
                </c:pt>
                <c:pt idx="171">
                  <c:v>295.49473634988317</c:v>
                </c:pt>
                <c:pt idx="172">
                  <c:v>296.94240428883842</c:v>
                </c:pt>
                <c:pt idx="173">
                  <c:v>298.39007222779367</c:v>
                </c:pt>
                <c:pt idx="174">
                  <c:v>299.83774016674892</c:v>
                </c:pt>
                <c:pt idx="175">
                  <c:v>301.28540810570416</c:v>
                </c:pt>
                <c:pt idx="176">
                  <c:v>302.73307604465941</c:v>
                </c:pt>
                <c:pt idx="177">
                  <c:v>304.18074398361466</c:v>
                </c:pt>
                <c:pt idx="178">
                  <c:v>305.62841192256991</c:v>
                </c:pt>
                <c:pt idx="179">
                  <c:v>307.07607986152516</c:v>
                </c:pt>
                <c:pt idx="180">
                  <c:v>308.52374780048041</c:v>
                </c:pt>
                <c:pt idx="181">
                  <c:v>309.97141573943566</c:v>
                </c:pt>
                <c:pt idx="182">
                  <c:v>311.4190836783909</c:v>
                </c:pt>
                <c:pt idx="183">
                  <c:v>312.86675161734615</c:v>
                </c:pt>
                <c:pt idx="184">
                  <c:v>314.3144195563014</c:v>
                </c:pt>
                <c:pt idx="185">
                  <c:v>315.76208749525665</c:v>
                </c:pt>
                <c:pt idx="186">
                  <c:v>317.2097554342119</c:v>
                </c:pt>
                <c:pt idx="187">
                  <c:v>318.65742337316715</c:v>
                </c:pt>
                <c:pt idx="188">
                  <c:v>320.1050913121224</c:v>
                </c:pt>
                <c:pt idx="189">
                  <c:v>321.55275925107765</c:v>
                </c:pt>
                <c:pt idx="190">
                  <c:v>323.00042719003289</c:v>
                </c:pt>
                <c:pt idx="191">
                  <c:v>324.44809512898814</c:v>
                </c:pt>
                <c:pt idx="192">
                  <c:v>325.89576306794339</c:v>
                </c:pt>
                <c:pt idx="193">
                  <c:v>327.34343100689864</c:v>
                </c:pt>
                <c:pt idx="194">
                  <c:v>328.79109894585389</c:v>
                </c:pt>
                <c:pt idx="195">
                  <c:v>330.23876688480914</c:v>
                </c:pt>
                <c:pt idx="196">
                  <c:v>331.68643482376439</c:v>
                </c:pt>
                <c:pt idx="197">
                  <c:v>333.13410276271964</c:v>
                </c:pt>
                <c:pt idx="198">
                  <c:v>334.58177070167488</c:v>
                </c:pt>
                <c:pt idx="199">
                  <c:v>336.02943864063013</c:v>
                </c:pt>
                <c:pt idx="200">
                  <c:v>337.47710657958538</c:v>
                </c:pt>
              </c:numCache>
            </c:numRef>
          </c:cat>
          <c:val>
            <c:numRef>
              <c:f>'SPERT® Lognormal MC Simulation'!$HS$8:$PK$8</c:f>
              <c:numCache>
                <c:formatCode>General</c:formatCode>
                <c:ptCount val="201"/>
                <c:pt idx="0">
                  <c:v>3.146978903873224E-5</c:v>
                </c:pt>
                <c:pt idx="1">
                  <c:v>4.6271907882857005E-5</c:v>
                </c:pt>
                <c:pt idx="2">
                  <c:v>6.6459971543699612E-5</c:v>
                </c:pt>
                <c:pt idx="3">
                  <c:v>9.3398909922835988E-5</c:v>
                </c:pt>
                <c:pt idx="4">
                  <c:v>1.2862197206592272E-4</c:v>
                </c:pt>
                <c:pt idx="5">
                  <c:v>1.7380961689230165E-4</c:v>
                </c:pt>
                <c:pt idx="6">
                  <c:v>2.3075906993637817E-4</c:v>
                </c:pt>
                <c:pt idx="7">
                  <c:v>3.013452937685691E-4</c:v>
                </c:pt>
                <c:pt idx="8">
                  <c:v>3.8747465729948563E-4</c:v>
                </c:pt>
                <c:pt idx="9">
                  <c:v>4.9103303768846594E-4</c:v>
                </c:pt>
                <c:pt idx="10">
                  <c:v>6.1383041900464836E-4</c:v>
                </c:pt>
                <c:pt idx="11">
                  <c:v>7.5754424723137217E-4</c:v>
                </c:pt>
                <c:pt idx="12">
                  <c:v>9.2366385693889985E-4</c:v>
                </c:pt>
                <c:pt idx="13">
                  <c:v>1.1134382072464078E-3</c:v>
                </c:pt>
                <c:pt idx="14">
                  <c:v>1.3278289688176514E-3</c:v>
                </c:pt>
                <c:pt idx="15">
                  <c:v>1.5674707113854092E-3</c:v>
                </c:pt>
                <c:pt idx="16">
                  <c:v>1.8326395784082105E-3</c:v>
                </c:pt>
                <c:pt idx="17">
                  <c:v>2.1232314291235598E-3</c:v>
                </c:pt>
                <c:pt idx="18">
                  <c:v>2.4387500049777916E-3</c:v>
                </c:pt>
                <c:pt idx="19">
                  <c:v>2.7783052612950455E-3</c:v>
                </c:pt>
                <c:pt idx="20">
                  <c:v>3.1406216165898674E-3</c:v>
                </c:pt>
                <c:pt idx="21">
                  <c:v>3.5240555272776793E-3</c:v>
                </c:pt>
                <c:pt idx="22">
                  <c:v>3.9266215062034654E-3</c:v>
                </c:pt>
                <c:pt idx="23">
                  <c:v>4.3460254763334118E-3</c:v>
                </c:pt>
                <c:pt idx="24">
                  <c:v>4.7797041888767806E-3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47.94351878853896</c:v>
                </c:pt>
                <c:pt idx="1">
                  <c:v>49.391186727494194</c:v>
                </c:pt>
                <c:pt idx="2">
                  <c:v>50.838854666449429</c:v>
                </c:pt>
                <c:pt idx="3">
                  <c:v>52.286522605404663</c:v>
                </c:pt>
                <c:pt idx="4">
                  <c:v>53.734190544359898</c:v>
                </c:pt>
                <c:pt idx="5">
                  <c:v>55.181858483315132</c:v>
                </c:pt>
                <c:pt idx="6">
                  <c:v>56.629526422270366</c:v>
                </c:pt>
                <c:pt idx="7">
                  <c:v>58.077194361225601</c:v>
                </c:pt>
                <c:pt idx="8">
                  <c:v>59.524862300180835</c:v>
                </c:pt>
                <c:pt idx="9">
                  <c:v>60.97253023913607</c:v>
                </c:pt>
                <c:pt idx="10">
                  <c:v>62.420198178091304</c:v>
                </c:pt>
                <c:pt idx="11">
                  <c:v>63.867866117046539</c:v>
                </c:pt>
                <c:pt idx="12">
                  <c:v>65.315534056001766</c:v>
                </c:pt>
                <c:pt idx="13">
                  <c:v>66.763201994957001</c:v>
                </c:pt>
                <c:pt idx="14">
                  <c:v>68.210869933912235</c:v>
                </c:pt>
                <c:pt idx="15">
                  <c:v>69.65853787286747</c:v>
                </c:pt>
                <c:pt idx="16">
                  <c:v>71.106205811822704</c:v>
                </c:pt>
                <c:pt idx="17">
                  <c:v>72.553873750777939</c:v>
                </c:pt>
                <c:pt idx="18">
                  <c:v>74.001541689733173</c:v>
                </c:pt>
                <c:pt idx="19">
                  <c:v>75.449209628688408</c:v>
                </c:pt>
                <c:pt idx="20">
                  <c:v>76.896877567643642</c:v>
                </c:pt>
                <c:pt idx="21">
                  <c:v>78.344545506598877</c:v>
                </c:pt>
                <c:pt idx="22">
                  <c:v>79.792213445554111</c:v>
                </c:pt>
                <c:pt idx="23">
                  <c:v>81.239881384509346</c:v>
                </c:pt>
                <c:pt idx="24">
                  <c:v>82.68754932346458</c:v>
                </c:pt>
                <c:pt idx="25">
                  <c:v>84.135217262419815</c:v>
                </c:pt>
                <c:pt idx="26">
                  <c:v>85.582885201375049</c:v>
                </c:pt>
                <c:pt idx="27">
                  <c:v>87.030553140330284</c:v>
                </c:pt>
                <c:pt idx="28">
                  <c:v>88.478221079285518</c:v>
                </c:pt>
                <c:pt idx="29">
                  <c:v>89.925889018240753</c:v>
                </c:pt>
                <c:pt idx="30">
                  <c:v>91.373556957195987</c:v>
                </c:pt>
                <c:pt idx="31">
                  <c:v>92.821224896151222</c:v>
                </c:pt>
                <c:pt idx="32">
                  <c:v>94.268892835106456</c:v>
                </c:pt>
                <c:pt idx="33">
                  <c:v>95.716560774061691</c:v>
                </c:pt>
                <c:pt idx="34">
                  <c:v>97.164228713016925</c:v>
                </c:pt>
                <c:pt idx="35">
                  <c:v>98.61189665197216</c:v>
                </c:pt>
                <c:pt idx="36">
                  <c:v>100.05956459092739</c:v>
                </c:pt>
                <c:pt idx="37">
                  <c:v>101.50723252988263</c:v>
                </c:pt>
                <c:pt idx="38">
                  <c:v>102.95490046883786</c:v>
                </c:pt>
                <c:pt idx="39">
                  <c:v>104.4025684077931</c:v>
                </c:pt>
                <c:pt idx="40">
                  <c:v>105.85023634674833</c:v>
                </c:pt>
                <c:pt idx="41">
                  <c:v>107.29790428570357</c:v>
                </c:pt>
                <c:pt idx="42">
                  <c:v>108.7455722246588</c:v>
                </c:pt>
                <c:pt idx="43">
                  <c:v>110.19324016361404</c:v>
                </c:pt>
                <c:pt idx="44">
                  <c:v>111.64090810256927</c:v>
                </c:pt>
                <c:pt idx="45">
                  <c:v>113.0885760415245</c:v>
                </c:pt>
                <c:pt idx="46">
                  <c:v>114.53624398047974</c:v>
                </c:pt>
                <c:pt idx="47">
                  <c:v>115.98391191943497</c:v>
                </c:pt>
                <c:pt idx="48">
                  <c:v>117.43157985839021</c:v>
                </c:pt>
                <c:pt idx="49">
                  <c:v>118.87924779734544</c:v>
                </c:pt>
                <c:pt idx="50">
                  <c:v>120.32691573630068</c:v>
                </c:pt>
                <c:pt idx="51">
                  <c:v>121.77458367525591</c:v>
                </c:pt>
                <c:pt idx="52">
                  <c:v>123.22225161421115</c:v>
                </c:pt>
                <c:pt idx="53">
                  <c:v>124.66991955316638</c:v>
                </c:pt>
                <c:pt idx="54">
                  <c:v>126.11758749212161</c:v>
                </c:pt>
                <c:pt idx="55">
                  <c:v>127.56525543107685</c:v>
                </c:pt>
                <c:pt idx="56">
                  <c:v>129.01292337003207</c:v>
                </c:pt>
                <c:pt idx="57">
                  <c:v>130.46059130898729</c:v>
                </c:pt>
                <c:pt idx="58">
                  <c:v>131.90825924794251</c:v>
                </c:pt>
                <c:pt idx="59">
                  <c:v>133.35592718689773</c:v>
                </c:pt>
                <c:pt idx="60">
                  <c:v>134.80359512585295</c:v>
                </c:pt>
                <c:pt idx="61">
                  <c:v>136.25126306480817</c:v>
                </c:pt>
                <c:pt idx="62">
                  <c:v>137.69893100376339</c:v>
                </c:pt>
                <c:pt idx="63">
                  <c:v>139.14659894271861</c:v>
                </c:pt>
                <c:pt idx="64">
                  <c:v>140.59426688167383</c:v>
                </c:pt>
                <c:pt idx="65">
                  <c:v>142.04193482062905</c:v>
                </c:pt>
                <c:pt idx="66">
                  <c:v>143.48960275958427</c:v>
                </c:pt>
                <c:pt idx="67">
                  <c:v>144.93727069853949</c:v>
                </c:pt>
                <c:pt idx="68">
                  <c:v>146.38493863749471</c:v>
                </c:pt>
                <c:pt idx="69">
                  <c:v>147.83260657644993</c:v>
                </c:pt>
                <c:pt idx="70">
                  <c:v>149.28027451540515</c:v>
                </c:pt>
                <c:pt idx="71">
                  <c:v>150.72794245436037</c:v>
                </c:pt>
                <c:pt idx="72">
                  <c:v>152.17561039331559</c:v>
                </c:pt>
                <c:pt idx="73">
                  <c:v>153.62327833227081</c:v>
                </c:pt>
                <c:pt idx="74">
                  <c:v>155.07094627122603</c:v>
                </c:pt>
                <c:pt idx="75">
                  <c:v>156.51861421018125</c:v>
                </c:pt>
                <c:pt idx="76">
                  <c:v>157.96628214913648</c:v>
                </c:pt>
                <c:pt idx="77">
                  <c:v>159.4139500880917</c:v>
                </c:pt>
                <c:pt idx="78">
                  <c:v>160.86161802704692</c:v>
                </c:pt>
                <c:pt idx="79">
                  <c:v>162.30928596600214</c:v>
                </c:pt>
                <c:pt idx="80">
                  <c:v>163.75695390495736</c:v>
                </c:pt>
                <c:pt idx="81">
                  <c:v>165.20462184391258</c:v>
                </c:pt>
                <c:pt idx="82">
                  <c:v>166.6522897828678</c:v>
                </c:pt>
                <c:pt idx="83">
                  <c:v>168.09995772182302</c:v>
                </c:pt>
                <c:pt idx="84">
                  <c:v>169.54762566077824</c:v>
                </c:pt>
                <c:pt idx="85">
                  <c:v>170.99529359973346</c:v>
                </c:pt>
                <c:pt idx="86">
                  <c:v>172.44296153868868</c:v>
                </c:pt>
                <c:pt idx="87">
                  <c:v>173.8906294776439</c:v>
                </c:pt>
                <c:pt idx="88">
                  <c:v>175.33829741659912</c:v>
                </c:pt>
                <c:pt idx="89">
                  <c:v>176.78596535555434</c:v>
                </c:pt>
                <c:pt idx="90">
                  <c:v>178.23363329450956</c:v>
                </c:pt>
                <c:pt idx="91">
                  <c:v>179.68130123346478</c:v>
                </c:pt>
                <c:pt idx="92">
                  <c:v>181.12896917242</c:v>
                </c:pt>
                <c:pt idx="93">
                  <c:v>182.57663711137522</c:v>
                </c:pt>
                <c:pt idx="94">
                  <c:v>184.02430505033044</c:v>
                </c:pt>
                <c:pt idx="95">
                  <c:v>185.47197298928566</c:v>
                </c:pt>
                <c:pt idx="96">
                  <c:v>186.91964092824088</c:v>
                </c:pt>
                <c:pt idx="97">
                  <c:v>188.3673088671961</c:v>
                </c:pt>
                <c:pt idx="98">
                  <c:v>189.81497680615132</c:v>
                </c:pt>
                <c:pt idx="99">
                  <c:v>191.26264474510654</c:v>
                </c:pt>
                <c:pt idx="100">
                  <c:v>192.71031268406176</c:v>
                </c:pt>
                <c:pt idx="101">
                  <c:v>194.15798062301698</c:v>
                </c:pt>
                <c:pt idx="102">
                  <c:v>195.6056485619722</c:v>
                </c:pt>
                <c:pt idx="103">
                  <c:v>197.05331650092742</c:v>
                </c:pt>
                <c:pt idx="104">
                  <c:v>198.50098443988264</c:v>
                </c:pt>
                <c:pt idx="105">
                  <c:v>199.94865237883786</c:v>
                </c:pt>
                <c:pt idx="106">
                  <c:v>201.39632031779308</c:v>
                </c:pt>
                <c:pt idx="107">
                  <c:v>202.8439882567483</c:v>
                </c:pt>
                <c:pt idx="108">
                  <c:v>204.29165619570352</c:v>
                </c:pt>
                <c:pt idx="109">
                  <c:v>205.73932413465874</c:v>
                </c:pt>
                <c:pt idx="110">
                  <c:v>207.18699207361396</c:v>
                </c:pt>
                <c:pt idx="111">
                  <c:v>208.63466001256919</c:v>
                </c:pt>
                <c:pt idx="112">
                  <c:v>210.08232795152441</c:v>
                </c:pt>
                <c:pt idx="113">
                  <c:v>211.52999589047963</c:v>
                </c:pt>
                <c:pt idx="114">
                  <c:v>212.97766382943485</c:v>
                </c:pt>
                <c:pt idx="115">
                  <c:v>214.42533176839007</c:v>
                </c:pt>
                <c:pt idx="116">
                  <c:v>215.87299970734529</c:v>
                </c:pt>
                <c:pt idx="117">
                  <c:v>217.32066764630051</c:v>
                </c:pt>
                <c:pt idx="118">
                  <c:v>218.76833558525573</c:v>
                </c:pt>
                <c:pt idx="119">
                  <c:v>220.21600352421095</c:v>
                </c:pt>
                <c:pt idx="120">
                  <c:v>221.66367146316617</c:v>
                </c:pt>
                <c:pt idx="121">
                  <c:v>223.11133940212139</c:v>
                </c:pt>
                <c:pt idx="122">
                  <c:v>224.55900734107661</c:v>
                </c:pt>
                <c:pt idx="123">
                  <c:v>226.00667528003183</c:v>
                </c:pt>
                <c:pt idx="124">
                  <c:v>227.45434321898705</c:v>
                </c:pt>
                <c:pt idx="125">
                  <c:v>228.90201115794227</c:v>
                </c:pt>
                <c:pt idx="126">
                  <c:v>230.34967909689749</c:v>
                </c:pt>
                <c:pt idx="127">
                  <c:v>231.79734703585271</c:v>
                </c:pt>
                <c:pt idx="128">
                  <c:v>233.24501497480793</c:v>
                </c:pt>
                <c:pt idx="129">
                  <c:v>234.69268291376315</c:v>
                </c:pt>
                <c:pt idx="130">
                  <c:v>236.14035085271837</c:v>
                </c:pt>
                <c:pt idx="131">
                  <c:v>237.58801879167359</c:v>
                </c:pt>
                <c:pt idx="132">
                  <c:v>239.03568673062881</c:v>
                </c:pt>
                <c:pt idx="133">
                  <c:v>240.48335466958403</c:v>
                </c:pt>
                <c:pt idx="134">
                  <c:v>241.93102260853925</c:v>
                </c:pt>
                <c:pt idx="135">
                  <c:v>243.37869054749447</c:v>
                </c:pt>
                <c:pt idx="136">
                  <c:v>244.82635848644969</c:v>
                </c:pt>
                <c:pt idx="137">
                  <c:v>246.27402642540491</c:v>
                </c:pt>
                <c:pt idx="138">
                  <c:v>247.72169436436013</c:v>
                </c:pt>
                <c:pt idx="139">
                  <c:v>249.16936230331535</c:v>
                </c:pt>
                <c:pt idx="140">
                  <c:v>250.61703024227057</c:v>
                </c:pt>
                <c:pt idx="141">
                  <c:v>252.06469818122579</c:v>
                </c:pt>
                <c:pt idx="142">
                  <c:v>253.51236612018101</c:v>
                </c:pt>
                <c:pt idx="143">
                  <c:v>254.96003405913623</c:v>
                </c:pt>
                <c:pt idx="144">
                  <c:v>256.40770199809145</c:v>
                </c:pt>
                <c:pt idx="145">
                  <c:v>257.8553699370467</c:v>
                </c:pt>
                <c:pt idx="146">
                  <c:v>259.30303787600195</c:v>
                </c:pt>
                <c:pt idx="147">
                  <c:v>260.7507058149572</c:v>
                </c:pt>
                <c:pt idx="148">
                  <c:v>262.19837375391245</c:v>
                </c:pt>
                <c:pt idx="149">
                  <c:v>263.6460416928677</c:v>
                </c:pt>
                <c:pt idx="150">
                  <c:v>265.09370963182295</c:v>
                </c:pt>
                <c:pt idx="151">
                  <c:v>266.5413775707782</c:v>
                </c:pt>
                <c:pt idx="152">
                  <c:v>267.98904550973344</c:v>
                </c:pt>
                <c:pt idx="153">
                  <c:v>269.43671344868869</c:v>
                </c:pt>
                <c:pt idx="154">
                  <c:v>270.88438138764394</c:v>
                </c:pt>
                <c:pt idx="155">
                  <c:v>272.33204932659919</c:v>
                </c:pt>
                <c:pt idx="156">
                  <c:v>273.77971726555444</c:v>
                </c:pt>
                <c:pt idx="157">
                  <c:v>275.22738520450969</c:v>
                </c:pt>
                <c:pt idx="158">
                  <c:v>276.67505314346494</c:v>
                </c:pt>
                <c:pt idx="159">
                  <c:v>278.12272108242018</c:v>
                </c:pt>
                <c:pt idx="160">
                  <c:v>279.57038902137543</c:v>
                </c:pt>
                <c:pt idx="161">
                  <c:v>281.01805696033068</c:v>
                </c:pt>
                <c:pt idx="162">
                  <c:v>282.46572489928593</c:v>
                </c:pt>
                <c:pt idx="163">
                  <c:v>283.91339283824118</c:v>
                </c:pt>
                <c:pt idx="164">
                  <c:v>285.36106077719643</c:v>
                </c:pt>
                <c:pt idx="165">
                  <c:v>286.80872871615168</c:v>
                </c:pt>
                <c:pt idx="166">
                  <c:v>288.25639665510693</c:v>
                </c:pt>
                <c:pt idx="167">
                  <c:v>289.70406459406217</c:v>
                </c:pt>
                <c:pt idx="168">
                  <c:v>291.15173253301742</c:v>
                </c:pt>
                <c:pt idx="169">
                  <c:v>292.59940047197267</c:v>
                </c:pt>
                <c:pt idx="170">
                  <c:v>294.04706841092792</c:v>
                </c:pt>
                <c:pt idx="171">
                  <c:v>295.49473634988317</c:v>
                </c:pt>
                <c:pt idx="172">
                  <c:v>296.94240428883842</c:v>
                </c:pt>
                <c:pt idx="173">
                  <c:v>298.39007222779367</c:v>
                </c:pt>
                <c:pt idx="174">
                  <c:v>299.83774016674892</c:v>
                </c:pt>
                <c:pt idx="175">
                  <c:v>301.28540810570416</c:v>
                </c:pt>
                <c:pt idx="176">
                  <c:v>302.73307604465941</c:v>
                </c:pt>
                <c:pt idx="177">
                  <c:v>304.18074398361466</c:v>
                </c:pt>
                <c:pt idx="178">
                  <c:v>305.62841192256991</c:v>
                </c:pt>
                <c:pt idx="179">
                  <c:v>307.07607986152516</c:v>
                </c:pt>
                <c:pt idx="180">
                  <c:v>308.52374780048041</c:v>
                </c:pt>
                <c:pt idx="181">
                  <c:v>309.97141573943566</c:v>
                </c:pt>
                <c:pt idx="182">
                  <c:v>311.4190836783909</c:v>
                </c:pt>
                <c:pt idx="183">
                  <c:v>312.86675161734615</c:v>
                </c:pt>
                <c:pt idx="184">
                  <c:v>314.3144195563014</c:v>
                </c:pt>
                <c:pt idx="185">
                  <c:v>315.76208749525665</c:v>
                </c:pt>
                <c:pt idx="186">
                  <c:v>317.2097554342119</c:v>
                </c:pt>
                <c:pt idx="187">
                  <c:v>318.65742337316715</c:v>
                </c:pt>
                <c:pt idx="188">
                  <c:v>320.1050913121224</c:v>
                </c:pt>
                <c:pt idx="189">
                  <c:v>321.55275925107765</c:v>
                </c:pt>
                <c:pt idx="190">
                  <c:v>323.00042719003289</c:v>
                </c:pt>
                <c:pt idx="191">
                  <c:v>324.44809512898814</c:v>
                </c:pt>
                <c:pt idx="192">
                  <c:v>325.89576306794339</c:v>
                </c:pt>
                <c:pt idx="193">
                  <c:v>327.34343100689864</c:v>
                </c:pt>
                <c:pt idx="194">
                  <c:v>328.79109894585389</c:v>
                </c:pt>
                <c:pt idx="195">
                  <c:v>330.23876688480914</c:v>
                </c:pt>
                <c:pt idx="196">
                  <c:v>331.68643482376439</c:v>
                </c:pt>
                <c:pt idx="197">
                  <c:v>333.13410276271964</c:v>
                </c:pt>
                <c:pt idx="198">
                  <c:v>334.58177070167488</c:v>
                </c:pt>
                <c:pt idx="199">
                  <c:v>336.02943864063013</c:v>
                </c:pt>
                <c:pt idx="200">
                  <c:v>337.47710657958538</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5.2248693371152255E-3</c:v>
                </c:pt>
                <c:pt idx="26">
                  <c:v>5.6785549594311306E-3</c:v>
                </c:pt>
                <c:pt idx="27">
                  <c:v>6.1376667413087886E-3</c:v>
                </c:pt>
                <c:pt idx="28">
                  <c:v>6.5990318887495123E-3</c:v>
                </c:pt>
                <c:pt idx="29">
                  <c:v>7.0594483460325449E-3</c:v>
                </c:pt>
                <c:pt idx="30">
                  <c:v>7.5157322601865952E-3</c:v>
                </c:pt>
                <c:pt idx="31">
                  <c:v>7.9647627442125148E-3</c:v>
                </c:pt>
                <c:pt idx="32">
                  <c:v>8.4035231528470609E-3</c:v>
                </c:pt>
                <c:pt idx="33">
                  <c:v>8.829138251138997E-3</c:v>
                </c:pt>
                <c:pt idx="34">
                  <c:v>9.2389068209640969E-3</c:v>
                </c:pt>
                <c:pt idx="35">
                  <c:v>9.6303294085702245E-3</c:v>
                </c:pt>
                <c:pt idx="36">
                  <c:v>1.0001131063156804E-2</c:v>
                </c:pt>
                <c:pt idx="37">
                  <c:v>1.0349279049279431E-2</c:v>
                </c:pt>
                <c:pt idx="38">
                  <c:v>1.0672995632452404E-2</c:v>
                </c:pt>
                <c:pt idx="39">
                  <c:v>1.0970766136529139E-2</c:v>
                </c:pt>
                <c:pt idx="40">
                  <c:v>1.1241342552878618E-2</c:v>
                </c:pt>
                <c:pt idx="41">
                  <c:v>1.1483743045307549E-2</c:v>
                </c:pt>
                <c:pt idx="42">
                  <c:v>1.1697247741882234E-2</c:v>
                </c:pt>
                <c:pt idx="43">
                  <c:v>1.1881391236465437E-2</c:v>
                </c:pt>
                <c:pt idx="44">
                  <c:v>1.2035952240361464E-2</c:v>
                </c:pt>
                <c:pt idx="45">
                  <c:v>1.2160940829606228E-2</c:v>
                </c:pt>
                <c:pt idx="46">
                  <c:v>1.2256583727883109E-2</c:v>
                </c:pt>
                <c:pt idx="47">
                  <c:v>1.2323308050547942E-2</c:v>
                </c:pt>
                <c:pt idx="48">
                  <c:v>1.2361723913520757E-2</c:v>
                </c:pt>
                <c:pt idx="49">
                  <c:v>1.2372606283477142E-2</c:v>
                </c:pt>
                <c:pt idx="50">
                  <c:v>1.2356876414352482E-2</c:v>
                </c:pt>
                <c:pt idx="51">
                  <c:v>1.2315583181020641E-2</c:v>
                </c:pt>
                <c:pt idx="52">
                  <c:v>1.224988458532817E-2</c:v>
                </c:pt>
                <c:pt idx="53">
                  <c:v>1.2161029673493435E-2</c:v>
                </c:pt>
                <c:pt idx="54">
                  <c:v>1.2050341068096278E-2</c:v>
                </c:pt>
                <c:pt idx="55">
                  <c:v>1.1919198283204887E-2</c:v>
                </c:pt>
                <c:pt idx="56">
                  <c:v>1.176902195818133E-2</c:v>
                </c:pt>
                <c:pt idx="57">
                  <c:v>1.1601259114814147E-2</c:v>
                </c:pt>
                <c:pt idx="58">
                  <c:v>1.1417369513950532E-2</c:v>
                </c:pt>
                <c:pt idx="59">
                  <c:v>1.12188131619509E-2</c:v>
                </c:pt>
                <c:pt idx="60">
                  <c:v>1.1007038994169263E-2</c:v>
                </c:pt>
                <c:pt idx="61">
                  <c:v>1.0783474742307425E-2</c:v>
                </c:pt>
                <c:pt idx="62">
                  <c:v>1.0549517974862624E-2</c:v>
                </c:pt>
                <c:pt idx="63">
                  <c:v>1.0306528284898486E-2</c:v>
                </c:pt>
                <c:pt idx="64">
                  <c:v>1.0055820586890441E-2</c:v>
                </c:pt>
                <c:pt idx="65">
                  <c:v>9.7986594742691651E-3</c:v>
                </c:pt>
                <c:pt idx="66">
                  <c:v>9.5362545813274489E-3</c:v>
                </c:pt>
                <c:pt idx="67">
                  <c:v>9.2697568871749729E-3</c:v>
                </c:pt>
                <c:pt idx="68">
                  <c:v>9.0002558952206047E-3</c:v>
                </c:pt>
                <c:pt idx="69">
                  <c:v>8.7287776190309325E-3</c:v>
                </c:pt>
                <c:pt idx="70">
                  <c:v>8.4562833041596369E-3</c:v>
                </c:pt>
                <c:pt idx="71">
                  <c:v>8.1836688154742245E-3</c:v>
                </c:pt>
                <c:pt idx="72">
                  <c:v>7.9117646204433165E-3</c:v>
                </c:pt>
                <c:pt idx="73">
                  <c:v>7.6413363006196944E-3</c:v>
                </c:pt>
                <c:pt idx="74">
                  <c:v>7.3730855260055756E-3</c:v>
                </c:pt>
                <c:pt idx="75">
                  <c:v>7.1076514299768089E-3</c:v>
                </c:pt>
                <c:pt idx="76">
                  <c:v>6.8456123258388993E-3</c:v>
                </c:pt>
                <c:pt idx="77">
                  <c:v>6.5874877097836862E-3</c:v>
                </c:pt>
                <c:pt idx="78">
                  <c:v>6.3337404989018166E-3</c:v>
                </c:pt>
                <c:pt idx="79">
                  <c:v>6.0847794569058051E-3</c:v>
                </c:pt>
                <c:pt idx="80">
                  <c:v>5.8409617642485086E-3</c:v>
                </c:pt>
                <c:pt idx="81">
                  <c:v>5.6025956933251665E-3</c:v>
                </c:pt>
                <c:pt idx="82">
                  <c:v>5.3699433533701364E-3</c:v>
                </c:pt>
                <c:pt idx="83">
                  <c:v>5.1432234734589887E-3</c:v>
                </c:pt>
                <c:pt idx="84">
                  <c:v>4.9226141956712419E-3</c:v>
                </c:pt>
                <c:pt idx="85">
                  <c:v>4.7082558539310281E-3</c:v>
                </c:pt>
                <c:pt idx="86">
                  <c:v>4.5002537173063498E-3</c:v>
                </c:pt>
                <c:pt idx="87">
                  <c:v>4.298680679597224E-3</c:v>
                </c:pt>
                <c:pt idx="88">
                  <c:v>4.1035798798728053E-3</c:v>
                </c:pt>
                <c:pt idx="89">
                  <c:v>3.9149672412245526E-3</c:v>
                </c:pt>
                <c:pt idx="90">
                  <c:v>3.7328339173867942E-3</c:v>
                </c:pt>
                <c:pt idx="91">
                  <c:v>3.5571486390416243E-3</c:v>
                </c:pt>
                <c:pt idx="92">
                  <c:v>3.3878599535780325E-3</c:v>
                </c:pt>
                <c:pt idx="93">
                  <c:v>3.2248983538234227E-3</c:v>
                </c:pt>
                <c:pt idx="94">
                  <c:v>3.0681782928197619E-3</c:v>
                </c:pt>
                <c:pt idx="95">
                  <c:v>2.9176000830854337E-3</c:v>
                </c:pt>
                <c:pt idx="96">
                  <c:v>2.7730516800007158E-3</c:v>
                </c:pt>
                <c:pt idx="97">
                  <c:v>2.6344103499900671E-3</c:v>
                </c:pt>
                <c:pt idx="98">
                  <c:v>2.501544225061525E-3</c:v>
                </c:pt>
                <c:pt idx="99">
                  <c:v>2.3743137460128919E-3</c:v>
                </c:pt>
                <c:pt idx="100">
                  <c:v>2.2525729972395405E-3</c:v>
                </c:pt>
                <c:pt idx="101">
                  <c:v>2.1361709365900314E-3</c:v>
                </c:pt>
                <c:pt idx="102">
                  <c:v>2.0249525241247536E-3</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47.94351878853896</c:v>
                </c:pt>
                <c:pt idx="1">
                  <c:v>49.391186727494194</c:v>
                </c:pt>
                <c:pt idx="2">
                  <c:v>50.838854666449429</c:v>
                </c:pt>
                <c:pt idx="3">
                  <c:v>52.286522605404663</c:v>
                </c:pt>
                <c:pt idx="4">
                  <c:v>53.734190544359898</c:v>
                </c:pt>
                <c:pt idx="5">
                  <c:v>55.181858483315132</c:v>
                </c:pt>
                <c:pt idx="6">
                  <c:v>56.629526422270366</c:v>
                </c:pt>
                <c:pt idx="7">
                  <c:v>58.077194361225601</c:v>
                </c:pt>
                <c:pt idx="8">
                  <c:v>59.524862300180835</c:v>
                </c:pt>
                <c:pt idx="9">
                  <c:v>60.97253023913607</c:v>
                </c:pt>
                <c:pt idx="10">
                  <c:v>62.420198178091304</c:v>
                </c:pt>
                <c:pt idx="11">
                  <c:v>63.867866117046539</c:v>
                </c:pt>
                <c:pt idx="12">
                  <c:v>65.315534056001766</c:v>
                </c:pt>
                <c:pt idx="13">
                  <c:v>66.763201994957001</c:v>
                </c:pt>
                <c:pt idx="14">
                  <c:v>68.210869933912235</c:v>
                </c:pt>
                <c:pt idx="15">
                  <c:v>69.65853787286747</c:v>
                </c:pt>
                <c:pt idx="16">
                  <c:v>71.106205811822704</c:v>
                </c:pt>
                <c:pt idx="17">
                  <c:v>72.553873750777939</c:v>
                </c:pt>
                <c:pt idx="18">
                  <c:v>74.001541689733173</c:v>
                </c:pt>
                <c:pt idx="19">
                  <c:v>75.449209628688408</c:v>
                </c:pt>
                <c:pt idx="20">
                  <c:v>76.896877567643642</c:v>
                </c:pt>
                <c:pt idx="21">
                  <c:v>78.344545506598877</c:v>
                </c:pt>
                <c:pt idx="22">
                  <c:v>79.792213445554111</c:v>
                </c:pt>
                <c:pt idx="23">
                  <c:v>81.239881384509346</c:v>
                </c:pt>
                <c:pt idx="24">
                  <c:v>82.68754932346458</c:v>
                </c:pt>
                <c:pt idx="25">
                  <c:v>84.135217262419815</c:v>
                </c:pt>
                <c:pt idx="26">
                  <c:v>85.582885201375049</c:v>
                </c:pt>
                <c:pt idx="27">
                  <c:v>87.030553140330284</c:v>
                </c:pt>
                <c:pt idx="28">
                  <c:v>88.478221079285518</c:v>
                </c:pt>
                <c:pt idx="29">
                  <c:v>89.925889018240753</c:v>
                </c:pt>
                <c:pt idx="30">
                  <c:v>91.373556957195987</c:v>
                </c:pt>
                <c:pt idx="31">
                  <c:v>92.821224896151222</c:v>
                </c:pt>
                <c:pt idx="32">
                  <c:v>94.268892835106456</c:v>
                </c:pt>
                <c:pt idx="33">
                  <c:v>95.716560774061691</c:v>
                </c:pt>
                <c:pt idx="34">
                  <c:v>97.164228713016925</c:v>
                </c:pt>
                <c:pt idx="35">
                  <c:v>98.61189665197216</c:v>
                </c:pt>
                <c:pt idx="36">
                  <c:v>100.05956459092739</c:v>
                </c:pt>
                <c:pt idx="37">
                  <c:v>101.50723252988263</c:v>
                </c:pt>
                <c:pt idx="38">
                  <c:v>102.95490046883786</c:v>
                </c:pt>
                <c:pt idx="39">
                  <c:v>104.4025684077931</c:v>
                </c:pt>
                <c:pt idx="40">
                  <c:v>105.85023634674833</c:v>
                </c:pt>
                <c:pt idx="41">
                  <c:v>107.29790428570357</c:v>
                </c:pt>
                <c:pt idx="42">
                  <c:v>108.7455722246588</c:v>
                </c:pt>
                <c:pt idx="43">
                  <c:v>110.19324016361404</c:v>
                </c:pt>
                <c:pt idx="44">
                  <c:v>111.64090810256927</c:v>
                </c:pt>
                <c:pt idx="45">
                  <c:v>113.0885760415245</c:v>
                </c:pt>
                <c:pt idx="46">
                  <c:v>114.53624398047974</c:v>
                </c:pt>
                <c:pt idx="47">
                  <c:v>115.98391191943497</c:v>
                </c:pt>
                <c:pt idx="48">
                  <c:v>117.43157985839021</c:v>
                </c:pt>
                <c:pt idx="49">
                  <c:v>118.87924779734544</c:v>
                </c:pt>
                <c:pt idx="50">
                  <c:v>120.32691573630068</c:v>
                </c:pt>
                <c:pt idx="51">
                  <c:v>121.77458367525591</c:v>
                </c:pt>
                <c:pt idx="52">
                  <c:v>123.22225161421115</c:v>
                </c:pt>
                <c:pt idx="53">
                  <c:v>124.66991955316638</c:v>
                </c:pt>
                <c:pt idx="54">
                  <c:v>126.11758749212161</c:v>
                </c:pt>
                <c:pt idx="55">
                  <c:v>127.56525543107685</c:v>
                </c:pt>
                <c:pt idx="56">
                  <c:v>129.01292337003207</c:v>
                </c:pt>
                <c:pt idx="57">
                  <c:v>130.46059130898729</c:v>
                </c:pt>
                <c:pt idx="58">
                  <c:v>131.90825924794251</c:v>
                </c:pt>
                <c:pt idx="59">
                  <c:v>133.35592718689773</c:v>
                </c:pt>
                <c:pt idx="60">
                  <c:v>134.80359512585295</c:v>
                </c:pt>
                <c:pt idx="61">
                  <c:v>136.25126306480817</c:v>
                </c:pt>
                <c:pt idx="62">
                  <c:v>137.69893100376339</c:v>
                </c:pt>
                <c:pt idx="63">
                  <c:v>139.14659894271861</c:v>
                </c:pt>
                <c:pt idx="64">
                  <c:v>140.59426688167383</c:v>
                </c:pt>
                <c:pt idx="65">
                  <c:v>142.04193482062905</c:v>
                </c:pt>
                <c:pt idx="66">
                  <c:v>143.48960275958427</c:v>
                </c:pt>
                <c:pt idx="67">
                  <c:v>144.93727069853949</c:v>
                </c:pt>
                <c:pt idx="68">
                  <c:v>146.38493863749471</c:v>
                </c:pt>
                <c:pt idx="69">
                  <c:v>147.83260657644993</c:v>
                </c:pt>
                <c:pt idx="70">
                  <c:v>149.28027451540515</c:v>
                </c:pt>
                <c:pt idx="71">
                  <c:v>150.72794245436037</c:v>
                </c:pt>
                <c:pt idx="72">
                  <c:v>152.17561039331559</c:v>
                </c:pt>
                <c:pt idx="73">
                  <c:v>153.62327833227081</c:v>
                </c:pt>
                <c:pt idx="74">
                  <c:v>155.07094627122603</c:v>
                </c:pt>
                <c:pt idx="75">
                  <c:v>156.51861421018125</c:v>
                </c:pt>
                <c:pt idx="76">
                  <c:v>157.96628214913648</c:v>
                </c:pt>
                <c:pt idx="77">
                  <c:v>159.4139500880917</c:v>
                </c:pt>
                <c:pt idx="78">
                  <c:v>160.86161802704692</c:v>
                </c:pt>
                <c:pt idx="79">
                  <c:v>162.30928596600214</c:v>
                </c:pt>
                <c:pt idx="80">
                  <c:v>163.75695390495736</c:v>
                </c:pt>
                <c:pt idx="81">
                  <c:v>165.20462184391258</c:v>
                </c:pt>
                <c:pt idx="82">
                  <c:v>166.6522897828678</c:v>
                </c:pt>
                <c:pt idx="83">
                  <c:v>168.09995772182302</c:v>
                </c:pt>
                <c:pt idx="84">
                  <c:v>169.54762566077824</c:v>
                </c:pt>
                <c:pt idx="85">
                  <c:v>170.99529359973346</c:v>
                </c:pt>
                <c:pt idx="86">
                  <c:v>172.44296153868868</c:v>
                </c:pt>
                <c:pt idx="87">
                  <c:v>173.8906294776439</c:v>
                </c:pt>
                <c:pt idx="88">
                  <c:v>175.33829741659912</c:v>
                </c:pt>
                <c:pt idx="89">
                  <c:v>176.78596535555434</c:v>
                </c:pt>
                <c:pt idx="90">
                  <c:v>178.23363329450956</c:v>
                </c:pt>
                <c:pt idx="91">
                  <c:v>179.68130123346478</c:v>
                </c:pt>
                <c:pt idx="92">
                  <c:v>181.12896917242</c:v>
                </c:pt>
                <c:pt idx="93">
                  <c:v>182.57663711137522</c:v>
                </c:pt>
                <c:pt idx="94">
                  <c:v>184.02430505033044</c:v>
                </c:pt>
                <c:pt idx="95">
                  <c:v>185.47197298928566</c:v>
                </c:pt>
                <c:pt idx="96">
                  <c:v>186.91964092824088</c:v>
                </c:pt>
                <c:pt idx="97">
                  <c:v>188.3673088671961</c:v>
                </c:pt>
                <c:pt idx="98">
                  <c:v>189.81497680615132</c:v>
                </c:pt>
                <c:pt idx="99">
                  <c:v>191.26264474510654</c:v>
                </c:pt>
                <c:pt idx="100">
                  <c:v>192.71031268406176</c:v>
                </c:pt>
                <c:pt idx="101">
                  <c:v>194.15798062301698</c:v>
                </c:pt>
                <c:pt idx="102">
                  <c:v>195.6056485619722</c:v>
                </c:pt>
                <c:pt idx="103">
                  <c:v>197.05331650092742</c:v>
                </c:pt>
                <c:pt idx="104">
                  <c:v>198.50098443988264</c:v>
                </c:pt>
                <c:pt idx="105">
                  <c:v>199.94865237883786</c:v>
                </c:pt>
                <c:pt idx="106">
                  <c:v>201.39632031779308</c:v>
                </c:pt>
                <c:pt idx="107">
                  <c:v>202.8439882567483</c:v>
                </c:pt>
                <c:pt idx="108">
                  <c:v>204.29165619570352</c:v>
                </c:pt>
                <c:pt idx="109">
                  <c:v>205.73932413465874</c:v>
                </c:pt>
                <c:pt idx="110">
                  <c:v>207.18699207361396</c:v>
                </c:pt>
                <c:pt idx="111">
                  <c:v>208.63466001256919</c:v>
                </c:pt>
                <c:pt idx="112">
                  <c:v>210.08232795152441</c:v>
                </c:pt>
                <c:pt idx="113">
                  <c:v>211.52999589047963</c:v>
                </c:pt>
                <c:pt idx="114">
                  <c:v>212.97766382943485</c:v>
                </c:pt>
                <c:pt idx="115">
                  <c:v>214.42533176839007</c:v>
                </c:pt>
                <c:pt idx="116">
                  <c:v>215.87299970734529</c:v>
                </c:pt>
                <c:pt idx="117">
                  <c:v>217.32066764630051</c:v>
                </c:pt>
                <c:pt idx="118">
                  <c:v>218.76833558525573</c:v>
                </c:pt>
                <c:pt idx="119">
                  <c:v>220.21600352421095</c:v>
                </c:pt>
                <c:pt idx="120">
                  <c:v>221.66367146316617</c:v>
                </c:pt>
                <c:pt idx="121">
                  <c:v>223.11133940212139</c:v>
                </c:pt>
                <c:pt idx="122">
                  <c:v>224.55900734107661</c:v>
                </c:pt>
                <c:pt idx="123">
                  <c:v>226.00667528003183</c:v>
                </c:pt>
                <c:pt idx="124">
                  <c:v>227.45434321898705</c:v>
                </c:pt>
                <c:pt idx="125">
                  <c:v>228.90201115794227</c:v>
                </c:pt>
                <c:pt idx="126">
                  <c:v>230.34967909689749</c:v>
                </c:pt>
                <c:pt idx="127">
                  <c:v>231.79734703585271</c:v>
                </c:pt>
                <c:pt idx="128">
                  <c:v>233.24501497480793</c:v>
                </c:pt>
                <c:pt idx="129">
                  <c:v>234.69268291376315</c:v>
                </c:pt>
                <c:pt idx="130">
                  <c:v>236.14035085271837</c:v>
                </c:pt>
                <c:pt idx="131">
                  <c:v>237.58801879167359</c:v>
                </c:pt>
                <c:pt idx="132">
                  <c:v>239.03568673062881</c:v>
                </c:pt>
                <c:pt idx="133">
                  <c:v>240.48335466958403</c:v>
                </c:pt>
                <c:pt idx="134">
                  <c:v>241.93102260853925</c:v>
                </c:pt>
                <c:pt idx="135">
                  <c:v>243.37869054749447</c:v>
                </c:pt>
                <c:pt idx="136">
                  <c:v>244.82635848644969</c:v>
                </c:pt>
                <c:pt idx="137">
                  <c:v>246.27402642540491</c:v>
                </c:pt>
                <c:pt idx="138">
                  <c:v>247.72169436436013</c:v>
                </c:pt>
                <c:pt idx="139">
                  <c:v>249.16936230331535</c:v>
                </c:pt>
                <c:pt idx="140">
                  <c:v>250.61703024227057</c:v>
                </c:pt>
                <c:pt idx="141">
                  <c:v>252.06469818122579</c:v>
                </c:pt>
                <c:pt idx="142">
                  <c:v>253.51236612018101</c:v>
                </c:pt>
                <c:pt idx="143">
                  <c:v>254.96003405913623</c:v>
                </c:pt>
                <c:pt idx="144">
                  <c:v>256.40770199809145</c:v>
                </c:pt>
                <c:pt idx="145">
                  <c:v>257.8553699370467</c:v>
                </c:pt>
                <c:pt idx="146">
                  <c:v>259.30303787600195</c:v>
                </c:pt>
                <c:pt idx="147">
                  <c:v>260.7507058149572</c:v>
                </c:pt>
                <c:pt idx="148">
                  <c:v>262.19837375391245</c:v>
                </c:pt>
                <c:pt idx="149">
                  <c:v>263.6460416928677</c:v>
                </c:pt>
                <c:pt idx="150">
                  <c:v>265.09370963182295</c:v>
                </c:pt>
                <c:pt idx="151">
                  <c:v>266.5413775707782</c:v>
                </c:pt>
                <c:pt idx="152">
                  <c:v>267.98904550973344</c:v>
                </c:pt>
                <c:pt idx="153">
                  <c:v>269.43671344868869</c:v>
                </c:pt>
                <c:pt idx="154">
                  <c:v>270.88438138764394</c:v>
                </c:pt>
                <c:pt idx="155">
                  <c:v>272.33204932659919</c:v>
                </c:pt>
                <c:pt idx="156">
                  <c:v>273.77971726555444</c:v>
                </c:pt>
                <c:pt idx="157">
                  <c:v>275.22738520450969</c:v>
                </c:pt>
                <c:pt idx="158">
                  <c:v>276.67505314346494</c:v>
                </c:pt>
                <c:pt idx="159">
                  <c:v>278.12272108242018</c:v>
                </c:pt>
                <c:pt idx="160">
                  <c:v>279.57038902137543</c:v>
                </c:pt>
                <c:pt idx="161">
                  <c:v>281.01805696033068</c:v>
                </c:pt>
                <c:pt idx="162">
                  <c:v>282.46572489928593</c:v>
                </c:pt>
                <c:pt idx="163">
                  <c:v>283.91339283824118</c:v>
                </c:pt>
                <c:pt idx="164">
                  <c:v>285.36106077719643</c:v>
                </c:pt>
                <c:pt idx="165">
                  <c:v>286.80872871615168</c:v>
                </c:pt>
                <c:pt idx="166">
                  <c:v>288.25639665510693</c:v>
                </c:pt>
                <c:pt idx="167">
                  <c:v>289.70406459406217</c:v>
                </c:pt>
                <c:pt idx="168">
                  <c:v>291.15173253301742</c:v>
                </c:pt>
                <c:pt idx="169">
                  <c:v>292.59940047197267</c:v>
                </c:pt>
                <c:pt idx="170">
                  <c:v>294.04706841092792</c:v>
                </c:pt>
                <c:pt idx="171">
                  <c:v>295.49473634988317</c:v>
                </c:pt>
                <c:pt idx="172">
                  <c:v>296.94240428883842</c:v>
                </c:pt>
                <c:pt idx="173">
                  <c:v>298.39007222779367</c:v>
                </c:pt>
                <c:pt idx="174">
                  <c:v>299.83774016674892</c:v>
                </c:pt>
                <c:pt idx="175">
                  <c:v>301.28540810570416</c:v>
                </c:pt>
                <c:pt idx="176">
                  <c:v>302.73307604465941</c:v>
                </c:pt>
                <c:pt idx="177">
                  <c:v>304.18074398361466</c:v>
                </c:pt>
                <c:pt idx="178">
                  <c:v>305.62841192256991</c:v>
                </c:pt>
                <c:pt idx="179">
                  <c:v>307.07607986152516</c:v>
                </c:pt>
                <c:pt idx="180">
                  <c:v>308.52374780048041</c:v>
                </c:pt>
                <c:pt idx="181">
                  <c:v>309.97141573943566</c:v>
                </c:pt>
                <c:pt idx="182">
                  <c:v>311.4190836783909</c:v>
                </c:pt>
                <c:pt idx="183">
                  <c:v>312.86675161734615</c:v>
                </c:pt>
                <c:pt idx="184">
                  <c:v>314.3144195563014</c:v>
                </c:pt>
                <c:pt idx="185">
                  <c:v>315.76208749525665</c:v>
                </c:pt>
                <c:pt idx="186">
                  <c:v>317.2097554342119</c:v>
                </c:pt>
                <c:pt idx="187">
                  <c:v>318.65742337316715</c:v>
                </c:pt>
                <c:pt idx="188">
                  <c:v>320.1050913121224</c:v>
                </c:pt>
                <c:pt idx="189">
                  <c:v>321.55275925107765</c:v>
                </c:pt>
                <c:pt idx="190">
                  <c:v>323.00042719003289</c:v>
                </c:pt>
                <c:pt idx="191">
                  <c:v>324.44809512898814</c:v>
                </c:pt>
                <c:pt idx="192">
                  <c:v>325.89576306794339</c:v>
                </c:pt>
                <c:pt idx="193">
                  <c:v>327.34343100689864</c:v>
                </c:pt>
                <c:pt idx="194">
                  <c:v>328.79109894585389</c:v>
                </c:pt>
                <c:pt idx="195">
                  <c:v>330.23876688480914</c:v>
                </c:pt>
                <c:pt idx="196">
                  <c:v>331.68643482376439</c:v>
                </c:pt>
                <c:pt idx="197">
                  <c:v>333.13410276271964</c:v>
                </c:pt>
                <c:pt idx="198">
                  <c:v>334.58177070167488</c:v>
                </c:pt>
                <c:pt idx="199">
                  <c:v>336.02943864063013</c:v>
                </c:pt>
                <c:pt idx="200">
                  <c:v>337.47710657958538</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1.9187597539508045E-3</c:v>
                </c:pt>
                <c:pt idx="104">
                  <c:v>1.8174325935416088E-3</c:v>
                </c:pt>
                <c:pt idx="105">
                  <c:v>1.7208098351141241E-3</c:v>
                </c:pt>
                <c:pt idx="106">
                  <c:v>1.6287298637369949E-3</c:v>
                </c:pt>
                <c:pt idx="107">
                  <c:v>1.5410313468879647E-3</c:v>
                </c:pt>
                <c:pt idx="108">
                  <c:v>1.4575538501776352E-3</c:v>
                </c:pt>
                <c:pt idx="109">
                  <c:v>1.3781383839129859E-3</c:v>
                </c:pt>
                <c:pt idx="110">
                  <c:v>1.3026278850979376E-3</c:v>
                </c:pt>
                <c:pt idx="111">
                  <c:v>1.2308676393618621E-3</c:v>
                </c:pt>
                <c:pt idx="112">
                  <c:v>1.1627056471784061E-3</c:v>
                </c:pt>
                <c:pt idx="113">
                  <c:v>1.0979929385886919E-3</c:v>
                </c:pt>
                <c:pt idx="114">
                  <c:v>1.0365838404804569E-3</c:v>
                </c:pt>
                <c:pt idx="115">
                  <c:v>9.783362003008703E-4</c:v>
                </c:pt>
                <c:pt idx="116">
                  <c:v>9.2311156989902479E-4</c:v>
                </c:pt>
                <c:pt idx="117">
                  <c:v>8.7077535300719917E-4</c:v>
                </c:pt>
                <c:pt idx="118">
                  <c:v>8.2119691968067553E-4</c:v>
                </c:pt>
                <c:pt idx="119">
                  <c:v>7.7424969082545139E-4</c:v>
                </c:pt>
                <c:pt idx="120">
                  <c:v>7.2981119575442962E-4</c:v>
                </c:pt>
                <c:pt idx="121">
                  <c:v>6.8776310552604741E-4</c:v>
                </c:pt>
                <c:pt idx="122">
                  <c:v>6.4799124463714355E-4</c:v>
                </c:pt>
                <c:pt idx="123">
                  <c:v>6.1038558346386182E-4</c:v>
                </c:pt>
                <c:pt idx="124">
                  <c:v>5.7484021367299203E-4</c:v>
                </c:pt>
                <c:pt idx="125">
                  <c:v>5.4125330866019517E-4</c:v>
                </c:pt>
                <c:pt idx="126">
                  <c:v>5.0952707091325158E-4</c:v>
                </c:pt>
                <c:pt idx="127">
                  <c:v>4.7956766804678957E-4</c:v>
                </c:pt>
                <c:pt idx="128">
                  <c:v>4.5128515911100703E-4</c:v>
                </c:pt>
                <c:pt idx="129">
                  <c:v>4.2459341264038352E-4</c:v>
                </c:pt>
                <c:pt idx="130">
                  <c:v>3.9941001777946681E-4</c:v>
                </c:pt>
                <c:pt idx="131">
                  <c:v>3.7565618970153875E-4</c:v>
                </c:pt>
                <c:pt idx="132">
                  <c:v>3.5325667042198771E-4</c:v>
                </c:pt>
                <c:pt idx="133">
                  <c:v>3.3213962600179685E-4</c:v>
                </c:pt>
                <c:pt idx="134">
                  <c:v>3.1223654103698504E-4</c:v>
                </c:pt>
                <c:pt idx="135">
                  <c:v>2.9348211123742381E-4</c:v>
                </c:pt>
                <c:pt idx="136">
                  <c:v>2.7581413481248923E-4</c:v>
                </c:pt>
                <c:pt idx="137">
                  <c:v>2.5917340330156973E-4</c:v>
                </c:pt>
                <c:pt idx="138">
                  <c:v>2.4350359241402198E-4</c:v>
                </c:pt>
                <c:pt idx="139">
                  <c:v>2.2875115337558623E-4</c:v>
                </c:pt>
                <c:pt idx="140">
                  <c:v>2.1486520521617159E-4</c:v>
                </c:pt>
                <c:pt idx="141">
                  <c:v>2.0179742837702198E-4</c:v>
                </c:pt>
                <c:pt idx="142">
                  <c:v>1.8950195996332112E-4</c:v>
                </c:pt>
                <c:pt idx="143">
                  <c:v>1.7793529092085614E-4</c:v>
                </c:pt>
                <c:pt idx="144">
                  <c:v>1.670561653723582E-4</c:v>
                </c:pt>
                <c:pt idx="145">
                  <c:v>1.5682548231003322E-4</c:v>
                </c:pt>
                <c:pt idx="146">
                  <c:v>1.4720619980558366E-4</c:v>
                </c:pt>
                <c:pt idx="147">
                  <c:v>1.3816324186719829E-4</c:v>
                </c:pt>
                <c:pt idx="148">
                  <c:v>1.2966340804445925E-4</c:v>
                </c:pt>
                <c:pt idx="149">
                  <c:v>1.216752858565769E-4</c:v>
                </c:pt>
                <c:pt idx="150">
                  <c:v>1.1416916609658124E-4</c:v>
                </c:pt>
                <c:pt idx="151">
                  <c:v>1.0711696104387777E-4</c:v>
                </c:pt>
                <c:pt idx="152">
                  <c:v>1.0049212559968941E-4</c:v>
                </c:pt>
                <c:pt idx="153">
                  <c:v>9.4269581344183894E-5</c:v>
                </c:pt>
                <c:pt idx="154">
                  <c:v>8.8425643500290022E-5</c:v>
                </c:pt>
                <c:pt idx="155">
                  <c:v>8.2937950777268462E-5</c:v>
                </c:pt>
                <c:pt idx="156">
                  <c:v>7.7785398056704651E-5</c:v>
                </c:pt>
                <c:pt idx="157">
                  <c:v>7.2948071874792583E-5</c:v>
                </c:pt>
                <c:pt idx="158">
                  <c:v>6.8407188647189379E-5</c:v>
                </c:pt>
                <c:pt idx="159">
                  <c:v>6.4145035576471378E-5</c:v>
                </c:pt>
                <c:pt idx="160">
                  <c:v>6.014491417697165E-5</c:v>
                </c:pt>
                <c:pt idx="161">
                  <c:v>5.6391086347556983E-5</c:v>
                </c:pt>
                <c:pt idx="162">
                  <c:v>5.2868722919558549E-5</c:v>
                </c:pt>
                <c:pt idx="163">
                  <c:v>4.9563854604484747E-5</c:v>
                </c:pt>
                <c:pt idx="164">
                  <c:v>4.6463325264297103E-5</c:v>
                </c:pt>
                <c:pt idx="165">
                  <c:v>4.3554747425760759E-5</c:v>
                </c:pt>
                <c:pt idx="166">
                  <c:v>4.0826459959696638E-5</c:v>
                </c:pt>
                <c:pt idx="167">
                  <c:v>3.8267487845727321E-5</c:v>
                </c:pt>
                <c:pt idx="168">
                  <c:v>3.5867503943315084E-5</c:v>
                </c:pt>
                <c:pt idx="169">
                  <c:v>3.3616792690452081E-5</c:v>
                </c:pt>
                <c:pt idx="170">
                  <c:v>3.1506215652235679E-5</c:v>
                </c:pt>
                <c:pt idx="171">
                  <c:v>2.9527178842721842E-5</c:v>
                </c:pt>
                <c:pt idx="172">
                  <c:v>2.767160174481639E-5</c:v>
                </c:pt>
                <c:pt idx="173">
                  <c:v>2.5931887954545249E-5</c:v>
                </c:pt>
                <c:pt idx="174">
                  <c:v>2.4300897377761077E-5</c:v>
                </c:pt>
                <c:pt idx="175">
                  <c:v>2.2771919909225471E-5</c:v>
                </c:pt>
                <c:pt idx="176">
                  <c:v>2.133865052594958E-5</c:v>
                </c:pt>
                <c:pt idx="177">
                  <c:v>1.9995165728733363E-5</c:v>
                </c:pt>
                <c:pt idx="178">
                  <c:v>1.8735901267946453E-5</c:v>
                </c:pt>
                <c:pt idx="179">
                  <c:v>1.7555631091734458E-5</c:v>
                </c:pt>
                <c:pt idx="180">
                  <c:v>1.6449447457011217E-5</c:v>
                </c:pt>
                <c:pt idx="181">
                  <c:v>1.5412742145772409E-5</c:v>
                </c:pt>
                <c:pt idx="182">
                  <c:v>1.4441188731447806E-5</c:v>
                </c:pt>
                <c:pt idx="183">
                  <c:v>1.3530725842175573E-5</c:v>
                </c:pt>
                <c:pt idx="184">
                  <c:v>1.267754137002365E-5</c:v>
                </c:pt>
                <c:pt idx="185">
                  <c:v>1.1878057577300435E-5</c:v>
                </c:pt>
                <c:pt idx="186">
                  <c:v>1.1128917053170705E-5</c:v>
                </c:pt>
                <c:pt idx="187">
                  <c:v>1.042696947583045E-5</c:v>
                </c:pt>
                <c:pt idx="188">
                  <c:v>9.7692591374787914E-6</c:v>
                </c:pt>
                <c:pt idx="189">
                  <c:v>9.153013191265746E-6</c:v>
                </c:pt>
                <c:pt idx="190">
                  <c:v>8.5756305812724282E-6</c:v>
                </c:pt>
                <c:pt idx="191">
                  <c:v>8.0346716184103117E-6</c:v>
                </c:pt>
                <c:pt idx="192">
                  <c:v>7.527848166892465E-6</c:v>
                </c:pt>
                <c:pt idx="193">
                  <c:v>7.0530144076375459E-6</c:v>
                </c:pt>
                <c:pt idx="194">
                  <c:v>6.6081581466183003E-6</c:v>
                </c:pt>
                <c:pt idx="195">
                  <c:v>6.1913926377502366E-6</c:v>
                </c:pt>
                <c:pt idx="196">
                  <c:v>5.8009488914494986E-6</c:v>
                </c:pt>
                <c:pt idx="197">
                  <c:v>5.4351684414490929E-6</c:v>
                </c:pt>
                <c:pt idx="198">
                  <c:v>5.0924965438781722E-6</c:v>
                </c:pt>
                <c:pt idx="199">
                  <c:v>4.7714757839507503E-6</c:v>
                </c:pt>
                <c:pt idx="200">
                  <c:v>4.4707400669084019E-6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47.94351878853896</c:v>
                </c:pt>
                <c:pt idx="1">
                  <c:v>49.391186727494194</c:v>
                </c:pt>
                <c:pt idx="2">
                  <c:v>50.838854666449429</c:v>
                </c:pt>
                <c:pt idx="3">
                  <c:v>52.286522605404663</c:v>
                </c:pt>
                <c:pt idx="4">
                  <c:v>53.734190544359898</c:v>
                </c:pt>
                <c:pt idx="5">
                  <c:v>55.181858483315132</c:v>
                </c:pt>
                <c:pt idx="6">
                  <c:v>56.629526422270366</c:v>
                </c:pt>
                <c:pt idx="7">
                  <c:v>58.077194361225601</c:v>
                </c:pt>
                <c:pt idx="8">
                  <c:v>59.524862300180835</c:v>
                </c:pt>
                <c:pt idx="9">
                  <c:v>60.97253023913607</c:v>
                </c:pt>
                <c:pt idx="10">
                  <c:v>62.420198178091304</c:v>
                </c:pt>
                <c:pt idx="11">
                  <c:v>63.867866117046539</c:v>
                </c:pt>
                <c:pt idx="12">
                  <c:v>65.315534056001766</c:v>
                </c:pt>
                <c:pt idx="13">
                  <c:v>66.763201994957001</c:v>
                </c:pt>
                <c:pt idx="14">
                  <c:v>68.210869933912235</c:v>
                </c:pt>
                <c:pt idx="15">
                  <c:v>69.65853787286747</c:v>
                </c:pt>
                <c:pt idx="16">
                  <c:v>71.106205811822704</c:v>
                </c:pt>
                <c:pt idx="17">
                  <c:v>72.553873750777939</c:v>
                </c:pt>
                <c:pt idx="18">
                  <c:v>74.001541689733173</c:v>
                </c:pt>
                <c:pt idx="19">
                  <c:v>75.449209628688408</c:v>
                </c:pt>
                <c:pt idx="20">
                  <c:v>76.896877567643642</c:v>
                </c:pt>
                <c:pt idx="21">
                  <c:v>78.344545506598877</c:v>
                </c:pt>
                <c:pt idx="22">
                  <c:v>79.792213445554111</c:v>
                </c:pt>
                <c:pt idx="23">
                  <c:v>81.239881384509346</c:v>
                </c:pt>
                <c:pt idx="24">
                  <c:v>82.68754932346458</c:v>
                </c:pt>
                <c:pt idx="25">
                  <c:v>84.135217262419815</c:v>
                </c:pt>
                <c:pt idx="26">
                  <c:v>85.582885201375049</c:v>
                </c:pt>
                <c:pt idx="27">
                  <c:v>87.030553140330284</c:v>
                </c:pt>
                <c:pt idx="28">
                  <c:v>88.478221079285518</c:v>
                </c:pt>
                <c:pt idx="29">
                  <c:v>89.925889018240753</c:v>
                </c:pt>
                <c:pt idx="30">
                  <c:v>91.373556957195987</c:v>
                </c:pt>
                <c:pt idx="31">
                  <c:v>92.821224896151222</c:v>
                </c:pt>
                <c:pt idx="32">
                  <c:v>94.268892835106456</c:v>
                </c:pt>
                <c:pt idx="33">
                  <c:v>95.716560774061691</c:v>
                </c:pt>
                <c:pt idx="34">
                  <c:v>97.164228713016925</c:v>
                </c:pt>
                <c:pt idx="35">
                  <c:v>98.61189665197216</c:v>
                </c:pt>
                <c:pt idx="36">
                  <c:v>100.05956459092739</c:v>
                </c:pt>
                <c:pt idx="37">
                  <c:v>101.50723252988263</c:v>
                </c:pt>
                <c:pt idx="38">
                  <c:v>102.95490046883786</c:v>
                </c:pt>
                <c:pt idx="39">
                  <c:v>104.4025684077931</c:v>
                </c:pt>
                <c:pt idx="40">
                  <c:v>105.85023634674833</c:v>
                </c:pt>
                <c:pt idx="41">
                  <c:v>107.29790428570357</c:v>
                </c:pt>
                <c:pt idx="42">
                  <c:v>108.7455722246588</c:v>
                </c:pt>
                <c:pt idx="43">
                  <c:v>110.19324016361404</c:v>
                </c:pt>
                <c:pt idx="44">
                  <c:v>111.64090810256927</c:v>
                </c:pt>
                <c:pt idx="45">
                  <c:v>113.0885760415245</c:v>
                </c:pt>
                <c:pt idx="46">
                  <c:v>114.53624398047974</c:v>
                </c:pt>
                <c:pt idx="47">
                  <c:v>115.98391191943497</c:v>
                </c:pt>
                <c:pt idx="48">
                  <c:v>117.43157985839021</c:v>
                </c:pt>
                <c:pt idx="49">
                  <c:v>118.87924779734544</c:v>
                </c:pt>
                <c:pt idx="50">
                  <c:v>120.32691573630068</c:v>
                </c:pt>
                <c:pt idx="51">
                  <c:v>121.77458367525591</c:v>
                </c:pt>
                <c:pt idx="52">
                  <c:v>123.22225161421115</c:v>
                </c:pt>
                <c:pt idx="53">
                  <c:v>124.66991955316638</c:v>
                </c:pt>
                <c:pt idx="54">
                  <c:v>126.11758749212161</c:v>
                </c:pt>
                <c:pt idx="55">
                  <c:v>127.56525543107685</c:v>
                </c:pt>
                <c:pt idx="56">
                  <c:v>129.01292337003207</c:v>
                </c:pt>
                <c:pt idx="57">
                  <c:v>130.46059130898729</c:v>
                </c:pt>
                <c:pt idx="58">
                  <c:v>131.90825924794251</c:v>
                </c:pt>
                <c:pt idx="59">
                  <c:v>133.35592718689773</c:v>
                </c:pt>
                <c:pt idx="60">
                  <c:v>134.80359512585295</c:v>
                </c:pt>
                <c:pt idx="61">
                  <c:v>136.25126306480817</c:v>
                </c:pt>
                <c:pt idx="62">
                  <c:v>137.69893100376339</c:v>
                </c:pt>
                <c:pt idx="63">
                  <c:v>139.14659894271861</c:v>
                </c:pt>
                <c:pt idx="64">
                  <c:v>140.59426688167383</c:v>
                </c:pt>
                <c:pt idx="65">
                  <c:v>142.04193482062905</c:v>
                </c:pt>
                <c:pt idx="66">
                  <c:v>143.48960275958427</c:v>
                </c:pt>
                <c:pt idx="67">
                  <c:v>144.93727069853949</c:v>
                </c:pt>
                <c:pt idx="68">
                  <c:v>146.38493863749471</c:v>
                </c:pt>
                <c:pt idx="69">
                  <c:v>147.83260657644993</c:v>
                </c:pt>
                <c:pt idx="70">
                  <c:v>149.28027451540515</c:v>
                </c:pt>
                <c:pt idx="71">
                  <c:v>150.72794245436037</c:v>
                </c:pt>
                <c:pt idx="72">
                  <c:v>152.17561039331559</c:v>
                </c:pt>
                <c:pt idx="73">
                  <c:v>153.62327833227081</c:v>
                </c:pt>
                <c:pt idx="74">
                  <c:v>155.07094627122603</c:v>
                </c:pt>
                <c:pt idx="75">
                  <c:v>156.51861421018125</c:v>
                </c:pt>
                <c:pt idx="76">
                  <c:v>157.96628214913648</c:v>
                </c:pt>
                <c:pt idx="77">
                  <c:v>159.4139500880917</c:v>
                </c:pt>
                <c:pt idx="78">
                  <c:v>160.86161802704692</c:v>
                </c:pt>
                <c:pt idx="79">
                  <c:v>162.30928596600214</c:v>
                </c:pt>
                <c:pt idx="80">
                  <c:v>163.75695390495736</c:v>
                </c:pt>
                <c:pt idx="81">
                  <c:v>165.20462184391258</c:v>
                </c:pt>
                <c:pt idx="82">
                  <c:v>166.6522897828678</c:v>
                </c:pt>
                <c:pt idx="83">
                  <c:v>168.09995772182302</c:v>
                </c:pt>
                <c:pt idx="84">
                  <c:v>169.54762566077824</c:v>
                </c:pt>
                <c:pt idx="85">
                  <c:v>170.99529359973346</c:v>
                </c:pt>
                <c:pt idx="86">
                  <c:v>172.44296153868868</c:v>
                </c:pt>
                <c:pt idx="87">
                  <c:v>173.8906294776439</c:v>
                </c:pt>
                <c:pt idx="88">
                  <c:v>175.33829741659912</c:v>
                </c:pt>
                <c:pt idx="89">
                  <c:v>176.78596535555434</c:v>
                </c:pt>
                <c:pt idx="90">
                  <c:v>178.23363329450956</c:v>
                </c:pt>
                <c:pt idx="91">
                  <c:v>179.68130123346478</c:v>
                </c:pt>
                <c:pt idx="92">
                  <c:v>181.12896917242</c:v>
                </c:pt>
                <c:pt idx="93">
                  <c:v>182.57663711137522</c:v>
                </c:pt>
                <c:pt idx="94">
                  <c:v>184.02430505033044</c:v>
                </c:pt>
                <c:pt idx="95">
                  <c:v>185.47197298928566</c:v>
                </c:pt>
                <c:pt idx="96">
                  <c:v>186.91964092824088</c:v>
                </c:pt>
                <c:pt idx="97">
                  <c:v>188.3673088671961</c:v>
                </c:pt>
                <c:pt idx="98">
                  <c:v>189.81497680615132</c:v>
                </c:pt>
                <c:pt idx="99">
                  <c:v>191.26264474510654</c:v>
                </c:pt>
                <c:pt idx="100">
                  <c:v>192.71031268406176</c:v>
                </c:pt>
                <c:pt idx="101">
                  <c:v>194.15798062301698</c:v>
                </c:pt>
                <c:pt idx="102">
                  <c:v>195.6056485619722</c:v>
                </c:pt>
                <c:pt idx="103">
                  <c:v>197.05331650092742</c:v>
                </c:pt>
                <c:pt idx="104">
                  <c:v>198.50098443988264</c:v>
                </c:pt>
                <c:pt idx="105">
                  <c:v>199.94865237883786</c:v>
                </c:pt>
                <c:pt idx="106">
                  <c:v>201.39632031779308</c:v>
                </c:pt>
                <c:pt idx="107">
                  <c:v>202.8439882567483</c:v>
                </c:pt>
                <c:pt idx="108">
                  <c:v>204.29165619570352</c:v>
                </c:pt>
                <c:pt idx="109">
                  <c:v>205.73932413465874</c:v>
                </c:pt>
                <c:pt idx="110">
                  <c:v>207.18699207361396</c:v>
                </c:pt>
                <c:pt idx="111">
                  <c:v>208.63466001256919</c:v>
                </c:pt>
                <c:pt idx="112">
                  <c:v>210.08232795152441</c:v>
                </c:pt>
                <c:pt idx="113">
                  <c:v>211.52999589047963</c:v>
                </c:pt>
                <c:pt idx="114">
                  <c:v>212.97766382943485</c:v>
                </c:pt>
                <c:pt idx="115">
                  <c:v>214.42533176839007</c:v>
                </c:pt>
                <c:pt idx="116">
                  <c:v>215.87299970734529</c:v>
                </c:pt>
                <c:pt idx="117">
                  <c:v>217.32066764630051</c:v>
                </c:pt>
                <c:pt idx="118">
                  <c:v>218.76833558525573</c:v>
                </c:pt>
                <c:pt idx="119">
                  <c:v>220.21600352421095</c:v>
                </c:pt>
                <c:pt idx="120">
                  <c:v>221.66367146316617</c:v>
                </c:pt>
                <c:pt idx="121">
                  <c:v>223.11133940212139</c:v>
                </c:pt>
                <c:pt idx="122">
                  <c:v>224.55900734107661</c:v>
                </c:pt>
                <c:pt idx="123">
                  <c:v>226.00667528003183</c:v>
                </c:pt>
                <c:pt idx="124">
                  <c:v>227.45434321898705</c:v>
                </c:pt>
                <c:pt idx="125">
                  <c:v>228.90201115794227</c:v>
                </c:pt>
                <c:pt idx="126">
                  <c:v>230.34967909689749</c:v>
                </c:pt>
                <c:pt idx="127">
                  <c:v>231.79734703585271</c:v>
                </c:pt>
                <c:pt idx="128">
                  <c:v>233.24501497480793</c:v>
                </c:pt>
                <c:pt idx="129">
                  <c:v>234.69268291376315</c:v>
                </c:pt>
                <c:pt idx="130">
                  <c:v>236.14035085271837</c:v>
                </c:pt>
                <c:pt idx="131">
                  <c:v>237.58801879167359</c:v>
                </c:pt>
                <c:pt idx="132">
                  <c:v>239.03568673062881</c:v>
                </c:pt>
                <c:pt idx="133">
                  <c:v>240.48335466958403</c:v>
                </c:pt>
                <c:pt idx="134">
                  <c:v>241.93102260853925</c:v>
                </c:pt>
                <c:pt idx="135">
                  <c:v>243.37869054749447</c:v>
                </c:pt>
                <c:pt idx="136">
                  <c:v>244.82635848644969</c:v>
                </c:pt>
                <c:pt idx="137">
                  <c:v>246.27402642540491</c:v>
                </c:pt>
                <c:pt idx="138">
                  <c:v>247.72169436436013</c:v>
                </c:pt>
                <c:pt idx="139">
                  <c:v>249.16936230331535</c:v>
                </c:pt>
                <c:pt idx="140">
                  <c:v>250.61703024227057</c:v>
                </c:pt>
                <c:pt idx="141">
                  <c:v>252.06469818122579</c:v>
                </c:pt>
                <c:pt idx="142">
                  <c:v>253.51236612018101</c:v>
                </c:pt>
                <c:pt idx="143">
                  <c:v>254.96003405913623</c:v>
                </c:pt>
                <c:pt idx="144">
                  <c:v>256.40770199809145</c:v>
                </c:pt>
                <c:pt idx="145">
                  <c:v>257.8553699370467</c:v>
                </c:pt>
                <c:pt idx="146">
                  <c:v>259.30303787600195</c:v>
                </c:pt>
                <c:pt idx="147">
                  <c:v>260.7507058149572</c:v>
                </c:pt>
                <c:pt idx="148">
                  <c:v>262.19837375391245</c:v>
                </c:pt>
                <c:pt idx="149">
                  <c:v>263.6460416928677</c:v>
                </c:pt>
                <c:pt idx="150">
                  <c:v>265.09370963182295</c:v>
                </c:pt>
                <c:pt idx="151">
                  <c:v>266.5413775707782</c:v>
                </c:pt>
                <c:pt idx="152">
                  <c:v>267.98904550973344</c:v>
                </c:pt>
                <c:pt idx="153">
                  <c:v>269.43671344868869</c:v>
                </c:pt>
                <c:pt idx="154">
                  <c:v>270.88438138764394</c:v>
                </c:pt>
                <c:pt idx="155">
                  <c:v>272.33204932659919</c:v>
                </c:pt>
                <c:pt idx="156">
                  <c:v>273.77971726555444</c:v>
                </c:pt>
                <c:pt idx="157">
                  <c:v>275.22738520450969</c:v>
                </c:pt>
                <c:pt idx="158">
                  <c:v>276.67505314346494</c:v>
                </c:pt>
                <c:pt idx="159">
                  <c:v>278.12272108242018</c:v>
                </c:pt>
                <c:pt idx="160">
                  <c:v>279.57038902137543</c:v>
                </c:pt>
                <c:pt idx="161">
                  <c:v>281.01805696033068</c:v>
                </c:pt>
                <c:pt idx="162">
                  <c:v>282.46572489928593</c:v>
                </c:pt>
                <c:pt idx="163">
                  <c:v>283.91339283824118</c:v>
                </c:pt>
                <c:pt idx="164">
                  <c:v>285.36106077719643</c:v>
                </c:pt>
                <c:pt idx="165">
                  <c:v>286.80872871615168</c:v>
                </c:pt>
                <c:pt idx="166">
                  <c:v>288.25639665510693</c:v>
                </c:pt>
                <c:pt idx="167">
                  <c:v>289.70406459406217</c:v>
                </c:pt>
                <c:pt idx="168">
                  <c:v>291.15173253301742</c:v>
                </c:pt>
                <c:pt idx="169">
                  <c:v>292.59940047197267</c:v>
                </c:pt>
                <c:pt idx="170">
                  <c:v>294.04706841092792</c:v>
                </c:pt>
                <c:pt idx="171">
                  <c:v>295.49473634988317</c:v>
                </c:pt>
                <c:pt idx="172">
                  <c:v>296.94240428883842</c:v>
                </c:pt>
                <c:pt idx="173">
                  <c:v>298.39007222779367</c:v>
                </c:pt>
                <c:pt idx="174">
                  <c:v>299.83774016674892</c:v>
                </c:pt>
                <c:pt idx="175">
                  <c:v>301.28540810570416</c:v>
                </c:pt>
                <c:pt idx="176">
                  <c:v>302.73307604465941</c:v>
                </c:pt>
                <c:pt idx="177">
                  <c:v>304.18074398361466</c:v>
                </c:pt>
                <c:pt idx="178">
                  <c:v>305.62841192256991</c:v>
                </c:pt>
                <c:pt idx="179">
                  <c:v>307.07607986152516</c:v>
                </c:pt>
                <c:pt idx="180">
                  <c:v>308.52374780048041</c:v>
                </c:pt>
                <c:pt idx="181">
                  <c:v>309.97141573943566</c:v>
                </c:pt>
                <c:pt idx="182">
                  <c:v>311.4190836783909</c:v>
                </c:pt>
                <c:pt idx="183">
                  <c:v>312.86675161734615</c:v>
                </c:pt>
                <c:pt idx="184">
                  <c:v>314.3144195563014</c:v>
                </c:pt>
                <c:pt idx="185">
                  <c:v>315.76208749525665</c:v>
                </c:pt>
                <c:pt idx="186">
                  <c:v>317.2097554342119</c:v>
                </c:pt>
                <c:pt idx="187">
                  <c:v>318.65742337316715</c:v>
                </c:pt>
                <c:pt idx="188">
                  <c:v>320.1050913121224</c:v>
                </c:pt>
                <c:pt idx="189">
                  <c:v>321.55275925107765</c:v>
                </c:pt>
                <c:pt idx="190">
                  <c:v>323.00042719003289</c:v>
                </c:pt>
                <c:pt idx="191">
                  <c:v>324.44809512898814</c:v>
                </c:pt>
                <c:pt idx="192">
                  <c:v>325.89576306794339</c:v>
                </c:pt>
                <c:pt idx="193">
                  <c:v>327.34343100689864</c:v>
                </c:pt>
                <c:pt idx="194">
                  <c:v>328.79109894585389</c:v>
                </c:pt>
                <c:pt idx="195">
                  <c:v>330.23876688480914</c:v>
                </c:pt>
                <c:pt idx="196">
                  <c:v>331.68643482376439</c:v>
                </c:pt>
                <c:pt idx="197">
                  <c:v>333.13410276271964</c:v>
                </c:pt>
                <c:pt idx="198">
                  <c:v>334.58177070167488</c:v>
                </c:pt>
                <c:pt idx="199">
                  <c:v>336.02943864063013</c:v>
                </c:pt>
                <c:pt idx="200">
                  <c:v>337.47710657958538</c:v>
                </c:pt>
              </c:numCache>
            </c:numRef>
          </c:cat>
          <c:val>
            <c:numRef>
              <c:f>'SPERT® Lognormal MC Simulation'!$HS$11:$PK$11</c:f>
              <c:numCache>
                <c:formatCode>General</c:formatCode>
                <c:ptCount val="201"/>
                <c:pt idx="0">
                  <c:v>3.146978903873224E-5</c:v>
                </c:pt>
                <c:pt idx="1">
                  <c:v>4.6271907882857005E-5</c:v>
                </c:pt>
                <c:pt idx="2">
                  <c:v>6.6459971543699612E-5</c:v>
                </c:pt>
                <c:pt idx="3">
                  <c:v>9.3398909922835988E-5</c:v>
                </c:pt>
                <c:pt idx="4">
                  <c:v>1.2862197206592272E-4</c:v>
                </c:pt>
                <c:pt idx="5">
                  <c:v>1.7380961689230165E-4</c:v>
                </c:pt>
                <c:pt idx="6">
                  <c:v>2.3075906993637817E-4</c:v>
                </c:pt>
                <c:pt idx="7">
                  <c:v>3.013452937685691E-4</c:v>
                </c:pt>
                <c:pt idx="8">
                  <c:v>3.8747465729948563E-4</c:v>
                </c:pt>
                <c:pt idx="9">
                  <c:v>4.9103303768846594E-4</c:v>
                </c:pt>
                <c:pt idx="10">
                  <c:v>6.1383041900464836E-4</c:v>
                </c:pt>
                <c:pt idx="11">
                  <c:v>7.5754424723137217E-4</c:v>
                </c:pt>
                <c:pt idx="12">
                  <c:v>9.2366385693889985E-4</c:v>
                </c:pt>
                <c:pt idx="13">
                  <c:v>1.1134382072464078E-3</c:v>
                </c:pt>
                <c:pt idx="14">
                  <c:v>1.3278289688176514E-3</c:v>
                </c:pt>
                <c:pt idx="15">
                  <c:v>1.5674707113854092E-3</c:v>
                </c:pt>
                <c:pt idx="16">
                  <c:v>1.8326395784082105E-3</c:v>
                </c:pt>
                <c:pt idx="17">
                  <c:v>2.1232314291235598E-3</c:v>
                </c:pt>
                <c:pt idx="18">
                  <c:v>2.4387500049777916E-3</c:v>
                </c:pt>
                <c:pt idx="19">
                  <c:v>2.7783052612950455E-3</c:v>
                </c:pt>
                <c:pt idx="20">
                  <c:v>3.1406216165898674E-3</c:v>
                </c:pt>
                <c:pt idx="21">
                  <c:v>3.5240555272776793E-3</c:v>
                </c:pt>
                <c:pt idx="22">
                  <c:v>3.9266215062034654E-3</c:v>
                </c:pt>
                <c:pt idx="23">
                  <c:v>4.3460254763334118E-3</c:v>
                </c:pt>
                <c:pt idx="24">
                  <c:v>4.7797041888767806E-3</c:v>
                </c:pt>
                <c:pt idx="25">
                  <c:v>5.2248693371152255E-3</c:v>
                </c:pt>
                <c:pt idx="26">
                  <c:v>5.6785549594311306E-3</c:v>
                </c:pt>
                <c:pt idx="27">
                  <c:v>6.1376667413087886E-3</c:v>
                </c:pt>
                <c:pt idx="28">
                  <c:v>6.5990318887495123E-3</c:v>
                </c:pt>
                <c:pt idx="29">
                  <c:v>7.0594483460325449E-3</c:v>
                </c:pt>
                <c:pt idx="30">
                  <c:v>7.5157322601865952E-3</c:v>
                </c:pt>
                <c:pt idx="31">
                  <c:v>7.9647627442125148E-3</c:v>
                </c:pt>
                <c:pt idx="32">
                  <c:v>8.4035231528470609E-3</c:v>
                </c:pt>
                <c:pt idx="33">
                  <c:v>8.829138251138997E-3</c:v>
                </c:pt>
                <c:pt idx="34">
                  <c:v>9.2389068209640969E-3</c:v>
                </c:pt>
                <c:pt idx="35">
                  <c:v>9.6303294085702245E-3</c:v>
                </c:pt>
                <c:pt idx="36">
                  <c:v>1.0001131063156804E-2</c:v>
                </c:pt>
                <c:pt idx="37">
                  <c:v>1.0349279049279431E-2</c:v>
                </c:pt>
                <c:pt idx="38">
                  <c:v>1.0672995632452404E-2</c:v>
                </c:pt>
                <c:pt idx="39">
                  <c:v>1.0970766136529139E-2</c:v>
                </c:pt>
                <c:pt idx="40">
                  <c:v>1.1241342552878618E-2</c:v>
                </c:pt>
                <c:pt idx="41">
                  <c:v>1.1483743045307549E-2</c:v>
                </c:pt>
                <c:pt idx="42">
                  <c:v>1.1697247741882234E-2</c:v>
                </c:pt>
                <c:pt idx="43">
                  <c:v>1.1881391236465437E-2</c:v>
                </c:pt>
                <c:pt idx="44">
                  <c:v>1.2035952240361464E-2</c:v>
                </c:pt>
                <c:pt idx="45">
                  <c:v>1.2160940829606228E-2</c:v>
                </c:pt>
                <c:pt idx="46">
                  <c:v>1.2256583727883109E-2</c:v>
                </c:pt>
                <c:pt idx="47">
                  <c:v>1.2323308050547942E-2</c:v>
                </c:pt>
                <c:pt idx="48">
                  <c:v>1.2361723913520757E-2</c:v>
                </c:pt>
                <c:pt idx="49">
                  <c:v>1.2372606283477142E-2</c:v>
                </c:pt>
                <c:pt idx="50">
                  <c:v>1.2356876414352482E-2</c:v>
                </c:pt>
                <c:pt idx="51">
                  <c:v>1.2315583181020641E-2</c:v>
                </c:pt>
                <c:pt idx="52">
                  <c:v>1.224988458532817E-2</c:v>
                </c:pt>
                <c:pt idx="53">
                  <c:v>1.2161029673493435E-2</c:v>
                </c:pt>
                <c:pt idx="54">
                  <c:v>1.2050341068096278E-2</c:v>
                </c:pt>
                <c:pt idx="55">
                  <c:v>1.1919198283204887E-2</c:v>
                </c:pt>
                <c:pt idx="56">
                  <c:v>1.176902195818133E-2</c:v>
                </c:pt>
                <c:pt idx="57">
                  <c:v>1.1601259114814147E-2</c:v>
                </c:pt>
                <c:pt idx="58">
                  <c:v>1.1417369513950532E-2</c:v>
                </c:pt>
                <c:pt idx="59">
                  <c:v>1.12188131619509E-2</c:v>
                </c:pt>
                <c:pt idx="60">
                  <c:v>1.1007038994169263E-2</c:v>
                </c:pt>
                <c:pt idx="61">
                  <c:v>1.0783474742307425E-2</c:v>
                </c:pt>
                <c:pt idx="62">
                  <c:v>1.0549517974862624E-2</c:v>
                </c:pt>
                <c:pt idx="63">
                  <c:v>1.0306528284898486E-2</c:v>
                </c:pt>
                <c:pt idx="64">
                  <c:v>1.0055820586890441E-2</c:v>
                </c:pt>
                <c:pt idx="65">
                  <c:v>9.7986594742691651E-3</c:v>
                </c:pt>
                <c:pt idx="66">
                  <c:v>9.5362545813274489E-3</c:v>
                </c:pt>
                <c:pt idx="67">
                  <c:v>9.2697568871749729E-3</c:v>
                </c:pt>
                <c:pt idx="68">
                  <c:v>9.0002558952206047E-3</c:v>
                </c:pt>
                <c:pt idx="69">
                  <c:v>8.7287776190309325E-3</c:v>
                </c:pt>
                <c:pt idx="70">
                  <c:v>8.4562833041596369E-3</c:v>
                </c:pt>
                <c:pt idx="71">
                  <c:v>8.1836688154742245E-3</c:v>
                </c:pt>
                <c:pt idx="72">
                  <c:v>7.9117646204433165E-3</c:v>
                </c:pt>
                <c:pt idx="73">
                  <c:v>7.6413363006196944E-3</c:v>
                </c:pt>
                <c:pt idx="74">
                  <c:v>7.3730855260055756E-3</c:v>
                </c:pt>
                <c:pt idx="75">
                  <c:v>7.1076514299768089E-3</c:v>
                </c:pt>
                <c:pt idx="76">
                  <c:v>6.8456123258388993E-3</c:v>
                </c:pt>
                <c:pt idx="77">
                  <c:v>6.5874877097836862E-3</c:v>
                </c:pt>
                <c:pt idx="78">
                  <c:v>6.3337404989018166E-3</c:v>
                </c:pt>
                <c:pt idx="79">
                  <c:v>6.0847794569058051E-3</c:v>
                </c:pt>
                <c:pt idx="80">
                  <c:v>5.8409617642485086E-3</c:v>
                </c:pt>
                <c:pt idx="81">
                  <c:v>5.6025956933251665E-3</c:v>
                </c:pt>
                <c:pt idx="82">
                  <c:v>5.3699433533701364E-3</c:v>
                </c:pt>
                <c:pt idx="83">
                  <c:v>5.1432234734589887E-3</c:v>
                </c:pt>
                <c:pt idx="84">
                  <c:v>4.9226141956712419E-3</c:v>
                </c:pt>
                <c:pt idx="85">
                  <c:v>4.7082558539310281E-3</c:v>
                </c:pt>
                <c:pt idx="86">
                  <c:v>4.5002537173063498E-3</c:v>
                </c:pt>
                <c:pt idx="87">
                  <c:v>4.298680679597224E-3</c:v>
                </c:pt>
                <c:pt idx="88">
                  <c:v>4.1035798798728053E-3</c:v>
                </c:pt>
                <c:pt idx="89">
                  <c:v>3.9149672412245526E-3</c:v>
                </c:pt>
                <c:pt idx="90">
                  <c:v>3.7328339173867942E-3</c:v>
                </c:pt>
                <c:pt idx="91">
                  <c:v>3.5571486390416243E-3</c:v>
                </c:pt>
                <c:pt idx="92">
                  <c:v>3.3878599535780325E-3</c:v>
                </c:pt>
                <c:pt idx="93">
                  <c:v>3.2248983538234227E-3</c:v>
                </c:pt>
                <c:pt idx="94">
                  <c:v>3.0681782928197619E-3</c:v>
                </c:pt>
                <c:pt idx="95">
                  <c:v>2.9176000830854337E-3</c:v>
                </c:pt>
                <c:pt idx="96">
                  <c:v>2.7730516800007158E-3</c:v>
                </c:pt>
                <c:pt idx="97">
                  <c:v>2.6344103499900671E-3</c:v>
                </c:pt>
                <c:pt idx="98">
                  <c:v>2.501544225061525E-3</c:v>
                </c:pt>
                <c:pt idx="99">
                  <c:v>2.3743137460128919E-3</c:v>
                </c:pt>
                <c:pt idx="100">
                  <c:v>2.2525729972395405E-3</c:v>
                </c:pt>
                <c:pt idx="101">
                  <c:v>2.1361709365900314E-3</c:v>
                </c:pt>
                <c:pt idx="102">
                  <c:v>2.0249525241247536E-3</c:v>
                </c:pt>
                <c:pt idx="103">
                  <c:v>1.9187597539508045E-3</c:v>
                </c:pt>
                <c:pt idx="104">
                  <c:v>1.8174325935416088E-3</c:v>
                </c:pt>
                <c:pt idx="105">
                  <c:v>1.7208098351141241E-3</c:v>
                </c:pt>
                <c:pt idx="106">
                  <c:v>1.6287298637369949E-3</c:v>
                </c:pt>
                <c:pt idx="107">
                  <c:v>1.5410313468879647E-3</c:v>
                </c:pt>
                <c:pt idx="108">
                  <c:v>1.4575538501776352E-3</c:v>
                </c:pt>
                <c:pt idx="109">
                  <c:v>1.3781383839129859E-3</c:v>
                </c:pt>
                <c:pt idx="110">
                  <c:v>1.3026278850979376E-3</c:v>
                </c:pt>
                <c:pt idx="111">
                  <c:v>1.2308676393618621E-3</c:v>
                </c:pt>
                <c:pt idx="112">
                  <c:v>1.1627056471784061E-3</c:v>
                </c:pt>
                <c:pt idx="113">
                  <c:v>1.0979929385886919E-3</c:v>
                </c:pt>
                <c:pt idx="114">
                  <c:v>1.0365838404804569E-3</c:v>
                </c:pt>
                <c:pt idx="115">
                  <c:v>9.783362003008703E-4</c:v>
                </c:pt>
                <c:pt idx="116">
                  <c:v>9.2311156989902479E-4</c:v>
                </c:pt>
                <c:pt idx="117">
                  <c:v>8.7077535300719917E-4</c:v>
                </c:pt>
                <c:pt idx="118">
                  <c:v>8.2119691968067553E-4</c:v>
                </c:pt>
                <c:pt idx="119">
                  <c:v>7.7424969082545139E-4</c:v>
                </c:pt>
                <c:pt idx="120">
                  <c:v>7.2981119575442962E-4</c:v>
                </c:pt>
                <c:pt idx="121">
                  <c:v>6.8776310552604741E-4</c:v>
                </c:pt>
                <c:pt idx="122">
                  <c:v>6.4799124463714355E-4</c:v>
                </c:pt>
                <c:pt idx="123">
                  <c:v>6.1038558346386182E-4</c:v>
                </c:pt>
                <c:pt idx="124">
                  <c:v>5.7484021367299203E-4</c:v>
                </c:pt>
                <c:pt idx="125">
                  <c:v>5.4125330866019517E-4</c:v>
                </c:pt>
                <c:pt idx="126">
                  <c:v>5.0952707091325158E-4</c:v>
                </c:pt>
                <c:pt idx="127">
                  <c:v>4.7956766804678957E-4</c:v>
                </c:pt>
                <c:pt idx="128">
                  <c:v>4.5128515911100703E-4</c:v>
                </c:pt>
                <c:pt idx="129">
                  <c:v>4.2459341264038352E-4</c:v>
                </c:pt>
                <c:pt idx="130">
                  <c:v>3.9941001777946681E-4</c:v>
                </c:pt>
                <c:pt idx="131">
                  <c:v>3.7565618970153875E-4</c:v>
                </c:pt>
                <c:pt idx="132">
                  <c:v>3.5325667042198771E-4</c:v>
                </c:pt>
                <c:pt idx="133">
                  <c:v>3.3213962600179685E-4</c:v>
                </c:pt>
                <c:pt idx="134">
                  <c:v>3.1223654103698504E-4</c:v>
                </c:pt>
                <c:pt idx="135">
                  <c:v>2.9348211123742381E-4</c:v>
                </c:pt>
                <c:pt idx="136">
                  <c:v>2.7581413481248923E-4</c:v>
                </c:pt>
                <c:pt idx="137">
                  <c:v>2.5917340330156973E-4</c:v>
                </c:pt>
                <c:pt idx="138">
                  <c:v>2.4350359241402198E-4</c:v>
                </c:pt>
                <c:pt idx="139">
                  <c:v>2.2875115337558623E-4</c:v>
                </c:pt>
                <c:pt idx="140">
                  <c:v>2.1486520521617159E-4</c:v>
                </c:pt>
                <c:pt idx="141">
                  <c:v>2.0179742837702198E-4</c:v>
                </c:pt>
                <c:pt idx="142">
                  <c:v>1.8950195996332112E-4</c:v>
                </c:pt>
                <c:pt idx="143">
                  <c:v>1.7793529092085614E-4</c:v>
                </c:pt>
                <c:pt idx="144">
                  <c:v>1.670561653723582E-4</c:v>
                </c:pt>
                <c:pt idx="145">
                  <c:v>1.5682548231003322E-4</c:v>
                </c:pt>
                <c:pt idx="146">
                  <c:v>1.4720619980558366E-4</c:v>
                </c:pt>
                <c:pt idx="147">
                  <c:v>1.3816324186719829E-4</c:v>
                </c:pt>
                <c:pt idx="148">
                  <c:v>1.2966340804445925E-4</c:v>
                </c:pt>
                <c:pt idx="149">
                  <c:v>1.216752858565769E-4</c:v>
                </c:pt>
                <c:pt idx="150">
                  <c:v>1.1416916609658124E-4</c:v>
                </c:pt>
                <c:pt idx="151">
                  <c:v>1.0711696104387777E-4</c:v>
                </c:pt>
                <c:pt idx="152">
                  <c:v>1.0049212559968941E-4</c:v>
                </c:pt>
                <c:pt idx="153">
                  <c:v>9.4269581344183894E-5</c:v>
                </c:pt>
                <c:pt idx="154">
                  <c:v>8.8425643500290022E-5</c:v>
                </c:pt>
                <c:pt idx="155">
                  <c:v>8.2937950777268462E-5</c:v>
                </c:pt>
                <c:pt idx="156">
                  <c:v>7.7785398056704651E-5</c:v>
                </c:pt>
                <c:pt idx="157">
                  <c:v>7.2948071874792583E-5</c:v>
                </c:pt>
                <c:pt idx="158">
                  <c:v>6.8407188647189379E-5</c:v>
                </c:pt>
                <c:pt idx="159">
                  <c:v>6.4145035576471378E-5</c:v>
                </c:pt>
                <c:pt idx="160">
                  <c:v>6.014491417697165E-5</c:v>
                </c:pt>
                <c:pt idx="161">
                  <c:v>5.6391086347556983E-5</c:v>
                </c:pt>
                <c:pt idx="162">
                  <c:v>5.2868722919558549E-5</c:v>
                </c:pt>
                <c:pt idx="163">
                  <c:v>4.9563854604484747E-5</c:v>
                </c:pt>
                <c:pt idx="164">
                  <c:v>4.6463325264297103E-5</c:v>
                </c:pt>
                <c:pt idx="165">
                  <c:v>4.3554747425760759E-5</c:v>
                </c:pt>
                <c:pt idx="166">
                  <c:v>4.0826459959696638E-5</c:v>
                </c:pt>
                <c:pt idx="167">
                  <c:v>3.8267487845727321E-5</c:v>
                </c:pt>
                <c:pt idx="168">
                  <c:v>3.5867503943315084E-5</c:v>
                </c:pt>
                <c:pt idx="169">
                  <c:v>3.3616792690452081E-5</c:v>
                </c:pt>
                <c:pt idx="170">
                  <c:v>3.1506215652235679E-5</c:v>
                </c:pt>
                <c:pt idx="171">
                  <c:v>2.9527178842721842E-5</c:v>
                </c:pt>
                <c:pt idx="172">
                  <c:v>2.767160174481639E-5</c:v>
                </c:pt>
                <c:pt idx="173">
                  <c:v>2.5931887954545249E-5</c:v>
                </c:pt>
                <c:pt idx="174">
                  <c:v>2.4300897377761077E-5</c:v>
                </c:pt>
                <c:pt idx="175">
                  <c:v>2.2771919909225471E-5</c:v>
                </c:pt>
                <c:pt idx="176">
                  <c:v>2.133865052594958E-5</c:v>
                </c:pt>
                <c:pt idx="177">
                  <c:v>1.9995165728733363E-5</c:v>
                </c:pt>
                <c:pt idx="178">
                  <c:v>1.8735901267946453E-5</c:v>
                </c:pt>
                <c:pt idx="179">
                  <c:v>1.7555631091734458E-5</c:v>
                </c:pt>
                <c:pt idx="180">
                  <c:v>1.6449447457011217E-5</c:v>
                </c:pt>
                <c:pt idx="181">
                  <c:v>1.5412742145772409E-5</c:v>
                </c:pt>
                <c:pt idx="182">
                  <c:v>1.4441188731447806E-5</c:v>
                </c:pt>
                <c:pt idx="183">
                  <c:v>1.3530725842175573E-5</c:v>
                </c:pt>
                <c:pt idx="184">
                  <c:v>1.267754137002365E-5</c:v>
                </c:pt>
                <c:pt idx="185">
                  <c:v>1.1878057577300435E-5</c:v>
                </c:pt>
                <c:pt idx="186">
                  <c:v>1.1128917053170705E-5</c:v>
                </c:pt>
                <c:pt idx="187">
                  <c:v>1.042696947583045E-5</c:v>
                </c:pt>
                <c:pt idx="188">
                  <c:v>9.7692591374787914E-6</c:v>
                </c:pt>
                <c:pt idx="189">
                  <c:v>9.153013191265746E-6</c:v>
                </c:pt>
                <c:pt idx="190">
                  <c:v>8.5756305812724282E-6</c:v>
                </c:pt>
                <c:pt idx="191">
                  <c:v>8.0346716184103117E-6</c:v>
                </c:pt>
                <c:pt idx="192">
                  <c:v>7.527848166892465E-6</c:v>
                </c:pt>
                <c:pt idx="193">
                  <c:v>7.0530144076375459E-6</c:v>
                </c:pt>
                <c:pt idx="194">
                  <c:v>6.6081581466183003E-6</c:v>
                </c:pt>
                <c:pt idx="195">
                  <c:v>6.1913926377502366E-6</c:v>
                </c:pt>
                <c:pt idx="196">
                  <c:v>5.8009488914494986E-6</c:v>
                </c:pt>
                <c:pt idx="197">
                  <c:v>5.4351684414490929E-6</c:v>
                </c:pt>
                <c:pt idx="198">
                  <c:v>5.0924965438781722E-6</c:v>
                </c:pt>
                <c:pt idx="199">
                  <c:v>4.7714757839507503E-6</c:v>
                </c:pt>
                <c:pt idx="200">
                  <c:v>4.4707400669084019E-6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146050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703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14" sqref="B1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83"/>
    </row>
    <row r="2" spans="1:7" ht="28.75" x14ac:dyDescent="1.35">
      <c r="A2" s="5"/>
      <c r="B2" s="45" t="s">
        <v>746</v>
      </c>
      <c r="C2" s="184"/>
    </row>
    <row r="3" spans="1:7" x14ac:dyDescent="0.75">
      <c r="A3" s="5"/>
      <c r="B3" s="5"/>
    </row>
    <row r="4" spans="1:7" ht="17.25" x14ac:dyDescent="0.85">
      <c r="A4" s="5"/>
      <c r="B4" s="5" t="s">
        <v>894</v>
      </c>
      <c r="D4" s="214" t="s">
        <v>152</v>
      </c>
      <c r="G4" s="185"/>
    </row>
    <row r="5" spans="1:7" x14ac:dyDescent="0.75">
      <c r="A5" s="5"/>
      <c r="B5" s="5" t="s">
        <v>59</v>
      </c>
      <c r="D5" s="215" t="s">
        <v>151</v>
      </c>
      <c r="G5" s="185"/>
    </row>
    <row r="6" spans="1:7" x14ac:dyDescent="0.75">
      <c r="A6" s="5"/>
      <c r="B6" s="5" t="s">
        <v>26</v>
      </c>
      <c r="G6" s="185"/>
    </row>
    <row r="7" spans="1:7" x14ac:dyDescent="0.75">
      <c r="A7" s="5"/>
      <c r="B7" s="5"/>
      <c r="G7" s="185"/>
    </row>
    <row r="8" spans="1:7" ht="17.25" x14ac:dyDescent="0.85">
      <c r="A8" s="5"/>
      <c r="B8" s="5" t="s">
        <v>893</v>
      </c>
      <c r="D8" s="216" t="s">
        <v>153</v>
      </c>
      <c r="G8" s="185"/>
    </row>
    <row r="9" spans="1:7" x14ac:dyDescent="0.75">
      <c r="A9" s="5"/>
      <c r="B9" s="5" t="s">
        <v>783</v>
      </c>
      <c r="D9" s="215" t="s">
        <v>150</v>
      </c>
      <c r="G9" s="185"/>
    </row>
    <row r="10" spans="1:7" x14ac:dyDescent="0.75">
      <c r="A10" s="5"/>
      <c r="B10" s="5" t="s">
        <v>784</v>
      </c>
      <c r="G10" s="185"/>
    </row>
    <row r="11" spans="1:7" x14ac:dyDescent="0.75">
      <c r="A11" s="5"/>
      <c r="B11" s="5" t="s">
        <v>785</v>
      </c>
      <c r="G11" s="185"/>
    </row>
    <row r="12" spans="1:7" x14ac:dyDescent="0.75">
      <c r="A12" s="5"/>
      <c r="B12" s="5" t="s">
        <v>786</v>
      </c>
      <c r="G12" s="185"/>
    </row>
    <row r="13" spans="1:7" x14ac:dyDescent="0.75">
      <c r="A13" s="5"/>
      <c r="B13" s="5"/>
      <c r="G13" s="185"/>
    </row>
    <row r="14" spans="1:7" x14ac:dyDescent="0.75">
      <c r="A14" s="5"/>
      <c r="B14" s="347" t="s">
        <v>781</v>
      </c>
      <c r="G14" s="185"/>
    </row>
    <row r="15" spans="1:7" x14ac:dyDescent="0.75">
      <c r="A15" s="5"/>
      <c r="B15" s="5"/>
      <c r="G15" s="185"/>
    </row>
    <row r="16" spans="1:7" x14ac:dyDescent="0.75">
      <c r="A16" s="5"/>
      <c r="B16" s="5" t="s">
        <v>29</v>
      </c>
      <c r="G16" s="185"/>
    </row>
    <row r="17" spans="1:9" x14ac:dyDescent="0.75">
      <c r="A17" s="5"/>
      <c r="B17" s="348" t="s">
        <v>807</v>
      </c>
      <c r="G17" s="185"/>
    </row>
    <row r="18" spans="1:9" x14ac:dyDescent="0.75">
      <c r="A18" s="5"/>
      <c r="B18" s="5" t="s">
        <v>752</v>
      </c>
      <c r="G18" s="185"/>
    </row>
    <row r="19" spans="1:9" x14ac:dyDescent="0.75">
      <c r="A19" s="5"/>
      <c r="B19" s="5" t="s">
        <v>61</v>
      </c>
      <c r="G19" s="186"/>
    </row>
    <row r="20" spans="1:9" x14ac:dyDescent="0.75">
      <c r="A20" s="5"/>
      <c r="B20" s="5"/>
      <c r="G20" s="185"/>
    </row>
    <row r="21" spans="1:9" x14ac:dyDescent="0.75">
      <c r="A21" s="5"/>
      <c r="B21" s="5" t="s">
        <v>808</v>
      </c>
      <c r="D21" s="227" t="s">
        <v>833</v>
      </c>
      <c r="G21" s="351"/>
      <c r="H21" s="351"/>
      <c r="I21" s="351"/>
    </row>
    <row r="22" spans="1:9" x14ac:dyDescent="0.75">
      <c r="A22" s="5"/>
      <c r="B22" s="5" t="s">
        <v>809</v>
      </c>
      <c r="D22" s="227" t="s">
        <v>834</v>
      </c>
      <c r="G22" s="185"/>
    </row>
    <row r="23" spans="1:9" x14ac:dyDescent="0.75">
      <c r="A23" s="5"/>
      <c r="B23" s="5" t="s">
        <v>30</v>
      </c>
      <c r="D23" s="227" t="s">
        <v>835</v>
      </c>
    </row>
    <row r="24" spans="1:9" x14ac:dyDescent="0.75">
      <c r="A24" s="5"/>
      <c r="B24" s="5"/>
      <c r="D24" s="227" t="s">
        <v>836</v>
      </c>
    </row>
    <row r="25" spans="1:9" x14ac:dyDescent="0.75">
      <c r="A25" s="5"/>
      <c r="B25" s="5" t="s">
        <v>27</v>
      </c>
      <c r="D25" s="227"/>
    </row>
    <row r="26" spans="1:9" x14ac:dyDescent="0.75">
      <c r="A26" s="5"/>
      <c r="B26" s="46" t="s">
        <v>28</v>
      </c>
      <c r="D26" s="227"/>
    </row>
    <row r="27" spans="1:9" x14ac:dyDescent="0.75">
      <c r="A27" s="5"/>
      <c r="B27" s="5"/>
      <c r="D27" s="227"/>
    </row>
    <row r="28" spans="1:9" x14ac:dyDescent="0.75">
      <c r="A28" s="5"/>
      <c r="B28" s="19" t="str">
        <f>CONCATENATE("Version ",'Change Log'!$B$3," – © 2020-",YEAR('Change Log'!$A$3),", William W. Davis, MSPM, PMP")</f>
        <v>Version 0.5.4 – © 2020-2021, William W. Davis, MSPM, PMP</v>
      </c>
      <c r="C28" s="12"/>
      <c r="D28" s="227"/>
      <c r="H28" s="12"/>
    </row>
    <row r="29" spans="1:9" x14ac:dyDescent="0.75">
      <c r="A29" s="5"/>
      <c r="B29" s="95" t="s">
        <v>80</v>
      </c>
      <c r="C29" s="94"/>
      <c r="D29" s="227"/>
      <c r="E29" s="94"/>
      <c r="F29" s="94"/>
      <c r="G29" s="94"/>
      <c r="H29" s="94"/>
    </row>
    <row r="30" spans="1:9" x14ac:dyDescent="0.75">
      <c r="A30" s="5"/>
      <c r="B30" s="95" t="s">
        <v>81</v>
      </c>
      <c r="C30" s="94"/>
      <c r="D30" s="227"/>
      <c r="H30" s="12"/>
    </row>
    <row r="31" spans="1:9" x14ac:dyDescent="0.75">
      <c r="A31" s="5"/>
      <c r="B31" s="95" t="s">
        <v>60</v>
      </c>
      <c r="C31" s="94"/>
      <c r="D31" s="227"/>
      <c r="H31" s="12"/>
    </row>
    <row r="32" spans="1:9" x14ac:dyDescent="0.75">
      <c r="A32" s="5"/>
      <c r="B32" s="95" t="s">
        <v>139</v>
      </c>
      <c r="C32" s="94"/>
      <c r="D32" s="227"/>
      <c r="H32" s="12"/>
    </row>
    <row r="33" spans="1:8" x14ac:dyDescent="0.75">
      <c r="A33" s="5"/>
      <c r="B33" s="315" t="s">
        <v>732</v>
      </c>
      <c r="C33" s="94"/>
      <c r="D33" s="227"/>
      <c r="H33" s="12"/>
    </row>
    <row r="34" spans="1:8" x14ac:dyDescent="0.75">
      <c r="A34" s="5"/>
      <c r="B34" s="139" t="s">
        <v>137</v>
      </c>
      <c r="C34" s="12"/>
      <c r="D34" s="227"/>
      <c r="H34" s="12"/>
    </row>
    <row r="35" spans="1:8" x14ac:dyDescent="0.75">
      <c r="A35" s="5"/>
      <c r="B35" s="139" t="s">
        <v>58</v>
      </c>
      <c r="C35" s="12"/>
      <c r="D35" s="227"/>
      <c r="H35" s="12"/>
    </row>
    <row r="36" spans="1:8" x14ac:dyDescent="0.75">
      <c r="A36" s="5"/>
      <c r="B36" s="139" t="s">
        <v>136</v>
      </c>
      <c r="C36" s="12"/>
      <c r="D36" s="227"/>
      <c r="H36" s="12"/>
    </row>
    <row r="37" spans="1:8" x14ac:dyDescent="0.75">
      <c r="A37" s="5"/>
      <c r="B37" s="139" t="s">
        <v>138</v>
      </c>
      <c r="C37" s="12"/>
      <c r="D37" s="227" t="s">
        <v>837</v>
      </c>
      <c r="H37" s="12"/>
    </row>
    <row r="38" spans="1:8" x14ac:dyDescent="0.75">
      <c r="A38" s="5"/>
      <c r="B38" s="139" t="s">
        <v>671</v>
      </c>
      <c r="C38" s="12"/>
      <c r="D38" s="227" t="s">
        <v>838</v>
      </c>
      <c r="H38" s="12"/>
    </row>
    <row r="39" spans="1:8" x14ac:dyDescent="0.75">
      <c r="A39" s="5"/>
      <c r="B39" s="139" t="s">
        <v>672</v>
      </c>
      <c r="C39" s="12"/>
      <c r="D39" s="227" t="s">
        <v>839</v>
      </c>
      <c r="H39" s="12"/>
    </row>
    <row r="40" spans="1:8" x14ac:dyDescent="0.75">
      <c r="A40" s="5"/>
      <c r="B40" s="139"/>
      <c r="C40" s="12"/>
      <c r="D40" s="227"/>
      <c r="H40" s="12"/>
    </row>
    <row r="41" spans="1:8" x14ac:dyDescent="0.75">
      <c r="A41" s="5"/>
      <c r="B41" s="139" t="s">
        <v>673</v>
      </c>
      <c r="C41" s="12"/>
      <c r="D41" s="227"/>
      <c r="H41" s="12"/>
    </row>
    <row r="42" spans="1:8" x14ac:dyDescent="0.75">
      <c r="A42" s="19"/>
      <c r="B42" s="139" t="s">
        <v>57</v>
      </c>
      <c r="C42" s="12"/>
      <c r="D42" s="227"/>
      <c r="H42" s="12"/>
    </row>
    <row r="43" spans="1:8" x14ac:dyDescent="0.75">
      <c r="A43" s="5"/>
      <c r="B43" s="228" t="s">
        <v>677</v>
      </c>
      <c r="D43" s="227"/>
    </row>
    <row r="44" spans="1:8" x14ac:dyDescent="0.7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83"/>
    </row>
    <row r="2" spans="1:7" ht="28.75" x14ac:dyDescent="1.35">
      <c r="A2" s="5"/>
      <c r="B2" s="129" t="s">
        <v>747</v>
      </c>
      <c r="C2" s="184"/>
    </row>
    <row r="3" spans="1:7" x14ac:dyDescent="0.75">
      <c r="A3" s="5"/>
      <c r="B3" s="5"/>
    </row>
    <row r="4" spans="1:7" ht="17.25" x14ac:dyDescent="0.85">
      <c r="A4" s="5"/>
      <c r="B4" s="5" t="s">
        <v>895</v>
      </c>
      <c r="D4" s="214"/>
      <c r="G4" s="185"/>
    </row>
    <row r="5" spans="1:7" x14ac:dyDescent="0.75">
      <c r="A5" s="5"/>
      <c r="B5" s="5" t="s">
        <v>788</v>
      </c>
      <c r="D5" s="215"/>
      <c r="G5" s="185"/>
    </row>
    <row r="6" spans="1:7" x14ac:dyDescent="0.75">
      <c r="A6" s="5"/>
      <c r="B6" s="5" t="s">
        <v>714</v>
      </c>
      <c r="G6" s="185"/>
    </row>
    <row r="7" spans="1:7" x14ac:dyDescent="0.75">
      <c r="A7" s="5"/>
      <c r="B7" s="5" t="s">
        <v>810</v>
      </c>
      <c r="G7" s="185"/>
    </row>
    <row r="8" spans="1:7" ht="17.25" x14ac:dyDescent="0.85">
      <c r="A8" s="5"/>
      <c r="B8" s="5"/>
      <c r="D8" s="216"/>
      <c r="G8" s="185"/>
    </row>
    <row r="9" spans="1:7" x14ac:dyDescent="0.75">
      <c r="A9" s="5"/>
      <c r="B9" s="5" t="s">
        <v>715</v>
      </c>
      <c r="D9" s="215"/>
      <c r="G9" s="185"/>
    </row>
    <row r="10" spans="1:7" x14ac:dyDescent="0.75">
      <c r="A10" s="5"/>
      <c r="B10" s="5" t="s">
        <v>811</v>
      </c>
      <c r="G10" s="185"/>
    </row>
    <row r="11" spans="1:7" x14ac:dyDescent="0.75">
      <c r="A11" s="5"/>
      <c r="B11" s="5" t="s">
        <v>716</v>
      </c>
      <c r="G11" s="185"/>
    </row>
    <row r="12" spans="1:7" x14ac:dyDescent="0.75">
      <c r="A12" s="5"/>
      <c r="B12" s="302" t="s">
        <v>717</v>
      </c>
      <c r="G12" s="185"/>
    </row>
    <row r="13" spans="1:7" x14ac:dyDescent="0.75">
      <c r="A13" s="5"/>
      <c r="B13" s="5" t="s">
        <v>719</v>
      </c>
      <c r="G13" s="185"/>
    </row>
    <row r="14" spans="1:7" x14ac:dyDescent="0.75">
      <c r="A14" s="5"/>
      <c r="B14" s="5" t="s">
        <v>718</v>
      </c>
      <c r="G14" s="185"/>
    </row>
    <row r="15" spans="1:7" x14ac:dyDescent="0.75">
      <c r="A15" s="5"/>
      <c r="B15" s="5" t="s">
        <v>789</v>
      </c>
      <c r="G15" s="185"/>
    </row>
    <row r="16" spans="1:7" x14ac:dyDescent="0.75">
      <c r="A16" s="5"/>
      <c r="B16" s="5"/>
      <c r="G16" s="186"/>
    </row>
    <row r="17" spans="1:9" x14ac:dyDescent="0.75">
      <c r="A17" s="5"/>
      <c r="B17" s="5" t="s">
        <v>790</v>
      </c>
      <c r="G17" s="185"/>
    </row>
    <row r="18" spans="1:9" x14ac:dyDescent="0.75">
      <c r="A18" s="5"/>
      <c r="B18" s="5" t="s">
        <v>720</v>
      </c>
      <c r="G18" s="381"/>
      <c r="H18" s="381"/>
      <c r="I18" s="381"/>
    </row>
    <row r="19" spans="1:9" x14ac:dyDescent="0.75">
      <c r="A19" s="5"/>
      <c r="B19" s="5"/>
      <c r="G19" s="185"/>
    </row>
    <row r="20" spans="1:9" x14ac:dyDescent="0.75">
      <c r="A20" s="5"/>
      <c r="B20" s="5"/>
    </row>
    <row r="21" spans="1:9" x14ac:dyDescent="0.75">
      <c r="A21" s="5"/>
      <c r="B21" s="5"/>
    </row>
    <row r="22" spans="1:9" x14ac:dyDescent="0.75">
      <c r="A22" s="5"/>
      <c r="B22" s="5"/>
      <c r="D22" s="227"/>
    </row>
    <row r="23" spans="1:9" x14ac:dyDescent="0.75">
      <c r="A23" s="5"/>
      <c r="B23" s="5"/>
    </row>
    <row r="24" spans="1:9" x14ac:dyDescent="0.75">
      <c r="A24" s="5"/>
      <c r="B24" s="5"/>
      <c r="D24" s="227"/>
    </row>
    <row r="25" spans="1:9" x14ac:dyDescent="0.75">
      <c r="A25" s="5"/>
      <c r="B25" s="19" t="str">
        <f>CONCATENATE("Version ",'Change Log'!$B$3," – © 2020-",YEAR('Change Log'!$A$3),", William W. Davis, MSPM, PMP")</f>
        <v>Version 0.5.4 – © 2020-2021, William W. Davis, MSPM, PMP</v>
      </c>
      <c r="C25" s="12"/>
      <c r="D25" s="227"/>
      <c r="H25" s="12"/>
    </row>
    <row r="26" spans="1:9" x14ac:dyDescent="0.75">
      <c r="A26" s="5"/>
      <c r="B26" s="299" t="s">
        <v>80</v>
      </c>
      <c r="C26" s="94"/>
      <c r="D26" s="227"/>
      <c r="E26" s="94"/>
      <c r="F26" s="94"/>
      <c r="G26" s="94"/>
      <c r="H26" s="94"/>
    </row>
    <row r="27" spans="1:9" x14ac:dyDescent="0.75">
      <c r="A27" s="5"/>
      <c r="B27" s="299" t="s">
        <v>81</v>
      </c>
      <c r="C27" s="94"/>
      <c r="D27" s="227"/>
      <c r="H27" s="12"/>
    </row>
    <row r="28" spans="1:9" x14ac:dyDescent="0.75">
      <c r="A28" s="5"/>
      <c r="B28" s="299" t="s">
        <v>60</v>
      </c>
      <c r="C28" s="94"/>
      <c r="D28" s="227"/>
      <c r="H28" s="12"/>
    </row>
    <row r="29" spans="1:9" x14ac:dyDescent="0.75">
      <c r="A29" s="5"/>
      <c r="B29" s="299" t="s">
        <v>139</v>
      </c>
      <c r="C29" s="94"/>
      <c r="D29" s="227"/>
      <c r="H29" s="12"/>
    </row>
    <row r="30" spans="1:9" x14ac:dyDescent="0.75">
      <c r="A30" s="5"/>
      <c r="B30" s="315" t="s">
        <v>732</v>
      </c>
      <c r="C30" s="94"/>
      <c r="D30" s="227"/>
      <c r="H30" s="12"/>
    </row>
    <row r="31" spans="1:9" x14ac:dyDescent="0.75">
      <c r="A31" s="5"/>
      <c r="B31" s="139" t="s">
        <v>137</v>
      </c>
      <c r="C31" s="12"/>
      <c r="D31" s="227"/>
      <c r="H31" s="12"/>
    </row>
    <row r="32" spans="1:9" x14ac:dyDescent="0.75">
      <c r="A32" s="5"/>
      <c r="B32" s="139" t="s">
        <v>58</v>
      </c>
      <c r="C32" s="12"/>
      <c r="D32" s="227"/>
      <c r="H32" s="12"/>
    </row>
    <row r="33" spans="1:8" x14ac:dyDescent="0.75">
      <c r="A33" s="5"/>
      <c r="B33" s="139" t="s">
        <v>136</v>
      </c>
      <c r="C33" s="12"/>
      <c r="H33" s="12"/>
    </row>
    <row r="34" spans="1:8" x14ac:dyDescent="0.75">
      <c r="A34" s="5"/>
      <c r="B34" s="139" t="s">
        <v>138</v>
      </c>
      <c r="C34" s="12"/>
      <c r="D34" s="227"/>
      <c r="H34" s="12"/>
    </row>
    <row r="35" spans="1:8" x14ac:dyDescent="0.75">
      <c r="A35" s="5"/>
      <c r="B35" s="139" t="s">
        <v>671</v>
      </c>
      <c r="C35" s="12"/>
      <c r="H35" s="12"/>
    </row>
    <row r="36" spans="1:8" x14ac:dyDescent="0.75">
      <c r="A36" s="5"/>
      <c r="B36" s="139" t="s">
        <v>672</v>
      </c>
      <c r="C36" s="12"/>
      <c r="D36" s="227"/>
      <c r="H36" s="12"/>
    </row>
    <row r="37" spans="1:8" x14ac:dyDescent="0.75">
      <c r="A37" s="5"/>
      <c r="B37" s="139"/>
      <c r="C37" s="12"/>
      <c r="D37" s="227"/>
      <c r="H37" s="12"/>
    </row>
    <row r="38" spans="1:8" x14ac:dyDescent="0.75">
      <c r="A38" s="5"/>
      <c r="B38" s="139" t="s">
        <v>673</v>
      </c>
      <c r="C38" s="12"/>
      <c r="D38" s="227"/>
      <c r="H38" s="12"/>
    </row>
    <row r="39" spans="1:8" x14ac:dyDescent="0.75">
      <c r="A39" s="19"/>
      <c r="B39" s="139" t="s">
        <v>57</v>
      </c>
      <c r="C39" s="12"/>
      <c r="D39" s="227"/>
      <c r="H39" s="12"/>
    </row>
    <row r="40" spans="1:8" x14ac:dyDescent="0.75">
      <c r="A40" s="5"/>
      <c r="B40" s="300" t="s">
        <v>677</v>
      </c>
      <c r="D40" s="227"/>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129" t="s">
        <v>753</v>
      </c>
      <c r="C1" s="5"/>
      <c r="D1" s="5"/>
      <c r="E1" s="5"/>
      <c r="F1" s="2"/>
      <c r="G1" s="2"/>
      <c r="H1" s="5"/>
      <c r="I1" s="5"/>
      <c r="J1" s="5"/>
      <c r="K1" s="5"/>
      <c r="L1" s="33"/>
      <c r="M1" s="33"/>
      <c r="N1" s="33"/>
      <c r="O1" s="33"/>
      <c r="P1" s="33"/>
      <c r="Q1" s="33"/>
      <c r="R1" s="5"/>
    </row>
    <row r="2" spans="1:18" ht="30" customHeight="1" x14ac:dyDescent="0.75">
      <c r="A2" s="220"/>
      <c r="B2" s="221"/>
      <c r="C2" s="222" t="s">
        <v>135</v>
      </c>
      <c r="D2" s="223"/>
      <c r="E2" s="223"/>
      <c r="F2" s="224"/>
      <c r="G2" s="224"/>
      <c r="H2" s="223"/>
      <c r="I2" s="223"/>
      <c r="J2" s="223"/>
      <c r="K2" s="225"/>
      <c r="L2" s="33"/>
      <c r="M2" s="33"/>
      <c r="N2" s="33"/>
      <c r="O2" s="33"/>
      <c r="P2" s="33"/>
      <c r="Q2" s="33"/>
      <c r="R2" s="5"/>
    </row>
    <row r="3" spans="1:18" ht="20.149999999999999" customHeight="1" x14ac:dyDescent="0.75">
      <c r="A3" s="164"/>
      <c r="B3" s="165" t="s">
        <v>851</v>
      </c>
      <c r="C3" s="354" t="s">
        <v>759</v>
      </c>
      <c r="D3" s="178" t="s">
        <v>844</v>
      </c>
      <c r="E3" s="179"/>
      <c r="F3" s="180"/>
      <c r="G3" s="180"/>
      <c r="H3" s="179"/>
      <c r="I3" s="179"/>
      <c r="J3" s="179"/>
      <c r="K3" s="181"/>
      <c r="L3" s="33"/>
      <c r="M3" s="33"/>
      <c r="N3" s="33"/>
      <c r="O3" s="33"/>
      <c r="P3" s="33"/>
      <c r="Q3" s="33"/>
      <c r="R3" s="5"/>
    </row>
    <row r="4" spans="1:18" ht="20.149999999999999" customHeight="1" x14ac:dyDescent="0.75">
      <c r="A4" s="164"/>
      <c r="B4" s="165" t="s">
        <v>845</v>
      </c>
      <c r="C4" s="316">
        <v>100</v>
      </c>
      <c r="D4" s="178" t="s">
        <v>726</v>
      </c>
      <c r="E4" s="179"/>
      <c r="F4" s="180"/>
      <c r="G4" s="180"/>
      <c r="H4" s="179"/>
      <c r="I4" s="179"/>
      <c r="J4" s="179"/>
      <c r="K4" s="181"/>
      <c r="L4" s="33"/>
      <c r="M4" s="33"/>
      <c r="N4" s="33"/>
      <c r="O4" s="33"/>
      <c r="P4" s="33"/>
      <c r="Q4" s="33"/>
      <c r="R4" s="5"/>
    </row>
    <row r="5" spans="1:18" ht="20.149999999999999" customHeight="1" x14ac:dyDescent="0.75">
      <c r="A5" s="176"/>
      <c r="B5" s="177" t="s">
        <v>847</v>
      </c>
      <c r="C5" s="355">
        <f>IFERROR(_xlfn.LOGNORM.INV(VLookups!$B$22,LN(C9),LN(C13)),"")</f>
        <v>37.691445588474039</v>
      </c>
      <c r="D5" s="178" t="s">
        <v>848</v>
      </c>
      <c r="E5" s="179"/>
      <c r="F5" s="180"/>
      <c r="G5" s="180"/>
      <c r="H5" s="179"/>
      <c r="I5" s="179"/>
      <c r="J5" s="179"/>
      <c r="K5" s="181"/>
      <c r="L5" s="33"/>
      <c r="M5" s="33"/>
      <c r="N5" s="33"/>
      <c r="O5" s="33"/>
      <c r="P5" s="33"/>
      <c r="Q5" s="33"/>
      <c r="R5" s="5"/>
    </row>
    <row r="6" spans="1:18" ht="20.149999999999999" customHeight="1" x14ac:dyDescent="0.75">
      <c r="A6" s="176"/>
      <c r="B6" s="177" t="s">
        <v>846</v>
      </c>
      <c r="C6" s="356">
        <f>IFERROR(_xlfn.LOGNORM.INV(VLookups!$B$23,LN(C9),LN(C13)),"")</f>
        <v>265.3121907072213</v>
      </c>
      <c r="D6" s="178" t="s">
        <v>849</v>
      </c>
      <c r="E6" s="179"/>
      <c r="F6" s="180"/>
      <c r="G6" s="180"/>
      <c r="H6" s="179"/>
      <c r="I6" s="179"/>
      <c r="J6" s="179"/>
      <c r="K6" s="181"/>
      <c r="L6" s="33"/>
      <c r="M6" s="33"/>
      <c r="N6" s="33"/>
      <c r="O6" s="33"/>
      <c r="P6" s="33"/>
      <c r="Q6" s="33"/>
      <c r="R6" s="5"/>
    </row>
    <row r="7" spans="1:18" ht="20.149999999999999" hidden="1" customHeight="1" x14ac:dyDescent="0.75">
      <c r="A7" s="176"/>
      <c r="B7" s="177" t="s">
        <v>115</v>
      </c>
      <c r="C7" s="116">
        <f>IF(OR(ISBLANK(C4),ISBLANK(C6),ISBLANK(C5)),"",IF(AND(C5&gt;0,C4&gt;0,C6&gt;0),IF(C4&gt;C5,IF(C6&gt;C4,1,-1),-1)))</f>
        <v>1</v>
      </c>
      <c r="D7" s="178" t="s">
        <v>859</v>
      </c>
      <c r="E7" s="179"/>
      <c r="F7" s="180"/>
      <c r="G7" s="180"/>
      <c r="H7" s="179"/>
      <c r="I7" s="179"/>
      <c r="J7" s="179"/>
      <c r="K7" s="181"/>
      <c r="L7" s="33"/>
      <c r="M7" s="33"/>
      <c r="N7" s="33"/>
      <c r="O7" s="33"/>
      <c r="P7" s="33"/>
      <c r="Q7" s="33"/>
      <c r="R7" s="5"/>
    </row>
    <row r="8" spans="1:18" ht="20.149999999999999" customHeight="1" x14ac:dyDescent="0.75">
      <c r="A8" s="176"/>
      <c r="B8" s="177" t="s">
        <v>850</v>
      </c>
      <c r="C8" s="116">
        <f>IF(OR(ISBLANK(C5),ISBLANK(C4),ISBLANK(C6)),"",IFERROR(MIN(C4-C5,C6-C4)/MAX(C4-C5,C6-C4),""))</f>
        <v>0.3769144558847356</v>
      </c>
      <c r="D8" s="178" t="s">
        <v>854</v>
      </c>
      <c r="E8" s="179"/>
      <c r="F8" s="180"/>
      <c r="G8" s="180"/>
      <c r="H8" s="179"/>
      <c r="I8" s="179"/>
      <c r="J8" s="179"/>
      <c r="K8" s="181"/>
      <c r="L8" s="33"/>
      <c r="M8" s="33"/>
      <c r="N8" s="33"/>
      <c r="O8" s="33"/>
      <c r="P8" s="33"/>
      <c r="Q8" s="33"/>
      <c r="R8" s="5"/>
    </row>
    <row r="9" spans="1:18" ht="20.149999999999999" hidden="1" customHeight="1" x14ac:dyDescent="0.75">
      <c r="A9" s="176"/>
      <c r="B9" s="177" t="s">
        <v>855</v>
      </c>
      <c r="C9" s="162">
        <f>IF(AND(C4&gt;0,NOT(ISBLANK(C10))),IF(VLOOKUP($C$3,VLookups!$A$17:$B$18,2,FALSE),C4*VLOOKUP(C10,VLookups!$A$4:$B$13,2,FALSE),C4),"")</f>
        <v>100</v>
      </c>
      <c r="D9" s="178" t="s">
        <v>856</v>
      </c>
      <c r="E9" s="179"/>
      <c r="F9" s="180"/>
      <c r="G9" s="180"/>
      <c r="H9" s="179"/>
      <c r="I9" s="179"/>
      <c r="J9" s="179"/>
      <c r="K9" s="181"/>
      <c r="L9" s="33"/>
      <c r="M9" s="33"/>
      <c r="N9" s="33"/>
      <c r="O9" s="33"/>
      <c r="P9" s="33"/>
      <c r="Q9" s="33"/>
      <c r="R9" s="5"/>
    </row>
    <row r="10" spans="1:18" ht="20.149999999999999" customHeight="1" x14ac:dyDescent="0.75">
      <c r="A10" s="164"/>
      <c r="B10" s="165" t="s">
        <v>120</v>
      </c>
      <c r="C10" s="118" t="s">
        <v>1</v>
      </c>
      <c r="D10" s="178" t="s">
        <v>113</v>
      </c>
      <c r="E10" s="179"/>
      <c r="F10" s="180"/>
      <c r="G10" s="180"/>
      <c r="H10" s="179"/>
      <c r="I10" s="179"/>
      <c r="J10" s="179"/>
      <c r="K10" s="181"/>
      <c r="L10" s="33"/>
      <c r="M10" s="33"/>
      <c r="N10" s="33"/>
      <c r="O10" s="33"/>
      <c r="P10" s="33"/>
      <c r="Q10" s="33"/>
      <c r="R10" s="5"/>
    </row>
    <row r="11" spans="1:18" ht="20.149999999999999" customHeight="1" x14ac:dyDescent="0.75">
      <c r="A11" s="176"/>
      <c r="B11" s="177" t="s">
        <v>861</v>
      </c>
      <c r="C11" s="56"/>
      <c r="D11" s="178" t="s">
        <v>860</v>
      </c>
      <c r="E11" s="179"/>
      <c r="F11" s="180"/>
      <c r="G11" s="180"/>
      <c r="H11" s="179"/>
      <c r="I11" s="179"/>
      <c r="J11" s="179"/>
      <c r="K11" s="181"/>
      <c r="L11" s="33"/>
      <c r="M11" s="33"/>
      <c r="N11" s="33"/>
      <c r="O11" s="33"/>
      <c r="P11" s="33"/>
      <c r="Q11" s="33"/>
      <c r="R11" s="5"/>
    </row>
    <row r="12" spans="1:18" ht="20.149999999999999" hidden="1" customHeight="1" x14ac:dyDescent="0.75">
      <c r="A12" s="176"/>
      <c r="B12" s="177" t="s">
        <v>121</v>
      </c>
      <c r="C12" s="358"/>
      <c r="D12" s="178" t="s">
        <v>114</v>
      </c>
      <c r="E12" s="179"/>
      <c r="F12" s="180"/>
      <c r="G12" s="180"/>
      <c r="H12" s="179"/>
      <c r="I12" s="179"/>
      <c r="J12" s="179"/>
      <c r="K12" s="181"/>
      <c r="L12" s="33"/>
      <c r="M12" s="33"/>
      <c r="N12" s="33"/>
      <c r="O12" s="33"/>
      <c r="P12" s="33"/>
      <c r="Q12" s="33"/>
      <c r="R12" s="5"/>
    </row>
    <row r="13" spans="1:18" ht="20.149999999999999" hidden="1" customHeight="1" x14ac:dyDescent="0.75">
      <c r="A13" s="176"/>
      <c r="B13" s="177" t="s">
        <v>857</v>
      </c>
      <c r="C13" s="357">
        <f>IF(C4&gt;0,IF(ISBLANK(C12),IF(ISBLANK(C10),"",VLOOKUP(C10,VLookups!$A$4:$C$13,3,FALSE)),C12),"")</f>
        <v>1.3</v>
      </c>
      <c r="D13" s="178" t="s">
        <v>858</v>
      </c>
      <c r="E13" s="179"/>
      <c r="F13" s="180"/>
      <c r="G13" s="180"/>
      <c r="H13" s="179"/>
      <c r="I13" s="179"/>
      <c r="J13" s="179"/>
      <c r="K13" s="181"/>
      <c r="L13" s="33"/>
      <c r="M13" s="33"/>
      <c r="N13" s="33"/>
      <c r="O13" s="33"/>
      <c r="P13" s="33"/>
      <c r="Q13" s="33"/>
      <c r="R13" s="5"/>
    </row>
    <row r="14" spans="1:18" ht="20.149999999999999" customHeight="1" x14ac:dyDescent="0.75">
      <c r="A14" s="164"/>
      <c r="B14" s="165" t="s">
        <v>116</v>
      </c>
      <c r="C14" s="316">
        <v>150</v>
      </c>
      <c r="D14" s="178" t="s">
        <v>155</v>
      </c>
      <c r="E14" s="179"/>
      <c r="F14" s="180"/>
      <c r="G14" s="180"/>
      <c r="H14" s="179"/>
      <c r="I14" s="179"/>
      <c r="J14" s="179"/>
      <c r="K14" s="181"/>
      <c r="L14" s="33"/>
      <c r="M14" s="33"/>
      <c r="N14" s="33"/>
      <c r="O14" s="33"/>
      <c r="P14" s="33"/>
      <c r="Q14" s="33"/>
      <c r="R14" s="5"/>
    </row>
    <row r="15" spans="1:18" ht="20.149999999999999" customHeight="1" x14ac:dyDescent="0.75">
      <c r="A15" s="164"/>
      <c r="B15" s="165" t="s">
        <v>117</v>
      </c>
      <c r="C15" s="161" t="s">
        <v>43</v>
      </c>
      <c r="D15" s="178" t="s">
        <v>122</v>
      </c>
      <c r="E15" s="179"/>
      <c r="F15" s="180"/>
      <c r="G15" s="180"/>
      <c r="H15" s="179"/>
      <c r="I15" s="179"/>
      <c r="J15" s="179"/>
      <c r="K15" s="181"/>
      <c r="L15" s="33"/>
      <c r="M15" s="33"/>
      <c r="N15" s="33"/>
      <c r="O15" s="33"/>
      <c r="P15" s="33"/>
      <c r="Q15" s="33"/>
      <c r="R15" s="5"/>
    </row>
    <row r="16" spans="1:18" ht="20.149999999999999" customHeight="1" x14ac:dyDescent="0.75">
      <c r="A16" s="166"/>
      <c r="B16" s="167" t="str">
        <f>(IF(AND($C$5&gt;0,$C$4&gt;0,$C$6&gt;0,$C$14&gt;0,NOT(ISBLANK($C$10))),IF(VLOOKUP($C$15,VLookups!A53:C54,2,FALSE),CONCATENATE("Your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IF(AND($C$5&gt;0,$C$4&gt;0,$C$6&gt;0,$C$13&gt;0,$C$14&gt;0,NOT(ISBLANK($C$10))),ABS(VLOOKUP($C$15,VLookups!$A$53:$B$54,2,FALSE)-_xlfn.LOGNORM.DIST($C$14,LN($C$9),LN($C$13),TRUE)),"")</f>
        <v>0.9388786267405328</v>
      </c>
      <c r="D16" s="174" t="str">
        <f>IF(AND($C$5&gt;0,$C$4&gt;0,$C$6&gt;0,$C$14&gt;0,NOT(ISBLANK($C10))),IF(VLOOKUP($C$15,VLookups!A53:C54,2,FALSE),CONCATENATE(TEXT($C$16,"0%"),"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49999999999999" customHeight="1" x14ac:dyDescent="0.75">
      <c r="A17" s="164"/>
      <c r="B17" s="165" t="s">
        <v>118</v>
      </c>
      <c r="C17" s="318">
        <v>0.8</v>
      </c>
      <c r="D17" s="178" t="s">
        <v>119</v>
      </c>
      <c r="E17" s="179"/>
      <c r="F17" s="180"/>
      <c r="G17" s="180"/>
      <c r="H17" s="179"/>
      <c r="I17" s="179"/>
      <c r="J17" s="179"/>
      <c r="K17" s="181"/>
      <c r="L17" s="33"/>
      <c r="M17" s="33"/>
      <c r="N17" s="33"/>
      <c r="O17" s="33"/>
      <c r="P17" s="33"/>
      <c r="Q17" s="33"/>
      <c r="R17" s="5"/>
    </row>
    <row r="18" spans="1:18" ht="20.149999999999999" customHeight="1" thickBot="1" x14ac:dyDescent="0.9">
      <c r="A18" s="172"/>
      <c r="B18" s="173" t="str">
        <f>IF(AND($C$5&gt;0,$C$4&gt;0,$C$6&gt;0,NOT(ISBLANK($C10)),C17&gt;0),IF(VLOOKUP($C$15,VLookups!A53:C54,2,FALSE),CONCATENATE("The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IF(AND($C5&gt;0,$C4&gt;0,$C6&gt;0,$C17&gt;0,NOT(ISBLANK($C10))),_xlfn.LOGNORM.INV(ABS(VLOOKUP($C$15,VLookups!$A$53:$B$54,2,FALSE)-C$17),LN($C9),LN($C13)),"")</f>
        <v>124.70881276171433</v>
      </c>
      <c r="D18" s="175" t="str">
        <f>IF(AND($C$5&gt;0,$C$4&gt;0,$C$6&gt;0,NOT(ISBLANK($C$10)),$C17&gt;0),IF(VLOOKUP($C$15,VLookups!A53:C54,2,FALSE),CONCATENATE(TEXT($C$17,"0%"),"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75">
      <c r="A19" s="53"/>
      <c r="B19" s="53"/>
      <c r="C19" s="327" t="s">
        <v>889</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2020-",YEAR('Change Log'!$A$3),", William W. Davis, MSPM, PMP")</f>
        <v>Version 0.5.4 – © 2020-2021, William W. Davis, MSPM, PMP</v>
      </c>
      <c r="C21" s="163"/>
      <c r="D21" s="5"/>
      <c r="E21" s="2"/>
      <c r="F21" s="5"/>
      <c r="G21" s="5"/>
      <c r="H21" s="2"/>
      <c r="I21" s="5"/>
      <c r="J21" s="5"/>
      <c r="K21" s="5"/>
      <c r="L21" s="5"/>
      <c r="M21" s="5"/>
      <c r="N21" s="5"/>
      <c r="O21" s="5"/>
      <c r="P21" s="5"/>
      <c r="Q21" s="5"/>
      <c r="R21" s="5"/>
    </row>
    <row r="22" spans="1:18" x14ac:dyDescent="0.75">
      <c r="A22" s="2"/>
      <c r="B22" s="283" t="s">
        <v>80</v>
      </c>
      <c r="C22" s="283"/>
      <c r="D22" s="283"/>
      <c r="E22" s="283"/>
      <c r="F22" s="283"/>
      <c r="G22" s="283"/>
      <c r="H22" s="2"/>
      <c r="I22" s="5"/>
      <c r="J22" s="5"/>
      <c r="K22" s="5"/>
      <c r="L22" s="5"/>
      <c r="M22" s="5"/>
      <c r="N22" s="5"/>
      <c r="O22" s="5"/>
      <c r="P22" s="5"/>
      <c r="Q22" s="5"/>
      <c r="R22" s="5"/>
    </row>
    <row r="23" spans="1:18" x14ac:dyDescent="0.75">
      <c r="A23" s="2"/>
      <c r="B23" s="283" t="s">
        <v>81</v>
      </c>
      <c r="C23" s="283"/>
      <c r="D23" s="283"/>
      <c r="E23" s="283"/>
      <c r="F23" s="283"/>
      <c r="G23" s="283"/>
      <c r="H23" s="2"/>
      <c r="I23" s="5"/>
      <c r="J23" s="5"/>
      <c r="K23" s="5"/>
      <c r="L23" s="5"/>
      <c r="M23" s="5"/>
      <c r="N23" s="5"/>
      <c r="O23" s="5"/>
      <c r="P23" s="5"/>
      <c r="Q23" s="5"/>
      <c r="R23" s="5"/>
    </row>
    <row r="24" spans="1:18" x14ac:dyDescent="0.75">
      <c r="A24" s="2"/>
      <c r="B24" s="283" t="s">
        <v>60</v>
      </c>
      <c r="C24" s="283"/>
      <c r="D24" s="283"/>
      <c r="E24" s="283"/>
      <c r="F24" s="283"/>
      <c r="G24" s="283"/>
      <c r="H24" s="2"/>
      <c r="I24" s="5"/>
      <c r="J24" s="5"/>
      <c r="K24" s="5"/>
      <c r="L24" s="5"/>
      <c r="M24" s="5"/>
      <c r="N24" s="5"/>
      <c r="O24" s="5"/>
      <c r="P24" s="5"/>
      <c r="Q24" s="5"/>
      <c r="R24" s="5"/>
    </row>
    <row r="25" spans="1:18" x14ac:dyDescent="0.75">
      <c r="A25" s="2"/>
      <c r="B25" s="283" t="s">
        <v>139</v>
      </c>
      <c r="C25" s="283"/>
      <c r="D25" s="283"/>
      <c r="E25" s="283"/>
      <c r="F25" s="283"/>
      <c r="G25" s="283"/>
      <c r="H25" s="2"/>
      <c r="I25" s="5"/>
      <c r="J25" s="5"/>
      <c r="K25" s="5"/>
      <c r="L25" s="5"/>
      <c r="M25" s="5"/>
      <c r="N25" s="5"/>
      <c r="O25" s="5"/>
      <c r="P25" s="5"/>
      <c r="Q25" s="5"/>
      <c r="R25" s="5"/>
    </row>
    <row r="26" spans="1:18" x14ac:dyDescent="0.75">
      <c r="A26" s="2"/>
      <c r="B26" s="382" t="s">
        <v>732</v>
      </c>
      <c r="C26" s="382"/>
      <c r="D26" s="283"/>
      <c r="E26" s="283"/>
      <c r="F26" s="283"/>
      <c r="G26" s="283"/>
      <c r="H26" s="2"/>
      <c r="I26" s="5"/>
      <c r="J26" s="5"/>
      <c r="K26" s="5"/>
      <c r="L26" s="5"/>
      <c r="M26" s="5"/>
      <c r="N26" s="5"/>
      <c r="O26" s="5"/>
      <c r="P26" s="5"/>
      <c r="Q26" s="5"/>
      <c r="R26" s="5"/>
    </row>
    <row r="27" spans="1:18" x14ac:dyDescent="0.75">
      <c r="A27" s="2"/>
      <c r="B27" s="139" t="s">
        <v>137</v>
      </c>
      <c r="C27" s="5"/>
      <c r="D27" s="5"/>
      <c r="E27" s="2"/>
      <c r="F27" s="5"/>
      <c r="G27" s="5"/>
      <c r="H27" s="2"/>
      <c r="I27" s="5"/>
      <c r="J27" s="5"/>
      <c r="K27" s="5"/>
      <c r="L27" s="5"/>
      <c r="M27" s="5"/>
      <c r="N27" s="5"/>
      <c r="O27" s="5"/>
      <c r="P27" s="5"/>
      <c r="Q27" s="5"/>
      <c r="R27" s="5"/>
    </row>
    <row r="28" spans="1:18" x14ac:dyDescent="0.75">
      <c r="A28" s="2"/>
      <c r="B28" s="139" t="s">
        <v>58</v>
      </c>
      <c r="C28" s="5"/>
      <c r="D28" s="5"/>
      <c r="E28" s="2"/>
      <c r="F28" s="5"/>
      <c r="G28" s="5"/>
      <c r="H28" s="2"/>
      <c r="I28" s="5"/>
      <c r="J28" s="5"/>
      <c r="K28" s="5"/>
      <c r="L28" s="5"/>
      <c r="M28" s="5"/>
      <c r="N28" s="5"/>
      <c r="O28" s="5"/>
      <c r="P28" s="5"/>
      <c r="Q28" s="5"/>
      <c r="R28" s="5"/>
    </row>
    <row r="29" spans="1:18" x14ac:dyDescent="0.75">
      <c r="A29" s="19"/>
      <c r="B29" s="139" t="s">
        <v>136</v>
      </c>
      <c r="C29" s="5"/>
      <c r="D29" s="5"/>
      <c r="E29" s="5"/>
      <c r="F29" s="2"/>
      <c r="G29" s="2"/>
      <c r="H29" s="5"/>
      <c r="I29" s="5"/>
      <c r="J29" s="5"/>
      <c r="K29" s="5"/>
      <c r="L29" s="5"/>
      <c r="M29" s="5"/>
      <c r="N29" s="5"/>
      <c r="O29" s="5"/>
      <c r="P29" s="5"/>
      <c r="Q29" s="5"/>
      <c r="R29" s="5"/>
    </row>
    <row r="30" spans="1:18" x14ac:dyDescent="0.75">
      <c r="A30" s="19"/>
      <c r="B30" s="139" t="s">
        <v>138</v>
      </c>
      <c r="C30" s="5"/>
      <c r="D30" s="5"/>
      <c r="E30" s="5"/>
      <c r="F30" s="2"/>
      <c r="G30" s="2"/>
      <c r="H30" s="5"/>
      <c r="I30" s="5"/>
      <c r="J30" s="5"/>
      <c r="K30" s="5"/>
      <c r="L30" s="5"/>
      <c r="M30" s="5"/>
      <c r="N30" s="5"/>
      <c r="O30" s="5"/>
      <c r="P30" s="5"/>
      <c r="Q30" s="5"/>
      <c r="R30" s="5"/>
    </row>
    <row r="31" spans="1:18" x14ac:dyDescent="0.75">
      <c r="A31" s="19"/>
      <c r="B31" s="139" t="s">
        <v>671</v>
      </c>
      <c r="C31" s="5"/>
      <c r="D31" s="5"/>
      <c r="E31" s="5"/>
      <c r="F31" s="2"/>
      <c r="G31" s="2"/>
      <c r="H31" s="5"/>
      <c r="I31" s="5"/>
      <c r="J31" s="5"/>
      <c r="K31" s="5"/>
      <c r="L31" s="5"/>
      <c r="M31" s="5"/>
      <c r="N31" s="5"/>
      <c r="O31" s="5"/>
      <c r="P31" s="5"/>
      <c r="Q31" s="5"/>
      <c r="R31" s="5"/>
    </row>
    <row r="32" spans="1:18" x14ac:dyDescent="0.75">
      <c r="A32" s="19"/>
      <c r="B32" s="139" t="s">
        <v>672</v>
      </c>
      <c r="C32" s="5"/>
      <c r="D32" s="5"/>
      <c r="E32" s="5"/>
      <c r="F32" s="2"/>
      <c r="G32" s="2"/>
      <c r="H32" s="5"/>
      <c r="I32" s="5"/>
      <c r="J32" s="5"/>
      <c r="K32" s="5"/>
      <c r="L32" s="5"/>
      <c r="M32" s="5"/>
      <c r="N32" s="5"/>
      <c r="O32" s="5"/>
      <c r="P32" s="5"/>
      <c r="Q32" s="5"/>
      <c r="R32" s="5"/>
    </row>
    <row r="33" spans="1:18" x14ac:dyDescent="0.75">
      <c r="A33" s="19"/>
      <c r="B33" s="139"/>
      <c r="C33" s="5"/>
      <c r="D33" s="5"/>
      <c r="E33" s="5"/>
      <c r="F33" s="2"/>
      <c r="G33" s="2"/>
      <c r="H33" s="5"/>
      <c r="I33" s="5"/>
      <c r="J33" s="5"/>
      <c r="K33" s="5"/>
      <c r="L33" s="5"/>
      <c r="M33" s="5"/>
      <c r="N33" s="5"/>
      <c r="O33" s="5"/>
      <c r="P33" s="5"/>
      <c r="Q33" s="5"/>
      <c r="R33" s="5"/>
    </row>
    <row r="34" spans="1:18" x14ac:dyDescent="0.75">
      <c r="A34" s="2"/>
      <c r="B34" s="139" t="s">
        <v>673</v>
      </c>
      <c r="C34" s="5"/>
      <c r="D34" s="5"/>
      <c r="E34" s="5"/>
      <c r="F34" s="2"/>
      <c r="G34" s="2"/>
      <c r="H34" s="5"/>
      <c r="I34" s="5"/>
      <c r="J34" s="5"/>
      <c r="K34" s="5"/>
      <c r="L34" s="5"/>
      <c r="M34" s="5"/>
      <c r="N34" s="5"/>
      <c r="O34" s="5"/>
      <c r="P34" s="5"/>
      <c r="Q34" s="5"/>
      <c r="R34" s="5"/>
    </row>
    <row r="35" spans="1:18" x14ac:dyDescent="0.75">
      <c r="A35" s="2"/>
      <c r="B35" s="139" t="s">
        <v>57</v>
      </c>
      <c r="C35" s="5"/>
      <c r="D35" s="5"/>
      <c r="E35" s="5"/>
      <c r="F35" s="2"/>
      <c r="G35" s="2"/>
      <c r="H35" s="5"/>
      <c r="I35" s="5"/>
      <c r="J35" s="5"/>
      <c r="K35" s="5"/>
      <c r="L35" s="5"/>
      <c r="M35" s="5"/>
      <c r="N35" s="5"/>
      <c r="O35" s="5"/>
      <c r="P35" s="5"/>
      <c r="Q35" s="5"/>
      <c r="R35" s="5"/>
    </row>
    <row r="36" spans="1:18" x14ac:dyDescent="0.75">
      <c r="A36" s="2"/>
      <c r="B36" s="284"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2.2762074511874726</v>
      </c>
      <c r="D38" s="155" t="s">
        <v>110</v>
      </c>
    </row>
    <row r="39" spans="1:18" ht="15" hidden="1" customHeight="1" x14ac:dyDescent="0.75">
      <c r="B39" s="5"/>
      <c r="C39" s="5"/>
    </row>
    <row r="40" spans="1:18" ht="15" hidden="1" customHeight="1" x14ac:dyDescent="0.75">
      <c r="B40" s="159">
        <f>IF(ISNONTEXT(C38),C5,"")</f>
        <v>37.691445588474039</v>
      </c>
      <c r="C40" s="47">
        <f>IF(ISNONTEXT($C$13),_xlfn.LOGNORM.DIST(B40,LN($C$9),LN($C$13),FALSE),NA())</f>
        <v>4.0029571657267468E-5</v>
      </c>
    </row>
    <row r="41" spans="1:18" ht="15" hidden="1" customHeight="1" x14ac:dyDescent="0.75">
      <c r="B41" s="159">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54" t="s">
        <v>674</v>
      </c>
    </row>
    <row r="142" spans="1:7" customFormat="1" x14ac:dyDescent="0.75"/>
    <row r="143" spans="1:7" customFormat="1" x14ac:dyDescent="0.75"/>
    <row r="144" spans="1:7" x14ac:dyDescent="0.75">
      <c r="A144"/>
      <c r="C144" s="154"/>
      <c r="F144"/>
      <c r="G144"/>
    </row>
    <row r="145" spans="1:7" x14ac:dyDescent="0.75">
      <c r="A145"/>
      <c r="C145" s="154"/>
      <c r="F145"/>
      <c r="G145"/>
    </row>
    <row r="146" spans="1:7" x14ac:dyDescent="0.75">
      <c r="A146"/>
      <c r="C146" s="154"/>
      <c r="F146"/>
      <c r="G146"/>
    </row>
    <row r="147" spans="1:7" x14ac:dyDescent="0.75">
      <c r="A147"/>
      <c r="C147" s="154"/>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IF(#REF!=VLookups!$A$58,TRUE,FALSE)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VLookups!$A$53:$A$54</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129" t="s">
        <v>787</v>
      </c>
      <c r="C1" s="5"/>
      <c r="D1" s="5"/>
      <c r="E1" s="2"/>
      <c r="F1" s="2"/>
      <c r="G1" s="5"/>
      <c r="H1" s="2"/>
      <c r="I1" s="2"/>
      <c r="J1" s="2"/>
      <c r="K1" s="5"/>
      <c r="L1" s="5"/>
      <c r="M1" s="5"/>
      <c r="N1" s="5"/>
      <c r="O1" s="33"/>
      <c r="P1" s="33"/>
      <c r="Q1" s="33"/>
      <c r="R1" s="33"/>
      <c r="S1" s="33"/>
      <c r="T1" s="33"/>
      <c r="U1" s="5"/>
    </row>
    <row r="2" spans="1:23" ht="24.95" customHeight="1" x14ac:dyDescent="0.75">
      <c r="A2" s="143" t="s">
        <v>880</v>
      </c>
      <c r="B2" s="124"/>
      <c r="C2" s="124"/>
      <c r="D2" s="124"/>
      <c r="E2" s="123"/>
      <c r="F2" s="123"/>
      <c r="G2" s="125"/>
      <c r="H2" s="123"/>
      <c r="I2" s="123"/>
      <c r="J2" s="123"/>
      <c r="K2" s="125"/>
      <c r="L2" s="125"/>
      <c r="M2" s="125"/>
      <c r="N2" s="125"/>
      <c r="O2" s="126"/>
      <c r="P2" s="126"/>
      <c r="Q2" s="126"/>
      <c r="R2" s="126"/>
      <c r="S2" s="126"/>
      <c r="T2" s="126"/>
      <c r="U2" s="125"/>
    </row>
    <row r="3" spans="1:23" x14ac:dyDescent="0.75">
      <c r="A3" s="123"/>
      <c r="B3" s="56" t="s">
        <v>24</v>
      </c>
      <c r="C3" s="339" t="s">
        <v>6</v>
      </c>
      <c r="D3" s="56" t="s">
        <v>25</v>
      </c>
      <c r="E3" s="136" t="s">
        <v>863</v>
      </c>
      <c r="F3" s="123"/>
      <c r="G3" s="125"/>
      <c r="H3" s="123"/>
      <c r="I3" s="123"/>
      <c r="J3" s="123"/>
      <c r="K3" s="125"/>
      <c r="L3" s="127" t="s">
        <v>51</v>
      </c>
      <c r="M3" s="125"/>
      <c r="N3" s="125"/>
      <c r="O3" s="126"/>
      <c r="P3" s="126"/>
      <c r="Q3" s="126"/>
      <c r="R3" s="126"/>
      <c r="S3" s="126"/>
      <c r="T3" s="126"/>
      <c r="U3" s="125"/>
    </row>
    <row r="4" spans="1:23" s="377" customFormat="1" x14ac:dyDescent="0.75">
      <c r="A4" s="374"/>
      <c r="B4" s="342">
        <f>IFERROR(_xlfn.LOGNORM.INV(VLookups!$B$22,LN($G10),LN($K22)),"")</f>
        <v>39.952932323782456</v>
      </c>
      <c r="C4" s="87">
        <v>100</v>
      </c>
      <c r="D4" s="342">
        <f>IFERROR(_xlfn.LOGNORM.INV(VLookups!$B$23,LN($G10),LN($K22)),"")</f>
        <v>281.23092214965436</v>
      </c>
      <c r="E4" s="136" t="s">
        <v>862</v>
      </c>
      <c r="F4" s="374"/>
      <c r="G4" s="375"/>
      <c r="H4" s="374"/>
      <c r="I4" s="374"/>
      <c r="J4" s="374"/>
      <c r="K4" s="375"/>
      <c r="L4" s="376">
        <f>IF(K22="","",K22^2)</f>
        <v>1.6900000000000002</v>
      </c>
      <c r="M4" s="375"/>
      <c r="N4" s="375"/>
      <c r="O4" s="126"/>
      <c r="P4" s="126"/>
      <c r="Q4" s="126"/>
      <c r="R4" s="126"/>
      <c r="S4" s="126"/>
      <c r="T4" s="126"/>
      <c r="U4" s="375"/>
    </row>
    <row r="5" spans="1:23" s="377" customFormat="1" x14ac:dyDescent="0.75">
      <c r="A5" s="374"/>
      <c r="B5" s="374"/>
      <c r="C5" s="374"/>
      <c r="D5" s="374"/>
      <c r="E5" s="136" t="s">
        <v>864</v>
      </c>
      <c r="F5" s="374"/>
      <c r="G5" s="375"/>
      <c r="H5" s="374"/>
      <c r="I5" s="374"/>
      <c r="J5" s="374"/>
      <c r="K5" s="375"/>
      <c r="L5" s="378"/>
      <c r="M5" s="375"/>
      <c r="N5" s="375"/>
      <c r="O5" s="126"/>
      <c r="P5" s="126"/>
      <c r="Q5" s="126"/>
      <c r="R5" s="126"/>
      <c r="S5" s="126"/>
      <c r="T5" s="126"/>
      <c r="U5" s="375"/>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7" t="s">
        <v>78</v>
      </c>
      <c r="E7" s="116">
        <f>IF(OR(ISBLANK(C4),ISBLANK(D4),ISBLANK(B4)),"",IF(AND(B4&gt;0,C4&gt;0,D4&gt;0),IF(C4&gt;B4,IF(D4&gt;C4,1,-1),-1)))</f>
        <v>1</v>
      </c>
      <c r="F7" s="116">
        <f>IF(OR(ISBLANK(B4),ISBLANK(C4),ISBLANK(D4)),"",IFERROR(MIN(C4-B4,D4-C4)/MAX(C4-B4,D4-C4),""))</f>
        <v>0.33132904122527562</v>
      </c>
      <c r="G7" s="392" t="s">
        <v>871</v>
      </c>
      <c r="H7" s="393"/>
      <c r="I7" s="393"/>
      <c r="J7" s="393"/>
      <c r="K7" s="393"/>
      <c r="L7" s="393"/>
      <c r="M7" s="393"/>
      <c r="N7" s="393"/>
      <c r="O7" s="393"/>
      <c r="P7" s="393"/>
      <c r="Q7" s="393"/>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7"/>
      <c r="B9" s="137"/>
      <c r="C9" s="137"/>
      <c r="D9" s="137"/>
      <c r="E9" s="137"/>
      <c r="F9" s="133" t="s">
        <v>867</v>
      </c>
      <c r="G9" s="55" t="s">
        <v>691</v>
      </c>
      <c r="H9" s="123"/>
      <c r="I9" s="123"/>
      <c r="J9" s="123"/>
      <c r="K9" s="123"/>
      <c r="L9" s="123"/>
      <c r="M9" s="132"/>
      <c r="N9" s="125"/>
      <c r="O9" s="126"/>
      <c r="P9" s="126"/>
      <c r="Q9" s="126"/>
      <c r="R9" s="126"/>
      <c r="S9" s="126"/>
      <c r="T9" s="126"/>
      <c r="U9" s="125"/>
    </row>
    <row r="10" spans="1:23" ht="15.75" customHeight="1" x14ac:dyDescent="0.75">
      <c r="A10" s="137"/>
      <c r="B10" s="137"/>
      <c r="C10" s="137"/>
      <c r="D10" s="137"/>
      <c r="E10" s="137"/>
      <c r="F10" s="138" t="s">
        <v>72</v>
      </c>
      <c r="G10" s="379">
        <f>IF(AND(C4&gt;0,NOT(ISBLANK(H13))),IF(VLOOKUP($C$3,VLookups!$A$17:$B$18,2,FALSE),C4*VLOOKUP(H13,VLookups!$A$4:$B$13,2,FALSE),C4),"")</f>
        <v>106</v>
      </c>
      <c r="H10" s="135" t="s">
        <v>872</v>
      </c>
      <c r="I10" s="135"/>
      <c r="J10" s="135"/>
      <c r="K10" s="123"/>
      <c r="L10" s="123"/>
      <c r="M10" s="128"/>
      <c r="N10" s="125"/>
      <c r="O10" s="126"/>
      <c r="P10" s="126"/>
      <c r="Q10" s="126"/>
      <c r="R10" s="126"/>
      <c r="S10" s="126"/>
      <c r="T10" s="126"/>
      <c r="U10" s="125"/>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9"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9" t="s">
        <v>74</v>
      </c>
      <c r="H13" s="118" t="s">
        <v>1</v>
      </c>
      <c r="I13" s="134" t="s">
        <v>874</v>
      </c>
      <c r="J13" s="353"/>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0" t="s">
        <v>868</v>
      </c>
      <c r="B15" s="390"/>
      <c r="C15" s="390"/>
      <c r="D15" s="390"/>
      <c r="E15" s="390"/>
      <c r="F15" s="390"/>
      <c r="G15" s="390"/>
      <c r="H15" s="391"/>
      <c r="I15" s="56" t="s">
        <v>108</v>
      </c>
      <c r="J15" s="156" t="s">
        <v>875</v>
      </c>
      <c r="K15" s="158"/>
      <c r="L15" s="158"/>
      <c r="M15" s="158"/>
      <c r="N15" s="158"/>
      <c r="O15" s="158"/>
      <c r="P15" s="158"/>
      <c r="Q15" s="158"/>
      <c r="R15" s="158"/>
      <c r="S15" s="158"/>
      <c r="T15" s="158"/>
      <c r="U15" s="158"/>
    </row>
    <row r="16" spans="1:23" ht="20.149999999999999" customHeight="1" x14ac:dyDescent="0.75">
      <c r="A16" s="390"/>
      <c r="B16" s="390"/>
      <c r="C16" s="390"/>
      <c r="D16" s="390"/>
      <c r="E16" s="390"/>
      <c r="F16" s="390"/>
      <c r="G16" s="390"/>
      <c r="H16" s="391"/>
      <c r="I16" s="56"/>
      <c r="J16" s="156" t="s">
        <v>876</v>
      </c>
      <c r="K16" s="158"/>
      <c r="L16" s="158"/>
      <c r="M16" s="158"/>
      <c r="N16" s="158"/>
      <c r="O16" s="158"/>
      <c r="P16" s="158"/>
      <c r="Q16" s="158"/>
      <c r="R16" s="158"/>
      <c r="S16" s="158"/>
      <c r="T16" s="158"/>
      <c r="U16" s="158"/>
    </row>
    <row r="17" spans="1:21" s="361" customFormat="1" ht="9.9499999999999993" customHeight="1" x14ac:dyDescent="0.7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49999999999999" customHeight="1" x14ac:dyDescent="0.75">
      <c r="A18" s="359"/>
      <c r="B18" s="359"/>
      <c r="C18" s="359"/>
      <c r="D18" s="359"/>
      <c r="E18" s="359"/>
      <c r="F18" s="359"/>
      <c r="G18" s="359"/>
      <c r="H18" s="359"/>
      <c r="I18" s="359"/>
      <c r="J18" s="56" t="s">
        <v>776</v>
      </c>
    </row>
    <row r="19" spans="1:21" ht="20.149999999999999" customHeight="1" x14ac:dyDescent="0.9">
      <c r="A19" s="359"/>
      <c r="B19" s="359"/>
      <c r="C19" s="359"/>
      <c r="D19" s="359"/>
      <c r="E19" s="359"/>
      <c r="F19" s="359"/>
      <c r="G19" s="359"/>
      <c r="H19" s="359"/>
      <c r="I19" s="117" t="s">
        <v>873</v>
      </c>
      <c r="J19" s="246"/>
      <c r="K19" s="353" t="s">
        <v>877</v>
      </c>
    </row>
    <row r="20" spans="1:21" ht="9.9499999999999993" customHeight="1" x14ac:dyDescent="0.7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75">
      <c r="A21" s="399" t="s">
        <v>869</v>
      </c>
      <c r="B21" s="399"/>
      <c r="C21" s="399"/>
      <c r="D21" s="399"/>
      <c r="E21" s="399"/>
      <c r="F21" s="399"/>
      <c r="G21" s="399"/>
      <c r="H21" s="399"/>
      <c r="I21" s="399"/>
      <c r="J21" s="400"/>
      <c r="K21" s="55" t="s">
        <v>775</v>
      </c>
      <c r="L21" s="401" t="s">
        <v>878</v>
      </c>
      <c r="M21" s="402"/>
      <c r="N21" s="402"/>
      <c r="O21" s="402"/>
      <c r="P21" s="402"/>
      <c r="Q21" s="402"/>
      <c r="R21" s="402"/>
      <c r="S21" s="402"/>
      <c r="T21" s="402"/>
      <c r="U21" s="402"/>
    </row>
    <row r="22" spans="1:21" ht="19.899999999999999" customHeight="1" x14ac:dyDescent="0.9">
      <c r="A22" s="399"/>
      <c r="B22" s="399"/>
      <c r="C22" s="399"/>
      <c r="D22" s="399"/>
      <c r="E22" s="399"/>
      <c r="F22" s="399"/>
      <c r="G22" s="399"/>
      <c r="H22" s="399"/>
      <c r="I22" s="399"/>
      <c r="J22" s="400"/>
      <c r="K22" s="337">
        <f>IF(C4&gt;0,IF(ISBLANK(J19),IF(ISBLANK(H13),"",VLOOKUP(H13,VLookups!$A$4:$C$13,3,FALSE)),J19),"")</f>
        <v>1.3</v>
      </c>
      <c r="L22" s="401"/>
      <c r="M22" s="402"/>
      <c r="N22" s="402"/>
      <c r="O22" s="402"/>
      <c r="P22" s="402"/>
      <c r="Q22" s="402"/>
      <c r="R22" s="402"/>
      <c r="S22" s="402"/>
      <c r="T22" s="402"/>
      <c r="U22" s="402"/>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s="361"/>
      <c r="B24" s="361"/>
      <c r="C24" s="361"/>
      <c r="D24" s="361"/>
      <c r="E24" s="362"/>
      <c r="F24" s="362"/>
      <c r="G24" s="361"/>
      <c r="H24" s="362"/>
      <c r="I24" s="362"/>
      <c r="J24" s="362"/>
      <c r="K24" s="361"/>
      <c r="L24" s="363" t="s">
        <v>70</v>
      </c>
      <c r="M24" s="394" t="s">
        <v>43</v>
      </c>
      <c r="N24" s="395"/>
      <c r="O24" s="364" t="s">
        <v>879</v>
      </c>
      <c r="P24" s="365"/>
      <c r="Q24" s="365"/>
      <c r="R24" s="365"/>
      <c r="S24" s="365"/>
      <c r="T24" s="365"/>
      <c r="U24" s="361"/>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3"/>
      <c r="B26" s="125"/>
      <c r="C26" s="125"/>
      <c r="D26" s="125"/>
      <c r="E26" s="123"/>
      <c r="F26" s="123"/>
      <c r="G26" s="125"/>
      <c r="H26" s="123"/>
      <c r="I26" s="123"/>
      <c r="J26" s="123"/>
      <c r="K26" s="133"/>
      <c r="L26" s="123"/>
      <c r="M26" s="397" t="s">
        <v>40</v>
      </c>
      <c r="N26" s="397" t="s">
        <v>41</v>
      </c>
      <c r="O26" s="367" t="s">
        <v>71</v>
      </c>
      <c r="P26" s="126"/>
      <c r="Q26" s="126"/>
      <c r="R26" s="126"/>
      <c r="S26" s="126"/>
      <c r="T26" s="126"/>
      <c r="U26" s="125"/>
    </row>
    <row r="27" spans="1:21" ht="15" customHeight="1" x14ac:dyDescent="0.75">
      <c r="A27" s="123"/>
      <c r="B27" s="125"/>
      <c r="C27" s="125"/>
      <c r="D27" s="125"/>
      <c r="E27" s="123"/>
      <c r="F27" s="123"/>
      <c r="G27" s="125"/>
      <c r="H27" s="123"/>
      <c r="I27" s="123"/>
      <c r="J27" s="123"/>
      <c r="K27" s="366"/>
      <c r="L27" s="123"/>
      <c r="M27" s="398"/>
      <c r="N27" s="398"/>
      <c r="O27" s="367" t="s">
        <v>700</v>
      </c>
      <c r="P27" s="126"/>
      <c r="Q27" s="126"/>
      <c r="R27" s="126"/>
      <c r="S27" s="126"/>
      <c r="T27" s="126"/>
      <c r="U27" s="125"/>
    </row>
    <row r="28" spans="1:21" ht="20.149999999999999" customHeight="1" x14ac:dyDescent="0.75">
      <c r="A28" s="123"/>
      <c r="B28" s="125"/>
      <c r="C28" s="125"/>
      <c r="D28" s="125"/>
      <c r="E28" s="123"/>
      <c r="F28" s="123"/>
      <c r="G28" s="125"/>
      <c r="H28" s="123"/>
      <c r="I28" s="123"/>
      <c r="J28" s="123"/>
      <c r="K28" s="125"/>
      <c r="L28" s="133" t="s">
        <v>68</v>
      </c>
      <c r="M28" s="142">
        <v>150</v>
      </c>
      <c r="N28" s="236">
        <f>IF(AND(M28&gt;0,C4&gt;0,K22&gt;0,NOT(ISBLANK(H13))),ABS(VLOOKUP($M$24,VLookups!$A$53:$B$54,2,FALSE)-_xlfn.NORM.DIST(M28,G10,K22,TRUE)),"")</f>
        <v>1</v>
      </c>
      <c r="O28" s="368" t="s">
        <v>73</v>
      </c>
      <c r="P28" s="126"/>
      <c r="Q28" s="126"/>
      <c r="R28" s="126"/>
      <c r="S28" s="126"/>
      <c r="T28" s="126"/>
      <c r="U28" s="125"/>
    </row>
    <row r="29" spans="1:21" ht="20.149999999999999" customHeight="1" x14ac:dyDescent="0.75">
      <c r="A29" s="123"/>
      <c r="B29" s="125"/>
      <c r="C29" s="125"/>
      <c r="D29" s="125"/>
      <c r="E29" s="123"/>
      <c r="F29" s="123"/>
      <c r="G29" s="125"/>
      <c r="H29" s="123"/>
      <c r="I29" s="123"/>
      <c r="J29" s="123"/>
      <c r="K29" s="366"/>
      <c r="L29" s="123"/>
      <c r="M29" s="128"/>
      <c r="N29" s="125"/>
      <c r="O29" s="369" t="s">
        <v>699</v>
      </c>
      <c r="P29" s="126"/>
      <c r="Q29" s="126"/>
      <c r="R29" s="126"/>
      <c r="S29" s="126"/>
      <c r="T29" s="126"/>
      <c r="U29" s="125"/>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A31" s="362"/>
      <c r="B31" s="361"/>
      <c r="C31" s="361"/>
      <c r="D31" s="361"/>
      <c r="E31" s="361"/>
      <c r="F31" s="361"/>
      <c r="G31" s="361"/>
      <c r="H31" s="361"/>
      <c r="I31" s="361"/>
      <c r="J31" s="361"/>
      <c r="K31" s="361"/>
      <c r="L31" s="361"/>
      <c r="M31" s="361"/>
      <c r="N31" s="361"/>
      <c r="O31" s="396" t="str">
        <f>VLOOKUP(M24,VLookups!A53:C54,3,FALSE)</f>
        <v>Show the likelihood that the SPERT estimates will be EQUAL TO or GREATER THAN an uncertainty</v>
      </c>
      <c r="P31" s="396"/>
      <c r="Q31" s="396"/>
      <c r="R31" s="396"/>
      <c r="S31" s="396"/>
      <c r="T31" s="396"/>
      <c r="U31" s="361"/>
    </row>
    <row r="32" spans="1:21" ht="20.149999999999999" customHeight="1" x14ac:dyDescent="0.75">
      <c r="A32" s="362"/>
      <c r="B32" s="361"/>
      <c r="C32" s="361"/>
      <c r="D32" s="361"/>
      <c r="E32" s="361"/>
      <c r="F32" s="361"/>
      <c r="G32" s="361"/>
      <c r="H32" s="361"/>
      <c r="I32" s="361"/>
      <c r="J32" s="361"/>
      <c r="K32" s="361"/>
      <c r="L32" s="361"/>
      <c r="M32" s="361"/>
      <c r="N32" s="370" t="s">
        <v>69</v>
      </c>
      <c r="O32" s="384" t="s">
        <v>31</v>
      </c>
      <c r="P32" s="385"/>
      <c r="Q32" s="385"/>
      <c r="R32" s="385"/>
      <c r="S32" s="385"/>
      <c r="T32" s="386"/>
      <c r="U32" s="361"/>
    </row>
    <row r="33" spans="1:21" ht="15.75" customHeight="1" x14ac:dyDescent="0.7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49999999999999" customHeight="1" x14ac:dyDescent="0.75">
      <c r="A34" s="362"/>
      <c r="B34" s="361"/>
      <c r="C34" s="361"/>
      <c r="D34" s="361"/>
      <c r="E34" s="361"/>
      <c r="F34" s="361"/>
      <c r="G34" s="361"/>
      <c r="H34" s="361"/>
      <c r="I34" s="361"/>
      <c r="J34" s="361"/>
      <c r="K34" s="361"/>
      <c r="L34" s="361"/>
      <c r="M34" s="361"/>
      <c r="N34" s="363" t="s">
        <v>77</v>
      </c>
      <c r="O34" s="121">
        <f>IF(AND($B4&gt;0,$C4&gt;0,$D4&gt;0,NOT(ISBLANK($H13))),_xlfn.NORM.INV(ABS(VLOOKUP($M$24,VLookups!$A$53:$B$54,2,FALSE)-O$33),$G10,$K22),"")</f>
        <v>104.33398296479201</v>
      </c>
      <c r="P34" s="122">
        <f>IF(AND($B4&gt;0,$C4&gt;0,$D4&gt;0,NOT(ISBLANK($H13))),_xlfn.NORM.INV(ABS(VLOOKUP($M$24,VLookups!$A$53:$B$54,2,FALSE)-P$33),$G10,$K22),"")</f>
        <v>107.66601703520799</v>
      </c>
      <c r="Q34" s="121">
        <f>IF(AND($B4&gt;0,$C4&gt;0,$D4&gt;0,NOT(ISBLANK($H13))),_xlfn.NORM.INV(ABS(VLOOKUP($M$24,VLookups!$A$53:$B$54,2,FALSE)-Q$33),$G10,$K22),"")</f>
        <v>107.34736340634193</v>
      </c>
      <c r="R34" s="122">
        <f>IF(AND($B4&gt;0,$C4&gt;0,$D4&gt;0,NOT(ISBLANK($H13))),_xlfn.NORM.INV(ABS(VLOOKUP($M$24,VLookups!$A$53:$B$54,2,FALSE)-R$33),$G10,$K22),"")</f>
        <v>107.09410760364479</v>
      </c>
      <c r="S34" s="121">
        <f>IF(AND($B4&gt;0,$C4&gt;0,$D4&gt;0,NOT(ISBLANK($H13))),_xlfn.NORM.INV(ABS(VLOOKUP($M$24,VLookups!$A$53:$B$54,2,FALSE)-S$33),$G10,$K22),"")</f>
        <v>106.87683667525491</v>
      </c>
      <c r="T34" s="122">
        <f>IF(AND($B4&gt;0,$C4&gt;0,$D4&gt;0,NOT(ISBLANK($H13))),_xlfn.NORM.INV(ABS(VLOOKUP($M$24,VLookups!$A$53:$B$54,2,FALSE)-T$33),$G10,$K22),"")</f>
        <v>106.68172066652045</v>
      </c>
      <c r="U34" s="361"/>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75">
      <c r="A37" s="125"/>
      <c r="B37" s="387" t="s">
        <v>45</v>
      </c>
      <c r="C37" s="388"/>
      <c r="D37" s="389"/>
      <c r="E37" s="123"/>
      <c r="F37" s="123"/>
      <c r="G37" s="125"/>
      <c r="H37" s="125"/>
      <c r="I37" s="125"/>
      <c r="J37" s="125"/>
      <c r="K37" s="125"/>
      <c r="L37" s="125"/>
      <c r="M37" s="125"/>
      <c r="N37" s="125"/>
      <c r="O37" s="125"/>
      <c r="P37" s="125"/>
      <c r="Q37" s="125"/>
      <c r="R37" s="125"/>
      <c r="S37" s="125"/>
      <c r="T37" s="125"/>
      <c r="U37" s="125"/>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73" t="s">
        <v>870</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2020-",YEAR('Change Log'!$A$3),", William W. Davis, MSPM, PMP")</f>
        <v>Version 0.5.4 – © 2020-2021, William W. Davis, MSPM, PMP</v>
      </c>
      <c r="C42" s="5"/>
      <c r="D42" s="5"/>
      <c r="E42" s="5"/>
      <c r="F42" s="2"/>
      <c r="G42" s="2"/>
      <c r="H42" s="5"/>
      <c r="I42" s="5"/>
      <c r="J42" s="5"/>
      <c r="K42" s="2"/>
      <c r="L42" s="5"/>
      <c r="M42" s="5"/>
      <c r="N42" s="5"/>
      <c r="O42" s="5"/>
      <c r="P42" s="5"/>
      <c r="Q42" s="5"/>
      <c r="R42" s="5"/>
      <c r="S42" s="5"/>
      <c r="T42" s="5"/>
      <c r="U42" s="5"/>
    </row>
    <row r="43" spans="1:21" x14ac:dyDescent="0.75">
      <c r="A43" s="2"/>
      <c r="B43" s="382" t="s">
        <v>80</v>
      </c>
      <c r="C43" s="382"/>
      <c r="D43" s="382"/>
      <c r="E43" s="382"/>
      <c r="F43" s="382"/>
      <c r="G43" s="382"/>
      <c r="H43" s="382"/>
      <c r="I43" s="95"/>
      <c r="J43" s="352"/>
      <c r="K43" s="2"/>
      <c r="L43" s="5"/>
      <c r="M43" s="5"/>
      <c r="N43" s="5"/>
      <c r="O43" s="5"/>
      <c r="P43" s="5"/>
      <c r="Q43" s="5"/>
      <c r="R43" s="5"/>
      <c r="S43" s="5"/>
      <c r="T43" s="5"/>
      <c r="U43" s="5"/>
    </row>
    <row r="44" spans="1:21" x14ac:dyDescent="0.75">
      <c r="A44" s="2"/>
      <c r="B44" s="382" t="s">
        <v>81</v>
      </c>
      <c r="C44" s="382"/>
      <c r="D44" s="382"/>
      <c r="E44" s="382"/>
      <c r="F44" s="382"/>
      <c r="G44" s="382"/>
      <c r="H44" s="382"/>
      <c r="I44" s="95"/>
      <c r="J44" s="352"/>
      <c r="K44" s="2"/>
      <c r="L44" s="5"/>
      <c r="M44" s="5"/>
      <c r="N44" s="5"/>
      <c r="O44" s="5"/>
      <c r="P44" s="5"/>
      <c r="Q44" s="5"/>
      <c r="R44" s="5"/>
      <c r="S44" s="5"/>
      <c r="T44" s="5"/>
      <c r="U44" s="5"/>
    </row>
    <row r="45" spans="1:21" x14ac:dyDescent="0.75">
      <c r="A45" s="2"/>
      <c r="B45" s="382" t="s">
        <v>60</v>
      </c>
      <c r="C45" s="382"/>
      <c r="D45" s="382"/>
      <c r="E45" s="382"/>
      <c r="F45" s="382"/>
      <c r="G45" s="382"/>
      <c r="H45" s="382"/>
      <c r="I45" s="95"/>
      <c r="J45" s="352"/>
      <c r="K45" s="2"/>
      <c r="L45" s="5"/>
      <c r="M45" s="5"/>
      <c r="N45" s="5"/>
      <c r="O45" s="5"/>
      <c r="P45" s="5"/>
      <c r="Q45" s="5"/>
      <c r="R45" s="5"/>
      <c r="S45" s="5"/>
      <c r="T45" s="5"/>
      <c r="U45" s="5"/>
    </row>
    <row r="46" spans="1:21" x14ac:dyDescent="0.75">
      <c r="A46" s="2"/>
      <c r="B46" s="382" t="s">
        <v>139</v>
      </c>
      <c r="C46" s="382"/>
      <c r="D46" s="382"/>
      <c r="E46" s="382"/>
      <c r="F46" s="382"/>
      <c r="G46" s="382"/>
      <c r="H46" s="382"/>
      <c r="I46" s="95"/>
      <c r="J46" s="352"/>
      <c r="K46" s="2"/>
      <c r="L46" s="5"/>
      <c r="M46" s="5"/>
      <c r="N46" s="5"/>
      <c r="O46" s="5"/>
      <c r="P46" s="5"/>
      <c r="Q46" s="5"/>
      <c r="R46" s="5"/>
      <c r="S46" s="5"/>
      <c r="T46" s="5"/>
      <c r="U46" s="5"/>
    </row>
    <row r="47" spans="1:21" x14ac:dyDescent="0.75">
      <c r="A47" s="2"/>
      <c r="B47" s="382" t="s">
        <v>732</v>
      </c>
      <c r="C47" s="382"/>
      <c r="D47" s="382"/>
      <c r="E47" s="382"/>
      <c r="F47" s="382"/>
      <c r="G47" s="382"/>
      <c r="H47" s="382"/>
      <c r="I47" s="95"/>
      <c r="J47" s="352"/>
      <c r="K47" s="2"/>
      <c r="L47" s="5"/>
      <c r="M47" s="5"/>
      <c r="N47" s="5"/>
      <c r="O47" s="5"/>
      <c r="P47" s="5"/>
      <c r="Q47" s="5"/>
      <c r="R47" s="5"/>
      <c r="S47" s="5"/>
      <c r="T47" s="5"/>
      <c r="U47" s="5"/>
    </row>
    <row r="48" spans="1:21" x14ac:dyDescent="0.75">
      <c r="A48" s="2"/>
      <c r="B48" s="139" t="s">
        <v>137</v>
      </c>
      <c r="C48" s="5"/>
      <c r="D48" s="5"/>
      <c r="E48" s="5"/>
      <c r="F48" s="2"/>
      <c r="G48" s="2"/>
      <c r="H48" s="5"/>
      <c r="I48" s="5"/>
      <c r="J48" s="5"/>
      <c r="K48" s="2"/>
      <c r="L48" s="5"/>
      <c r="M48" s="5"/>
      <c r="N48" s="5"/>
      <c r="O48" s="5"/>
      <c r="P48" s="5"/>
      <c r="Q48" s="5"/>
      <c r="R48" s="5"/>
      <c r="S48" s="5"/>
      <c r="T48" s="5"/>
      <c r="U48" s="5"/>
    </row>
    <row r="49" spans="1:21" x14ac:dyDescent="0.75">
      <c r="A49" s="2"/>
      <c r="B49" s="139" t="s">
        <v>58</v>
      </c>
      <c r="C49" s="5"/>
      <c r="D49" s="5"/>
      <c r="E49" s="5"/>
      <c r="F49" s="2"/>
      <c r="G49" s="2"/>
      <c r="H49" s="5"/>
      <c r="I49" s="5"/>
      <c r="J49" s="5"/>
      <c r="K49" s="2"/>
      <c r="L49" s="5"/>
      <c r="M49" s="5"/>
      <c r="N49" s="5"/>
      <c r="O49" s="5"/>
      <c r="P49" s="5"/>
      <c r="Q49" s="5"/>
      <c r="R49" s="5"/>
      <c r="S49" s="5"/>
      <c r="T49" s="5"/>
      <c r="U49" s="5"/>
    </row>
    <row r="50" spans="1:21" x14ac:dyDescent="0.75">
      <c r="A50" s="19"/>
      <c r="B50" s="139" t="s">
        <v>136</v>
      </c>
      <c r="C50" s="5"/>
      <c r="D50" s="5"/>
      <c r="E50" s="2"/>
      <c r="F50" s="2"/>
      <c r="G50" s="5"/>
      <c r="H50" s="2"/>
      <c r="I50" s="2"/>
      <c r="J50" s="2"/>
      <c r="K50" s="5"/>
      <c r="L50" s="5"/>
      <c r="M50" s="5"/>
      <c r="N50" s="5"/>
      <c r="O50" s="5"/>
      <c r="P50" s="5"/>
      <c r="Q50" s="5"/>
      <c r="R50" s="5"/>
      <c r="S50" s="5"/>
      <c r="T50" s="5"/>
      <c r="U50" s="5"/>
    </row>
    <row r="51" spans="1:21" x14ac:dyDescent="0.75">
      <c r="A51" s="19"/>
      <c r="B51" s="139" t="s">
        <v>138</v>
      </c>
      <c r="C51" s="5"/>
      <c r="D51" s="5"/>
      <c r="E51" s="2"/>
      <c r="F51" s="2"/>
      <c r="G51" s="5"/>
      <c r="H51" s="2"/>
      <c r="I51" s="2"/>
      <c r="J51" s="2"/>
      <c r="K51" s="5"/>
      <c r="L51" s="5"/>
      <c r="M51" s="5"/>
      <c r="N51" s="5"/>
      <c r="O51" s="5"/>
      <c r="P51" s="5"/>
      <c r="Q51" s="5"/>
      <c r="R51" s="5"/>
      <c r="S51" s="5"/>
      <c r="T51" s="5"/>
      <c r="U51" s="5"/>
    </row>
    <row r="52" spans="1:21" x14ac:dyDescent="0.75">
      <c r="A52" s="19"/>
      <c r="B52" s="139" t="s">
        <v>671</v>
      </c>
      <c r="C52" s="5"/>
      <c r="D52" s="5"/>
      <c r="E52" s="2"/>
      <c r="F52" s="2"/>
      <c r="G52" s="5"/>
      <c r="H52" s="2"/>
      <c r="I52" s="2"/>
      <c r="J52" s="2"/>
      <c r="K52" s="5"/>
      <c r="L52" s="5"/>
      <c r="M52" s="5"/>
      <c r="N52" s="5"/>
      <c r="O52" s="5"/>
      <c r="P52" s="5"/>
      <c r="Q52" s="5"/>
      <c r="R52" s="5"/>
      <c r="S52" s="5"/>
      <c r="T52" s="5"/>
      <c r="U52" s="5"/>
    </row>
    <row r="53" spans="1:21" x14ac:dyDescent="0.75">
      <c r="A53" s="19"/>
      <c r="B53" s="139" t="s">
        <v>672</v>
      </c>
      <c r="C53" s="5"/>
      <c r="D53" s="5"/>
      <c r="E53" s="2"/>
      <c r="F53" s="2"/>
      <c r="G53" s="5"/>
      <c r="H53" s="2"/>
      <c r="I53" s="2"/>
      <c r="J53" s="2"/>
      <c r="K53" s="5"/>
      <c r="L53" s="5"/>
      <c r="M53" s="5"/>
      <c r="N53" s="5"/>
      <c r="O53" s="5"/>
      <c r="P53" s="5"/>
      <c r="Q53" s="5"/>
      <c r="R53" s="5"/>
      <c r="S53" s="5"/>
      <c r="T53" s="5"/>
      <c r="U53" s="5"/>
    </row>
    <row r="54" spans="1:21" x14ac:dyDescent="0.75">
      <c r="A54" s="19"/>
      <c r="B54" s="139"/>
      <c r="C54" s="5"/>
      <c r="D54" s="5"/>
      <c r="E54" s="2"/>
      <c r="F54" s="2"/>
      <c r="G54" s="5"/>
      <c r="H54" s="2"/>
      <c r="I54" s="2"/>
      <c r="J54" s="2"/>
      <c r="K54" s="5"/>
      <c r="L54" s="5"/>
      <c r="M54" s="5"/>
      <c r="N54" s="5"/>
      <c r="O54" s="5"/>
      <c r="P54" s="5"/>
      <c r="Q54" s="5"/>
      <c r="R54" s="5"/>
      <c r="S54" s="5"/>
      <c r="T54" s="5"/>
      <c r="U54" s="5"/>
    </row>
    <row r="55" spans="1:21" x14ac:dyDescent="0.75">
      <c r="A55" s="19"/>
      <c r="B55" s="139" t="s">
        <v>673</v>
      </c>
      <c r="C55" s="5"/>
      <c r="D55" s="5"/>
      <c r="E55" s="2"/>
      <c r="F55" s="2"/>
      <c r="G55" s="5"/>
      <c r="H55" s="2"/>
      <c r="I55" s="2"/>
      <c r="J55" s="2"/>
      <c r="K55" s="5"/>
      <c r="L55" s="5"/>
      <c r="M55" s="5"/>
      <c r="N55" s="5"/>
      <c r="O55" s="5"/>
      <c r="P55" s="5"/>
      <c r="Q55" s="5"/>
      <c r="R55" s="5"/>
      <c r="S55" s="5"/>
      <c r="T55" s="5"/>
      <c r="U55" s="5"/>
    </row>
    <row r="56" spans="1:21" x14ac:dyDescent="0.75">
      <c r="A56" s="19"/>
      <c r="B56" s="139" t="s">
        <v>57</v>
      </c>
      <c r="C56" s="5"/>
      <c r="D56" s="5"/>
      <c r="E56" s="2"/>
      <c r="F56" s="2"/>
      <c r="G56" s="5"/>
      <c r="H56" s="2"/>
      <c r="I56" s="2"/>
      <c r="J56" s="2"/>
      <c r="K56" s="5"/>
      <c r="L56" s="5"/>
      <c r="M56" s="5"/>
      <c r="N56" s="5"/>
      <c r="O56" s="5"/>
      <c r="P56" s="5"/>
      <c r="Q56" s="5"/>
      <c r="R56" s="5"/>
      <c r="S56" s="5"/>
      <c r="T56" s="5"/>
      <c r="U56" s="5"/>
    </row>
    <row r="57" spans="1:21" x14ac:dyDescent="0.75">
      <c r="A57" s="2"/>
      <c r="B57" s="383" t="s">
        <v>677</v>
      </c>
      <c r="C57" s="383"/>
      <c r="D57" s="383"/>
      <c r="E57" s="383"/>
      <c r="F57" s="383"/>
      <c r="G57" s="383"/>
      <c r="H57" s="383"/>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2.412779898258719</v>
      </c>
      <c r="D59" s="155" t="s">
        <v>110</v>
      </c>
    </row>
    <row r="60" spans="1:21" hidden="1" x14ac:dyDescent="0.75">
      <c r="B60" s="5"/>
      <c r="C60" s="5"/>
    </row>
    <row r="61" spans="1:21" hidden="1" x14ac:dyDescent="0.75">
      <c r="B61" s="159">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54"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IF($B$37=VLookups!$A$58,TRUE,FALSE)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IF($B$8=VLookups!$A$58,TRUE,FALSE)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IF($B$8=VLookups!$A$58,TRUE,FALSE)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IF($B$8=VLookups!$A$58,TRUE,FALSE)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VLookups!$A$58:$A$59</xm:f>
          </x14:formula1>
          <xm:sqref>B37:D37</xm:sqref>
        </x14:dataValidation>
        <x14:dataValidation type="list" allowBlank="1" showInputMessage="1" showErrorMessage="1" xr:uid="{00000000-0002-0000-0100-000001000000}">
          <x14:formula1>
            <xm:f>VLookups!$A$53:$A$54</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689</v>
      </c>
      <c r="C1" s="5"/>
      <c r="D1" s="5"/>
      <c r="E1" s="2"/>
      <c r="F1" s="2"/>
      <c r="G1" s="5"/>
      <c r="H1" s="2"/>
      <c r="I1" s="2"/>
      <c r="J1" s="5"/>
      <c r="K1" s="5"/>
      <c r="L1" s="5"/>
      <c r="M1" s="394" t="s">
        <v>43</v>
      </c>
      <c r="N1" s="395"/>
      <c r="O1" s="403" t="str">
        <f>VLOOKUP(M1,VLookups!A53:C54,3,FALSE)</f>
        <v>Show the likelihood that the SPERT estimates will be EQUAL TO or GREATER THAN an uncertainty</v>
      </c>
      <c r="P1" s="403"/>
      <c r="Q1" s="403"/>
      <c r="R1" s="403"/>
      <c r="S1" s="403"/>
      <c r="T1" s="403"/>
      <c r="U1" s="5"/>
    </row>
    <row r="2" spans="1:225" ht="15" customHeight="1" x14ac:dyDescent="0.75">
      <c r="B2" s="51">
        <v>-0.5</v>
      </c>
      <c r="C2" s="81" t="s">
        <v>55</v>
      </c>
      <c r="D2" s="93">
        <v>1</v>
      </c>
      <c r="E2" s="24"/>
      <c r="F2" s="24"/>
      <c r="G2" s="23"/>
      <c r="H2" s="24"/>
      <c r="I2" s="24"/>
      <c r="J2" s="5"/>
      <c r="K2" s="5"/>
      <c r="L2" s="5"/>
      <c r="M2" s="407" t="s">
        <v>40</v>
      </c>
      <c r="N2" s="407" t="s">
        <v>41</v>
      </c>
      <c r="O2" s="404" t="s">
        <v>31</v>
      </c>
      <c r="P2" s="405"/>
      <c r="Q2" s="405"/>
      <c r="R2" s="405"/>
      <c r="S2" s="405"/>
      <c r="T2" s="406"/>
      <c r="U2" s="5"/>
      <c r="V2" s="151" t="s">
        <v>111</v>
      </c>
    </row>
    <row r="3" spans="1:225" x14ac:dyDescent="0.75">
      <c r="A3" s="3" t="s">
        <v>5</v>
      </c>
      <c r="B3" s="56" t="s">
        <v>24</v>
      </c>
      <c r="C3" s="56" t="s">
        <v>6</v>
      </c>
      <c r="D3" s="56" t="s">
        <v>25</v>
      </c>
      <c r="E3" s="56"/>
      <c r="F3" s="56"/>
      <c r="G3" s="56" t="s">
        <v>39</v>
      </c>
      <c r="H3" s="56" t="s">
        <v>9</v>
      </c>
      <c r="I3" s="56" t="s">
        <v>108</v>
      </c>
      <c r="J3" s="56" t="s">
        <v>682</v>
      </c>
      <c r="K3" s="56" t="s">
        <v>38</v>
      </c>
      <c r="L3" s="56" t="s">
        <v>51</v>
      </c>
      <c r="M3" s="408"/>
      <c r="N3" s="408"/>
      <c r="O3" s="92">
        <v>0.1</v>
      </c>
      <c r="P3" s="52">
        <v>0.9</v>
      </c>
      <c r="Q3" s="52">
        <v>0.85</v>
      </c>
      <c r="R3" s="52">
        <v>0.8</v>
      </c>
      <c r="S3" s="52">
        <v>0.75</v>
      </c>
      <c r="T3" s="52">
        <v>0.5</v>
      </c>
      <c r="U3" s="5"/>
      <c r="V3" s="151" t="s">
        <v>112</v>
      </c>
      <c r="DT3" s="151" t="s">
        <v>109</v>
      </c>
      <c r="HQ3" s="154" t="s">
        <v>140</v>
      </c>
    </row>
    <row r="4" spans="1:225" x14ac:dyDescent="0.7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IF(AND(M4&gt;0,C4&gt;0,NOT(K4="")),ABS(VLOOKUP($M$1,VLookups!$A$53:$B$54,2,FALSE)-_xlfn.NORM.DIST(M4,G4,K4,TRUE)),"")</f>
        <v>0.54379967487153691</v>
      </c>
      <c r="O4" s="86">
        <f>IF(AND($B4&gt;0,$C4&gt;0,$D4&gt;0,NOT(ISBLANK($H4))),_xlfn.NORM.INV(ABS(VLOOKUP($M$1,VLookups!$A$53:$B$54,2,FALSE)-O$3),$G4,$K4),"")</f>
        <v>-102.98607461600841</v>
      </c>
      <c r="P4" s="85">
        <f>IF(AND($B4&gt;0,$C4&gt;0,$D4&gt;0,NOT(ISBLANK($H4))),_xlfn.NORM.INV(ABS(VLOOKUP($M$1,VLookups!$A$53:$B$54,2,FALSE)-P$3),$G4,$K4),"")</f>
        <v>362.98607461600841</v>
      </c>
      <c r="Q4" s="86">
        <f>IF(AND($B4&gt;0,$C4&gt;0,$D4&gt;0,NOT(ISBLANK($H4))),_xlfn.NORM.INV(ABS(VLOOKUP($M$1,VLookups!$A$53:$B$54,2,FALSE)-Q$3),$G4,$K4),"")</f>
        <v>318.423590209971</v>
      </c>
      <c r="R4" s="85">
        <f>IF(AND($B4&gt;0,$C4&gt;0,$D4&gt;0,NOT(ISBLANK($H4))),_xlfn.NORM.INV(ABS(VLOOKUP($M$1,VLookups!$A$53:$B$54,2,FALSE)-R$3),$G4,$K4),"")</f>
        <v>283.00674026355591</v>
      </c>
      <c r="S4" s="86">
        <f>IF(AND($B4&gt;0,$C4&gt;0,$D4&gt;0,NOT(ISBLANK($H4))),_xlfn.NORM.INV(ABS(VLOOKUP($M$1,VLookups!$A$53:$B$54,2,FALSE)-S$3),$G4,$K4),"")</f>
        <v>252.6222365856477</v>
      </c>
      <c r="T4" s="85">
        <f>IF(AND($B4&gt;0,$C4&gt;0,$D4&gt;0,NOT(ISBLANK($H4))),_xlfn.NORM.INV(ABS(VLOOKUP($M$1,VLookups!$A$53:$B$54,2,FALSE)-T$3),$G4,$K4),"")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7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696</v>
      </c>
      <c r="I5" s="56"/>
      <c r="J5" s="244"/>
      <c r="K5" s="69">
        <f>IF(AND(B5&gt;0,C5&gt;0,D5&gt;0),IF(ISBLANK(J5),IF(ISBLANK(H5),"",(D5-B5)*VLOOKUP(H5,VLookups!$A$4:$B$13,2,FALSE)),J5),"")</f>
        <v>181.8</v>
      </c>
      <c r="L5" s="70">
        <f t="shared" si="2"/>
        <v>33051.240000000005</v>
      </c>
      <c r="M5" s="87">
        <v>150</v>
      </c>
      <c r="N5" s="237">
        <f>IF(AND(M5&gt;0,C5&gt;0,NOT(K5="")),ABS(VLOOKUP($M$1,VLookups!$A$53:$B$54,2,FALSE)-_xlfn.NORM.DIST(M5,G5,K5,TRUE)),"")</f>
        <v>0.54379967487153691</v>
      </c>
      <c r="O5" s="86">
        <f>IF(AND($B5&gt;0,$C5&gt;0,$D5&gt;0,NOT(ISBLANK($H5))),_xlfn.NORM.INV(ABS(VLOOKUP($M$1,VLookups!$A$53:$B$54,2,FALSE)-O$3),$G5,$K5),"")</f>
        <v>-102.98607461600841</v>
      </c>
      <c r="P5" s="85">
        <f>IF(AND($B5&gt;0,$C5&gt;0,$D5&gt;0,NOT(ISBLANK($H5))),_xlfn.NORM.INV(ABS(VLOOKUP($M$1,VLookups!$A$53:$B$54,2,FALSE)-P$3),$G5,$K5),"")</f>
        <v>362.98607461600841</v>
      </c>
      <c r="Q5" s="86">
        <f>IF(AND($B5&gt;0,$C5&gt;0,$D5&gt;0,NOT(ISBLANK($H5))),_xlfn.NORM.INV(ABS(VLOOKUP($M$1,VLookups!$A$53:$B$54,2,FALSE)-Q$3),$G5,$K5),"")</f>
        <v>318.423590209971</v>
      </c>
      <c r="R5" s="85">
        <f>IF(AND($B5&gt;0,$C5&gt;0,$D5&gt;0,NOT(ISBLANK($H5))),_xlfn.NORM.INV(ABS(VLOOKUP($M$1,VLookups!$A$53:$B$54,2,FALSE)-R$3),$G5,$K5),"")</f>
        <v>283.00674026355591</v>
      </c>
      <c r="S5" s="86">
        <f>IF(AND($B5&gt;0,$C5&gt;0,$D5&gt;0,NOT(ISBLANK($H5))),_xlfn.NORM.INV(ABS(VLOOKUP($M$1,VLookups!$A$53:$B$54,2,FALSE)-S$3),$G5,$K5),"")</f>
        <v>252.6222365856477</v>
      </c>
      <c r="T5" s="85">
        <f>IF(AND($B5&gt;0,$C5&gt;0,$D5&gt;0,NOT(ISBLANK($H5))),_xlfn.NORM.INV(ABS(VLOOKUP($M$1,VLookups!$A$53:$B$54,2,FALSE)-T$3),$G5,$K5),"")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7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IF(AND(M6&gt;0,C6&gt;0,NOT(K6="")),ABS(VLOOKUP($M$1,VLookups!$A$53:$B$54,2,FALSE)-_xlfn.NORM.DIST(M6,G6,K6,TRUE)),"")</f>
        <v>0.54295252227494584</v>
      </c>
      <c r="O6" s="86">
        <f>IF(AND($B6&gt;0,$C6&gt;0,$D6&gt;0,NOT(ISBLANK($H6))),_xlfn.NORM.INV(ABS(VLOOKUP($M$1,VLookups!$A$53:$B$54,2,FALSE)-O$3),$G6,$K6),"")</f>
        <v>-107.59966025196897</v>
      </c>
      <c r="P6" s="85">
        <f>IF(AND($B6&gt;0,$C6&gt;0,$D6&gt;0,NOT(ISBLANK($H6))),_xlfn.NORM.INV(ABS(VLOOKUP($M$1,VLookups!$A$53:$B$54,2,FALSE)-P$3),$G6,$K6),"")</f>
        <v>367.599660251969</v>
      </c>
      <c r="Q6" s="86">
        <f>IF(AND($B6&gt;0,$C6&gt;0,$D6&gt;0,NOT(ISBLANK($H6))),_xlfn.NORM.INV(ABS(VLOOKUP($M$1,VLookups!$A$53:$B$54,2,FALSE)-Q$3),$G6,$K6),"")</f>
        <v>322.15475041214864</v>
      </c>
      <c r="R6" s="85">
        <f>IF(AND($B6&gt;0,$C6&gt;0,$D6&gt;0,NOT(ISBLANK($H6))),_xlfn.NORM.INV(ABS(VLOOKUP($M$1,VLookups!$A$53:$B$54,2,FALSE)-R$3),$G6,$K6),"")</f>
        <v>286.03657670441839</v>
      </c>
      <c r="S6" s="86">
        <f>IF(AND($B6&gt;0,$C6&gt;0,$D6&gt;0,NOT(ISBLANK($H6))),_xlfn.NORM.INV(ABS(VLOOKUP($M$1,VLookups!$A$53:$B$54,2,FALSE)-S$3),$G6,$K6),"")</f>
        <v>255.05039968635361</v>
      </c>
      <c r="T6" s="85">
        <f>IF(AND($B6&gt;0,$C6&gt;0,$D6&gt;0,NOT(ISBLANK($H6))),_xlfn.NORM.INV(ABS(VLOOKUP($M$1,VLookups!$A$53:$B$54,2,FALSE)-T$3),$G6,$K6),"")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7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IF(AND(M7&gt;0,C7&gt;0,NOT(K7="")),ABS(VLOOKUP($M$1,VLookups!$A$53:$B$54,2,FALSE)-_xlfn.NORM.DIST(M7,G7,K7,TRUE)),"")</f>
        <v>0.54233831570224122</v>
      </c>
      <c r="O7" s="86">
        <f>IF(AND($B7&gt;0,$C7&gt;0,$D7&gt;0,NOT(ISBLANK($H7))),_xlfn.NORM.INV(ABS(VLOOKUP($M$1,VLookups!$A$53:$B$54,2,FALSE)-O$3),$G7,$K7),"")</f>
        <v>-111.05984947893936</v>
      </c>
      <c r="P7" s="85">
        <f>IF(AND($B7&gt;0,$C7&gt;0,$D7&gt;0,NOT(ISBLANK($H7))),_xlfn.NORM.INV(ABS(VLOOKUP($M$1,VLookups!$A$53:$B$54,2,FALSE)-P$3),$G7,$K7),"")</f>
        <v>371.05984947893933</v>
      </c>
      <c r="Q7" s="86">
        <f>IF(AND($B7&gt;0,$C7&gt;0,$D7&gt;0,NOT(ISBLANK($H7))),_xlfn.NORM.INV(ABS(VLOOKUP($M$1,VLookups!$A$53:$B$54,2,FALSE)-Q$3),$G7,$K7),"")</f>
        <v>324.95312056378185</v>
      </c>
      <c r="R7" s="85">
        <f>IF(AND($B7&gt;0,$C7&gt;0,$D7&gt;0,NOT(ISBLANK($H7))),_xlfn.NORM.INV(ABS(VLOOKUP($M$1,VLookups!$A$53:$B$54,2,FALSE)-R$3),$G7,$K7),"")</f>
        <v>288.30895403506526</v>
      </c>
      <c r="S7" s="86">
        <f>IF(AND($B7&gt;0,$C7&gt;0,$D7&gt;0,NOT(ISBLANK($H7))),_xlfn.NORM.INV(ABS(VLOOKUP($M$1,VLookups!$A$53:$B$54,2,FALSE)-S$3),$G7,$K7),"")</f>
        <v>256.87152201188303</v>
      </c>
      <c r="T7" s="85">
        <f>IF(AND($B7&gt;0,$C7&gt;0,$D7&gt;0,NOT(ISBLANK($H7))),_xlfn.NORM.INV(ABS(VLOOKUP($M$1,VLookups!$A$53:$B$54,2,FALSE)-T$3),$G7,$K7),"")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7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IF(AND(M8&gt;0,C8&gt;0,NOT(K8="")),ABS(VLOOKUP($M$1,VLookups!$A$53:$B$54,2,FALSE)-_xlfn.NORM.DIST(M8,G8,K8,TRUE)),"")</f>
        <v>0.54174139544255429</v>
      </c>
      <c r="O8" s="86">
        <f>IF(AND($B8&gt;0,$C8&gt;0,$D8&gt;0,NOT(ISBLANK($H8))),_xlfn.NORM.INV(ABS(VLOOKUP($M$1,VLookups!$A$53:$B$54,2,FALSE)-O$3),$G8,$K8),"")</f>
        <v>-114.5200387059098</v>
      </c>
      <c r="P8" s="85">
        <f>IF(AND($B8&gt;0,$C8&gt;0,$D8&gt;0,NOT(ISBLANK($H8))),_xlfn.NORM.INV(ABS(VLOOKUP($M$1,VLookups!$A$53:$B$54,2,FALSE)-P$3),$G8,$K8),"")</f>
        <v>374.52003870590977</v>
      </c>
      <c r="Q8" s="86">
        <f>IF(AND($B8&gt;0,$C8&gt;0,$D8&gt;0,NOT(ISBLANK($H8))),_xlfn.NORM.INV(ABS(VLOOKUP($M$1,VLookups!$A$53:$B$54,2,FALSE)-Q$3),$G8,$K8),"")</f>
        <v>327.75149071541512</v>
      </c>
      <c r="R8" s="85">
        <f>IF(AND($B8&gt;0,$C8&gt;0,$D8&gt;0,NOT(ISBLANK($H8))),_xlfn.NORM.INV(ABS(VLOOKUP($M$1,VLookups!$A$53:$B$54,2,FALSE)-R$3),$G8,$K8),"")</f>
        <v>290.58133136571212</v>
      </c>
      <c r="S8" s="86">
        <f>IF(AND($B8&gt;0,$C8&gt;0,$D8&gt;0,NOT(ISBLANK($H8))),_xlfn.NORM.INV(ABS(VLOOKUP($M$1,VLookups!$A$53:$B$54,2,FALSE)-S$3),$G8,$K8),"")</f>
        <v>258.69264433741245</v>
      </c>
      <c r="T8" s="85">
        <f>IF(AND($B8&gt;0,$C8&gt;0,$D8&gt;0,NOT(ISBLANK($H8))),_xlfn.NORM.INV(ABS(VLOOKUP($M$1,VLookups!$A$53:$B$54,2,FALSE)-T$3),$G8,$K8),"")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7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IF(AND(M9&gt;0,C9&gt;0,NOT(K9="")),ABS(VLOOKUP($M$1,VLookups!$A$53:$B$54,2,FALSE)-_xlfn.NORM.DIST(M9,G9,K9,TRUE)),"")</f>
        <v>0.54097115571693333</v>
      </c>
      <c r="O9" s="86">
        <f>IF(AND($B9&gt;0,$C9&gt;0,$D9&gt;0,NOT(ISBLANK($H9))),_xlfn.NORM.INV(ABS(VLOOKUP($M$1,VLookups!$A$53:$B$54,2,FALSE)-O$3),$G9,$K9),"")</f>
        <v>-119.13362434187036</v>
      </c>
      <c r="P9" s="85">
        <f>IF(AND($B9&gt;0,$C9&gt;0,$D9&gt;0,NOT(ISBLANK($H9))),_xlfn.NORM.INV(ABS(VLOOKUP($M$1,VLookups!$A$53:$B$54,2,FALSE)-P$3),$G9,$K9),"")</f>
        <v>379.13362434187036</v>
      </c>
      <c r="Q9" s="86">
        <f>IF(AND($B9&gt;0,$C9&gt;0,$D9&gt;0,NOT(ISBLANK($H9))),_xlfn.NORM.INV(ABS(VLOOKUP($M$1,VLookups!$A$53:$B$54,2,FALSE)-Q$3),$G9,$K9),"")</f>
        <v>331.48265091759276</v>
      </c>
      <c r="R9" s="85">
        <f>IF(AND($B9&gt;0,$C9&gt;0,$D9&gt;0,NOT(ISBLANK($H9))),_xlfn.NORM.INV(ABS(VLOOKUP($M$1,VLookups!$A$53:$B$54,2,FALSE)-R$3),$G9,$K9),"")</f>
        <v>293.6111678065746</v>
      </c>
      <c r="S9" s="86">
        <f>IF(AND($B9&gt;0,$C9&gt;0,$D9&gt;0,NOT(ISBLANK($H9))),_xlfn.NORM.INV(ABS(VLOOKUP($M$1,VLookups!$A$53:$B$54,2,FALSE)-S$3),$G9,$K9),"")</f>
        <v>261.12080743811833</v>
      </c>
      <c r="T9" s="85">
        <f>IF(AND($B9&gt;0,$C9&gt;0,$D9&gt;0,NOT(ISBLANK($H9))),_xlfn.NORM.INV(ABS(VLOOKUP($M$1,VLookups!$A$53:$B$54,2,FALSE)-T$3),$G9,$K9),"")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7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IF(AND(M10&gt;0,C10&gt;0,NOT(K10="")),ABS(VLOOKUP($M$1,VLookups!$A$53:$B$54,2,FALSE)-_xlfn.NORM.DIST(M10,G10,K10,TRUE)),"")</f>
        <v>0.5402287791280862</v>
      </c>
      <c r="O10" s="86">
        <f>IF(AND($B10&gt;0,$C10&gt;0,$D10&gt;0,NOT(ISBLANK($H10))),_xlfn.NORM.INV(ABS(VLOOKUP($M$1,VLookups!$A$53:$B$54,2,FALSE)-O$3),$G10,$K10),"")</f>
        <v>-123.74720997783095</v>
      </c>
      <c r="P10" s="85">
        <f>IF(AND($B10&gt;0,$C10&gt;0,$D10&gt;0,NOT(ISBLANK($H10))),_xlfn.NORM.INV(ABS(VLOOKUP($M$1,VLookups!$A$53:$B$54,2,FALSE)-P$3),$G10,$K10),"")</f>
        <v>383.74720997783095</v>
      </c>
      <c r="Q10" s="86">
        <f>IF(AND($B10&gt;0,$C10&gt;0,$D10&gt;0,NOT(ISBLANK($H10))),_xlfn.NORM.INV(ABS(VLOOKUP($M$1,VLookups!$A$53:$B$54,2,FALSE)-Q$3),$G10,$K10),"")</f>
        <v>335.21381111977041</v>
      </c>
      <c r="R10" s="85">
        <f>IF(AND($B10&gt;0,$C10&gt;0,$D10&gt;0,NOT(ISBLANK($H10))),_xlfn.NORM.INV(ABS(VLOOKUP($M$1,VLookups!$A$53:$B$54,2,FALSE)-R$3),$G10,$K10),"")</f>
        <v>296.64100424743714</v>
      </c>
      <c r="S10" s="86">
        <f>IF(AND($B10&gt;0,$C10&gt;0,$D10&gt;0,NOT(ISBLANK($H10))),_xlfn.NORM.INV(ABS(VLOOKUP($M$1,VLookups!$A$53:$B$54,2,FALSE)-S$3),$G10,$K10),"")</f>
        <v>263.54897053882428</v>
      </c>
      <c r="T10" s="85">
        <f>IF(AND($B10&gt;0,$C10&gt;0,$D10&gt;0,NOT(ISBLANK($H10))),_xlfn.NORM.INV(ABS(VLOOKUP($M$1,VLookups!$A$53:$B$54,2,FALSE)-T$3),$G10,$K10),"")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75">
      <c r="A11" s="4">
        <v>8</v>
      </c>
      <c r="B11" s="88">
        <f t="shared" si="107"/>
        <v>60</v>
      </c>
      <c r="C11" s="87">
        <v>120</v>
      </c>
      <c r="D11" s="88">
        <f t="shared" si="108"/>
        <v>240</v>
      </c>
      <c r="E11" s="34">
        <f t="shared" si="0"/>
        <v>1</v>
      </c>
      <c r="F11" s="34">
        <f t="shared" si="1"/>
        <v>0.5</v>
      </c>
      <c r="G11" s="68">
        <f t="shared" si="109"/>
        <v>130</v>
      </c>
      <c r="H11" s="21" t="s">
        <v>697</v>
      </c>
      <c r="I11" s="56"/>
      <c r="J11" s="244"/>
      <c r="K11" s="69">
        <f>IF(AND(B11&gt;0,C11&gt;0,D11&gt;0),IF(ISBLANK(J11),IF(ISBLANK(H11),"",(D11-B11)*VLOOKUP(H11,VLookups!$A$4:$B$13,2,FALSE)),J11),"")</f>
        <v>201.60000000000002</v>
      </c>
      <c r="L11" s="70">
        <f t="shared" si="2"/>
        <v>40642.560000000012</v>
      </c>
      <c r="M11" s="87">
        <v>150</v>
      </c>
      <c r="N11" s="237">
        <f>IF(AND(M11&gt;0,C11&gt;0,NOT(K11="")),ABS(VLOOKUP($M$1,VLookups!$A$53:$B$54,2,FALSE)-_xlfn.NORM.DIST(M11,G11,K11,TRUE)),"")</f>
        <v>0.5395127831037716</v>
      </c>
      <c r="O11" s="86">
        <f>IF(AND($B11&gt;0,$C11&gt;0,$D11&gt;0,NOT(ISBLANK($H11))),_xlfn.NORM.INV(ABS(VLOOKUP($M$1,VLookups!$A$53:$B$54,2,FALSE)-O$3),$G11,$K11),"")</f>
        <v>-128.36079561379148</v>
      </c>
      <c r="P11" s="85">
        <f>IF(AND($B11&gt;0,$C11&gt;0,$D11&gt;0,NOT(ISBLANK($H11))),_xlfn.NORM.INV(ABS(VLOOKUP($M$1,VLookups!$A$53:$B$54,2,FALSE)-P$3),$G11,$K11),"")</f>
        <v>388.36079561379148</v>
      </c>
      <c r="Q11" s="86">
        <f>IF(AND($B11&gt;0,$C11&gt;0,$D11&gt;0,NOT(ISBLANK($H11))),_xlfn.NORM.INV(ABS(VLOOKUP($M$1,VLookups!$A$53:$B$54,2,FALSE)-Q$3),$G11,$K11),"")</f>
        <v>338.94497132194806</v>
      </c>
      <c r="R11" s="85">
        <f>IF(AND($B11&gt;0,$C11&gt;0,$D11&gt;0,NOT(ISBLANK($H11))),_xlfn.NORM.INV(ABS(VLOOKUP($M$1,VLookups!$A$53:$B$54,2,FALSE)-R$3),$G11,$K11),"")</f>
        <v>299.67084068829962</v>
      </c>
      <c r="S11" s="86">
        <f>IF(AND($B11&gt;0,$C11&gt;0,$D11&gt;0,NOT(ISBLANK($H11))),_xlfn.NORM.INV(ABS(VLOOKUP($M$1,VLookups!$A$53:$B$54,2,FALSE)-S$3),$G11,$K11),"")</f>
        <v>265.97713363953017</v>
      </c>
      <c r="T11" s="85">
        <f>IF(AND($B11&gt;0,$C11&gt;0,$D11&gt;0,NOT(ISBLANK($H11))),_xlfn.NORM.INV(ABS(VLOOKUP($M$1,VLookups!$A$53:$B$54,2,FALSE)-T$3),$G11,$K11),"")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75">
      <c r="A12" s="4">
        <v>9</v>
      </c>
      <c r="B12" s="88">
        <f t="shared" si="107"/>
        <v>60</v>
      </c>
      <c r="C12" s="87">
        <v>120</v>
      </c>
      <c r="D12" s="88">
        <f t="shared" si="108"/>
        <v>240</v>
      </c>
      <c r="E12" s="34">
        <f t="shared" si="0"/>
        <v>1</v>
      </c>
      <c r="F12" s="34">
        <f t="shared" si="1"/>
        <v>0.5</v>
      </c>
      <c r="G12" s="68">
        <f t="shared" si="109"/>
        <v>130</v>
      </c>
      <c r="H12" s="21" t="s">
        <v>698</v>
      </c>
      <c r="I12" s="56"/>
      <c r="J12" s="244"/>
      <c r="K12" s="69">
        <f>IF(AND(B12&gt;0,C12&gt;0,D12&gt;0),IF(ISBLANK(J12),IF(ISBLANK(H12),"",(D12-B12)*VLOOKUP(H12,VLookups!$A$4:$B$13,2,FALSE)),J12),"")</f>
        <v>205.2</v>
      </c>
      <c r="L12" s="70">
        <f t="shared" si="2"/>
        <v>42107.039999999994</v>
      </c>
      <c r="M12" s="87">
        <v>150</v>
      </c>
      <c r="N12" s="237">
        <f>IF(AND(M12&gt;0,C12&gt;0,NOT(K12="")),ABS(VLOOKUP($M$1,VLookups!$A$53:$B$54,2,FALSE)-_xlfn.NORM.DIST(M12,G12,K12,TRUE)),"")</f>
        <v>0.53882178825207638</v>
      </c>
      <c r="O12" s="86">
        <f>IF(AND($B12&gt;0,$C12&gt;0,$D12&gt;0,NOT(ISBLANK($H12))),_xlfn.NORM.INV(ABS(VLOOKUP($M$1,VLookups!$A$53:$B$54,2,FALSE)-O$3),$G12,$K12),"")</f>
        <v>-132.97438124975201</v>
      </c>
      <c r="P12" s="85">
        <f>IF(AND($B12&gt;0,$C12&gt;0,$D12&gt;0,NOT(ISBLANK($H12))),_xlfn.NORM.INV(ABS(VLOOKUP($M$1,VLookups!$A$53:$B$54,2,FALSE)-P$3),$G12,$K12),"")</f>
        <v>392.97438124975201</v>
      </c>
      <c r="Q12" s="86">
        <f>IF(AND($B12&gt;0,$C12&gt;0,$D12&gt;0,NOT(ISBLANK($H12))),_xlfn.NORM.INV(ABS(VLOOKUP($M$1,VLookups!$A$53:$B$54,2,FALSE)-Q$3),$G12,$K12),"")</f>
        <v>342.67613152412565</v>
      </c>
      <c r="R12" s="85">
        <f>IF(AND($B12&gt;0,$C12&gt;0,$D12&gt;0,NOT(ISBLANK($H12))),_xlfn.NORM.INV(ABS(VLOOKUP($M$1,VLookups!$A$53:$B$54,2,FALSE)-R$3),$G12,$K12),"")</f>
        <v>302.7006771291621</v>
      </c>
      <c r="S12" s="86">
        <f>IF(AND($B12&gt;0,$C12&gt;0,$D12&gt;0,NOT(ISBLANK($H12))),_xlfn.NORM.INV(ABS(VLOOKUP($M$1,VLookups!$A$53:$B$54,2,FALSE)-S$3),$G12,$K12),"")</f>
        <v>268.405296740236</v>
      </c>
      <c r="T12" s="85">
        <f>IF(AND($B12&gt;0,$C12&gt;0,$D12&gt;0,NOT(ISBLANK($H12))),_xlfn.NORM.INV(ABS(VLOOKUP($M$1,VLookups!$A$53:$B$54,2,FALSE)-T$3),$G12,$K12),"")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7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IF(AND(M13&gt;0,C13&gt;0,NOT(K13="")),ABS(VLOOKUP($M$1,VLookups!$A$53:$B$54,2,FALSE)-_xlfn.NORM.DIST(M13,G13,K13,TRUE)),"")</f>
        <v>0.53569973647124924</v>
      </c>
      <c r="O13" s="86">
        <f>IF(AND($B13&gt;0,$C13&gt;0,$D13&gt;0,NOT(ISBLANK($H13))),_xlfn.NORM.INV(ABS(VLOOKUP($M$1,VLookups!$A$53:$B$54,2,FALSE)-O$3),$G13,$K13),"")</f>
        <v>-156.04230942955485</v>
      </c>
      <c r="P13" s="85">
        <f>IF(AND($B13&gt;0,$C13&gt;0,$D13&gt;0,NOT(ISBLANK($H13))),_xlfn.NORM.INV(ABS(VLOOKUP($M$1,VLookups!$A$53:$B$54,2,FALSE)-P$3),$G13,$K13),"")</f>
        <v>416.04230942955485</v>
      </c>
      <c r="Q13" s="86">
        <f>IF(AND($B13&gt;0,$C13&gt;0,$D13&gt;0,NOT(ISBLANK($H13))),_xlfn.NORM.INV(ABS(VLOOKUP($M$1,VLookups!$A$53:$B$54,2,FALSE)-Q$3),$G13,$K13),"")</f>
        <v>361.33193253501389</v>
      </c>
      <c r="R13" s="85">
        <f>IF(AND($B13&gt;0,$C13&gt;0,$D13&gt;0,NOT(ISBLANK($H13))),_xlfn.NORM.INV(ABS(VLOOKUP($M$1,VLookups!$A$53:$B$54,2,FALSE)-R$3),$G13,$K13),"")</f>
        <v>317.84985933347457</v>
      </c>
      <c r="S13" s="86">
        <f>IF(AND($B13&gt;0,$C13&gt;0,$D13&gt;0,NOT(ISBLANK($H13))),_xlfn.NORM.INV(ABS(VLOOKUP($M$1,VLookups!$A$53:$B$54,2,FALSE)-S$3),$G13,$K13),"")</f>
        <v>280.54611224376549</v>
      </c>
      <c r="T13" s="85">
        <f>IF(AND($B13&gt;0,$C13&gt;0,$D13&gt;0,NOT(ISBLANK($H13))),_xlfn.NORM.INV(ABS(VLOOKUP($M$1,VLookups!$A$53:$B$54,2,FALSE)-T$3),$G13,$K13),"")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7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IF(AND(M14&gt;0,C14&gt;0,NOT(K14="")),ABS(VLOOKUP($M$1,VLookups!$A$53:$B$54,2,FALSE)-_xlfn.NORM.DIST(M14,G14,K14,TRUE)),"")</f>
        <v/>
      </c>
      <c r="O14" s="86" t="str">
        <f>IF(AND($B14&gt;0,$C14&gt;0,$D14&gt;0,NOT(ISBLANK($H14))),_xlfn.NORM.INV(ABS(VLOOKUP($M$1,VLookups!$A$53:$B$54,2,FALSE)-O$3),$G14,$K14),"")</f>
        <v/>
      </c>
      <c r="P14" s="85" t="str">
        <f>IF(AND($B14&gt;0,$C14&gt;0,$D14&gt;0,NOT(ISBLANK($H14))),_xlfn.NORM.INV(ABS(VLOOKUP($M$1,VLookups!$A$53:$B$54,2,FALSE)-P$3),$G14,$K14),"")</f>
        <v/>
      </c>
      <c r="Q14" s="86" t="str">
        <f>IF(AND($B14&gt;0,$C14&gt;0,$D14&gt;0,NOT(ISBLANK($H14))),_xlfn.NORM.INV(ABS(VLOOKUP($M$1,VLookups!$A$53:$B$54,2,FALSE)-Q$3),$G14,$K14),"")</f>
        <v/>
      </c>
      <c r="R14" s="85" t="str">
        <f>IF(AND($B14&gt;0,$C14&gt;0,$D14&gt;0,NOT(ISBLANK($H14))),_xlfn.NORM.INV(ABS(VLOOKUP($M$1,VLookups!$A$53:$B$54,2,FALSE)-R$3),$G14,$K14),"")</f>
        <v/>
      </c>
      <c r="S14" s="86" t="str">
        <f>IF(AND($B14&gt;0,$C14&gt;0,$D14&gt;0,NOT(ISBLANK($H14))),_xlfn.NORM.INV(ABS(VLOOKUP($M$1,VLookups!$A$53:$B$54,2,FALSE)-S$3),$G14,$K14),"")</f>
        <v/>
      </c>
      <c r="T14" s="85" t="str">
        <f>IF(AND($B14&gt;0,$C14&gt;0,$D14&gt;0,NOT(ISBLANK($H14))),_xlfn.NORM.INV(ABS(VLOOKUP($M$1,VLookups!$A$53:$B$54,2,FALSE)-T$3),$G14,$K14),"")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7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IF(AND(M15&gt;0,C15&gt;0,NOT(K15="")),ABS(VLOOKUP($M$1,VLookups!$A$53:$B$54,2,FALSE)-_xlfn.NORM.DIST(M15,G15,K15,TRUE)),"")</f>
        <v/>
      </c>
      <c r="O15" s="86" t="str">
        <f>IF(AND($B15&gt;0,$C15&gt;0,$D15&gt;0,NOT(ISBLANK($H15))),_xlfn.NORM.INV(ABS(VLOOKUP($M$1,VLookups!$A$53:$B$54,2,FALSE)-O$3),$G15,$K15),"")</f>
        <v/>
      </c>
      <c r="P15" s="85" t="str">
        <f>IF(AND($B15&gt;0,$C15&gt;0,$D15&gt;0,NOT(ISBLANK($H15))),_xlfn.NORM.INV(ABS(VLOOKUP($M$1,VLookups!$A$53:$B$54,2,FALSE)-P$3),$G15,$K15),"")</f>
        <v/>
      </c>
      <c r="Q15" s="86" t="str">
        <f>IF(AND($B15&gt;0,$C15&gt;0,$D15&gt;0,NOT(ISBLANK($H15))),_xlfn.NORM.INV(ABS(VLOOKUP($M$1,VLookups!$A$53:$B$54,2,FALSE)-Q$3),$G15,$K15),"")</f>
        <v/>
      </c>
      <c r="R15" s="85" t="str">
        <f>IF(AND($B15&gt;0,$C15&gt;0,$D15&gt;0,NOT(ISBLANK($H15))),_xlfn.NORM.INV(ABS(VLOOKUP($M$1,VLookups!$A$53:$B$54,2,FALSE)-R$3),$G15,$K15),"")</f>
        <v/>
      </c>
      <c r="S15" s="86" t="str">
        <f>IF(AND($B15&gt;0,$C15&gt;0,$D15&gt;0,NOT(ISBLANK($H15))),_xlfn.NORM.INV(ABS(VLOOKUP($M$1,VLookups!$A$53:$B$54,2,FALSE)-S$3),$G15,$K15),"")</f>
        <v/>
      </c>
      <c r="T15" s="85" t="str">
        <f>IF(AND($B15&gt;0,$C15&gt;0,$D15&gt;0,NOT(ISBLANK($H15))),_xlfn.NORM.INV(ABS(VLOOKUP($M$1,VLookups!$A$53:$B$54,2,FALSE)-T$3),$G15,$K15),"")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7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IF(AND(M16&gt;0,C16&gt;0,NOT(K16="")),ABS(VLOOKUP($M$1,VLookups!$A$53:$B$54,2,FALSE)-_xlfn.NORM.DIST(M16,G16,K16,TRUE)),"")</f>
        <v/>
      </c>
      <c r="O16" s="86" t="str">
        <f>IF(AND($B16&gt;0,$C16&gt;0,$D16&gt;0,NOT(ISBLANK($H16))),_xlfn.NORM.INV(ABS(VLOOKUP($M$1,VLookups!$A$53:$B$54,2,FALSE)-O$3),$G16,$K16),"")</f>
        <v/>
      </c>
      <c r="P16" s="85" t="str">
        <f>IF(AND($B16&gt;0,$C16&gt;0,$D16&gt;0,NOT(ISBLANK($H16))),_xlfn.NORM.INV(ABS(VLOOKUP($M$1,VLookups!$A$53:$B$54,2,FALSE)-P$3),$G16,$K16),"")</f>
        <v/>
      </c>
      <c r="Q16" s="86" t="str">
        <f>IF(AND($B16&gt;0,$C16&gt;0,$D16&gt;0,NOT(ISBLANK($H16))),_xlfn.NORM.INV(ABS(VLOOKUP($M$1,VLookups!$A$53:$B$54,2,FALSE)-Q$3),$G16,$K16),"")</f>
        <v/>
      </c>
      <c r="R16" s="85" t="str">
        <f>IF(AND($B16&gt;0,$C16&gt;0,$D16&gt;0,NOT(ISBLANK($H16))),_xlfn.NORM.INV(ABS(VLOOKUP($M$1,VLookups!$A$53:$B$54,2,FALSE)-R$3),$G16,$K16),"")</f>
        <v/>
      </c>
      <c r="S16" s="86" t="str">
        <f>IF(AND($B16&gt;0,$C16&gt;0,$D16&gt;0,NOT(ISBLANK($H16))),_xlfn.NORM.INV(ABS(VLOOKUP($M$1,VLookups!$A$53:$B$54,2,FALSE)-S$3),$G16,$K16),"")</f>
        <v/>
      </c>
      <c r="T16" s="85" t="str">
        <f>IF(AND($B16&gt;0,$C16&gt;0,$D16&gt;0,NOT(ISBLANK($H16))),_xlfn.NORM.INV(ABS(VLOOKUP($M$1,VLookups!$A$53:$B$54,2,FALSE)-T$3),$G16,$K16),"")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7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IF(AND(M17&gt;0,C17&gt;0,NOT(K17="")),ABS(VLOOKUP($M$1,VLookups!$A$53:$B$54,2,FALSE)-_xlfn.NORM.DIST(M17,G17,K17,TRUE)),"")</f>
        <v/>
      </c>
      <c r="O17" s="86" t="str">
        <f>IF(AND($B17&gt;0,$C17&gt;0,$D17&gt;0,NOT(ISBLANK($H17))),_xlfn.NORM.INV(ABS(VLOOKUP($M$1,VLookups!$A$53:$B$54,2,FALSE)-O$3),$G17,$K17),"")</f>
        <v/>
      </c>
      <c r="P17" s="85" t="str">
        <f>IF(AND($B17&gt;0,$C17&gt;0,$D17&gt;0,NOT(ISBLANK($H17))),_xlfn.NORM.INV(ABS(VLOOKUP($M$1,VLookups!$A$53:$B$54,2,FALSE)-P$3),$G17,$K17),"")</f>
        <v/>
      </c>
      <c r="Q17" s="86" t="str">
        <f>IF(AND($B17&gt;0,$C17&gt;0,$D17&gt;0,NOT(ISBLANK($H17))),_xlfn.NORM.INV(ABS(VLOOKUP($M$1,VLookups!$A$53:$B$54,2,FALSE)-Q$3),$G17,$K17),"")</f>
        <v/>
      </c>
      <c r="R17" s="85" t="str">
        <f>IF(AND($B17&gt;0,$C17&gt;0,$D17&gt;0,NOT(ISBLANK($H17))),_xlfn.NORM.INV(ABS(VLOOKUP($M$1,VLookups!$A$53:$B$54,2,FALSE)-R$3),$G17,$K17),"")</f>
        <v/>
      </c>
      <c r="S17" s="86" t="str">
        <f>IF(AND($B17&gt;0,$C17&gt;0,$D17&gt;0,NOT(ISBLANK($H17))),_xlfn.NORM.INV(ABS(VLOOKUP($M$1,VLookups!$A$53:$B$54,2,FALSE)-S$3),$G17,$K17),"")</f>
        <v/>
      </c>
      <c r="T17" s="85" t="str">
        <f>IF(AND($B17&gt;0,$C17&gt;0,$D17&gt;0,NOT(ISBLANK($H17))),_xlfn.NORM.INV(ABS(VLOOKUP($M$1,VLookups!$A$53:$B$54,2,FALSE)-T$3),$G17,$K17),"")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7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IF(AND(M18&gt;0,C18&gt;0,NOT(K18="")),ABS(VLOOKUP($M$1,VLookups!$A$53:$B$54,2,FALSE)-_xlfn.NORM.DIST(M18,G18,K18,TRUE)),"")</f>
        <v/>
      </c>
      <c r="O18" s="86" t="str">
        <f>IF(AND($B18&gt;0,$C18&gt;0,$D18&gt;0,NOT(ISBLANK($H18))),_xlfn.NORM.INV(ABS(VLOOKUP($M$1,VLookups!$A$53:$B$54,2,FALSE)-O$3),$G18,$K18),"")</f>
        <v/>
      </c>
      <c r="P18" s="85" t="str">
        <f>IF(AND($B18&gt;0,$C18&gt;0,$D18&gt;0,NOT(ISBLANK($H18))),_xlfn.NORM.INV(ABS(VLOOKUP($M$1,VLookups!$A$53:$B$54,2,FALSE)-P$3),$G18,$K18),"")</f>
        <v/>
      </c>
      <c r="Q18" s="86" t="str">
        <f>IF(AND($B18&gt;0,$C18&gt;0,$D18&gt;0,NOT(ISBLANK($H18))),_xlfn.NORM.INV(ABS(VLOOKUP($M$1,VLookups!$A$53:$B$54,2,FALSE)-Q$3),$G18,$K18),"")</f>
        <v/>
      </c>
      <c r="R18" s="85" t="str">
        <f>IF(AND($B18&gt;0,$C18&gt;0,$D18&gt;0,NOT(ISBLANK($H18))),_xlfn.NORM.INV(ABS(VLOOKUP($M$1,VLookups!$A$53:$B$54,2,FALSE)-R$3),$G18,$K18),"")</f>
        <v/>
      </c>
      <c r="S18" s="86" t="str">
        <f>IF(AND($B18&gt;0,$C18&gt;0,$D18&gt;0,NOT(ISBLANK($H18))),_xlfn.NORM.INV(ABS(VLOOKUP($M$1,VLookups!$A$53:$B$54,2,FALSE)-S$3),$G18,$K18),"")</f>
        <v/>
      </c>
      <c r="T18" s="85" t="str">
        <f>IF(AND($B18&gt;0,$C18&gt;0,$D18&gt;0,NOT(ISBLANK($H18))),_xlfn.NORM.INV(ABS(VLOOKUP($M$1,VLookups!$A$53:$B$54,2,FALSE)-T$3),$G18,$K18),"")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7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IF(AND(M19&gt;0,C19&gt;0,NOT(K19="")),ABS(VLOOKUP($M$1,VLookups!$A$53:$B$54,2,FALSE)-_xlfn.NORM.DIST(M19,G19,K19,TRUE)),"")</f>
        <v/>
      </c>
      <c r="O19" s="86" t="str">
        <f>IF(AND($B19&gt;0,$C19&gt;0,$D19&gt;0,NOT(ISBLANK($H19))),_xlfn.NORM.INV(ABS(VLOOKUP($M$1,VLookups!$A$53:$B$54,2,FALSE)-O$3),$G19,$K19),"")</f>
        <v/>
      </c>
      <c r="P19" s="85" t="str">
        <f>IF(AND($B19&gt;0,$C19&gt;0,$D19&gt;0,NOT(ISBLANK($H19))),_xlfn.NORM.INV(ABS(VLOOKUP($M$1,VLookups!$A$53:$B$54,2,FALSE)-P$3),$G19,$K19),"")</f>
        <v/>
      </c>
      <c r="Q19" s="86" t="str">
        <f>IF(AND($B19&gt;0,$C19&gt;0,$D19&gt;0,NOT(ISBLANK($H19))),_xlfn.NORM.INV(ABS(VLOOKUP($M$1,VLookups!$A$53:$B$54,2,FALSE)-Q$3),$G19,$K19),"")</f>
        <v/>
      </c>
      <c r="R19" s="85" t="str">
        <f>IF(AND($B19&gt;0,$C19&gt;0,$D19&gt;0,NOT(ISBLANK($H19))),_xlfn.NORM.INV(ABS(VLOOKUP($M$1,VLookups!$A$53:$B$54,2,FALSE)-R$3),$G19,$K19),"")</f>
        <v/>
      </c>
      <c r="S19" s="86" t="str">
        <f>IF(AND($B19&gt;0,$C19&gt;0,$D19&gt;0,NOT(ISBLANK($H19))),_xlfn.NORM.INV(ABS(VLOOKUP($M$1,VLookups!$A$53:$B$54,2,FALSE)-S$3),$G19,$K19),"")</f>
        <v/>
      </c>
      <c r="T19" s="85" t="str">
        <f>IF(AND($B19&gt;0,$C19&gt;0,$D19&gt;0,NOT(ISBLANK($H19))),_xlfn.NORM.INV(ABS(VLOOKUP($M$1,VLookups!$A$53:$B$54,2,FALSE)-T$3),$G19,$K19),"")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7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IF(AND(M20&gt;0,C20&gt;0,NOT(K20="")),ABS(VLOOKUP($M$1,VLookups!$A$53:$B$54,2,FALSE)-_xlfn.NORM.DIST(M20,G20,K20,TRUE)),"")</f>
        <v/>
      </c>
      <c r="O20" s="86" t="str">
        <f>IF(AND($B20&gt;0,$C20&gt;0,$D20&gt;0,NOT(ISBLANK($H20))),_xlfn.NORM.INV(ABS(VLOOKUP($M$1,VLookups!$A$53:$B$54,2,FALSE)-O$3),$G20,$K20),"")</f>
        <v/>
      </c>
      <c r="P20" s="85" t="str">
        <f>IF(AND($B20&gt;0,$C20&gt;0,$D20&gt;0,NOT(ISBLANK($H20))),_xlfn.NORM.INV(ABS(VLOOKUP($M$1,VLookups!$A$53:$B$54,2,FALSE)-P$3),$G20,$K20),"")</f>
        <v/>
      </c>
      <c r="Q20" s="86" t="str">
        <f>IF(AND($B20&gt;0,$C20&gt;0,$D20&gt;0,NOT(ISBLANK($H20))),_xlfn.NORM.INV(ABS(VLOOKUP($M$1,VLookups!$A$53:$B$54,2,FALSE)-Q$3),$G20,$K20),"")</f>
        <v/>
      </c>
      <c r="R20" s="85" t="str">
        <f>IF(AND($B20&gt;0,$C20&gt;0,$D20&gt;0,NOT(ISBLANK($H20))),_xlfn.NORM.INV(ABS(VLOOKUP($M$1,VLookups!$A$53:$B$54,2,FALSE)-R$3),$G20,$K20),"")</f>
        <v/>
      </c>
      <c r="S20" s="86" t="str">
        <f>IF(AND($B20&gt;0,$C20&gt;0,$D20&gt;0,NOT(ISBLANK($H20))),_xlfn.NORM.INV(ABS(VLOOKUP($M$1,VLookups!$A$53:$B$54,2,FALSE)-S$3),$G20,$K20),"")</f>
        <v/>
      </c>
      <c r="T20" s="85" t="str">
        <f>IF(AND($B20&gt;0,$C20&gt;0,$D20&gt;0,NOT(ISBLANK($H20))),_xlfn.NORM.INV(ABS(VLOOKUP($M$1,VLookups!$A$53:$B$54,2,FALSE)-T$3),$G20,$K20),"")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7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IF(AND(M21&gt;0,C21&gt;0,NOT(K21="")),ABS(VLOOKUP($M$1,VLookups!$A$53:$B$54,2,FALSE)-_xlfn.NORM.DIST(M21,G21,K21,TRUE)),"")</f>
        <v/>
      </c>
      <c r="O21" s="86" t="str">
        <f>IF(AND($B21&gt;0,$C21&gt;0,$D21&gt;0,NOT(ISBLANK($H21))),_xlfn.NORM.INV(ABS(VLOOKUP($M$1,VLookups!$A$53:$B$54,2,FALSE)-O$3),$G21,$K21),"")</f>
        <v/>
      </c>
      <c r="P21" s="85" t="str">
        <f>IF(AND($B21&gt;0,$C21&gt;0,$D21&gt;0,NOT(ISBLANK($H21))),_xlfn.NORM.INV(ABS(VLOOKUP($M$1,VLookups!$A$53:$B$54,2,FALSE)-P$3),$G21,$K21),"")</f>
        <v/>
      </c>
      <c r="Q21" s="86" t="str">
        <f>IF(AND($B21&gt;0,$C21&gt;0,$D21&gt;0,NOT(ISBLANK($H21))),_xlfn.NORM.INV(ABS(VLOOKUP($M$1,VLookups!$A$53:$B$54,2,FALSE)-Q$3),$G21,$K21),"")</f>
        <v/>
      </c>
      <c r="R21" s="85" t="str">
        <f>IF(AND($B21&gt;0,$C21&gt;0,$D21&gt;0,NOT(ISBLANK($H21))),_xlfn.NORM.INV(ABS(VLOOKUP($M$1,VLookups!$A$53:$B$54,2,FALSE)-R$3),$G21,$K21),"")</f>
        <v/>
      </c>
      <c r="S21" s="86" t="str">
        <f>IF(AND($B21&gt;0,$C21&gt;0,$D21&gt;0,NOT(ISBLANK($H21))),_xlfn.NORM.INV(ABS(VLOOKUP($M$1,VLookups!$A$53:$B$54,2,FALSE)-S$3),$G21,$K21),"")</f>
        <v/>
      </c>
      <c r="T21" s="85" t="str">
        <f>IF(AND($B21&gt;0,$C21&gt;0,$D21&gt;0,NOT(ISBLANK($H21))),_xlfn.NORM.INV(ABS(VLOOKUP($M$1,VLookups!$A$53:$B$54,2,FALSE)-T$3),$G21,$K21),"")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7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IF(AND(M22&gt;0,C22&gt;0,NOT(K22="")),ABS(VLOOKUP($M$1,VLookups!$A$53:$B$54,2,FALSE)-_xlfn.NORM.DIST(M22,G22,K22,TRUE)),"")</f>
        <v/>
      </c>
      <c r="O22" s="86" t="str">
        <f>IF(AND($B22&gt;0,$C22&gt;0,$D22&gt;0,NOT(ISBLANK($H22))),_xlfn.NORM.INV(ABS(VLOOKUP($M$1,VLookups!$A$53:$B$54,2,FALSE)-O$3),$G22,$K22),"")</f>
        <v/>
      </c>
      <c r="P22" s="85" t="str">
        <f>IF(AND($B22&gt;0,$C22&gt;0,$D22&gt;0,NOT(ISBLANK($H22))),_xlfn.NORM.INV(ABS(VLOOKUP($M$1,VLookups!$A$53:$B$54,2,FALSE)-P$3),$G22,$K22),"")</f>
        <v/>
      </c>
      <c r="Q22" s="86" t="str">
        <f>IF(AND($B22&gt;0,$C22&gt;0,$D22&gt;0,NOT(ISBLANK($H22))),_xlfn.NORM.INV(ABS(VLOOKUP($M$1,VLookups!$A$53:$B$54,2,FALSE)-Q$3),$G22,$K22),"")</f>
        <v/>
      </c>
      <c r="R22" s="85" t="str">
        <f>IF(AND($B22&gt;0,$C22&gt;0,$D22&gt;0,NOT(ISBLANK($H22))),_xlfn.NORM.INV(ABS(VLOOKUP($M$1,VLookups!$A$53:$B$54,2,FALSE)-R$3),$G22,$K22),"")</f>
        <v/>
      </c>
      <c r="S22" s="86" t="str">
        <f>IF(AND($B22&gt;0,$C22&gt;0,$D22&gt;0,NOT(ISBLANK($H22))),_xlfn.NORM.INV(ABS(VLOOKUP($M$1,VLookups!$A$53:$B$54,2,FALSE)-S$3),$G22,$K22),"")</f>
        <v/>
      </c>
      <c r="T22" s="85" t="str">
        <f>IF(AND($B22&gt;0,$C22&gt;0,$D22&gt;0,NOT(ISBLANK($H22))),_xlfn.NORM.INV(ABS(VLOOKUP($M$1,VLookups!$A$53:$B$54,2,FALSE)-T$3),$G22,$K22),"")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7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IF(AND(M23&gt;0,C23&gt;0,NOT(K23="")),ABS(VLOOKUP($M$1,VLookups!$A$53:$B$54,2,FALSE)-_xlfn.NORM.DIST(M23,G23,K23,TRUE)),"")</f>
        <v/>
      </c>
      <c r="O23" s="86" t="str">
        <f>IF(AND($B23&gt;0,$C23&gt;0,$D23&gt;0,NOT(ISBLANK($H23))),_xlfn.NORM.INV(ABS(VLOOKUP($M$1,VLookups!$A$53:$B$54,2,FALSE)-O$3),$G23,$K23),"")</f>
        <v/>
      </c>
      <c r="P23" s="85" t="str">
        <f>IF(AND($B23&gt;0,$C23&gt;0,$D23&gt;0,NOT(ISBLANK($H23))),_xlfn.NORM.INV(ABS(VLOOKUP($M$1,VLookups!$A$53:$B$54,2,FALSE)-P$3),$G23,$K23),"")</f>
        <v/>
      </c>
      <c r="Q23" s="86" t="str">
        <f>IF(AND($B23&gt;0,$C23&gt;0,$D23&gt;0,NOT(ISBLANK($H23))),_xlfn.NORM.INV(ABS(VLOOKUP($M$1,VLookups!$A$53:$B$54,2,FALSE)-Q$3),$G23,$K23),"")</f>
        <v/>
      </c>
      <c r="R23" s="85" t="str">
        <f>IF(AND($B23&gt;0,$C23&gt;0,$D23&gt;0,NOT(ISBLANK($H23))),_xlfn.NORM.INV(ABS(VLOOKUP($M$1,VLookups!$A$53:$B$54,2,FALSE)-R$3),$G23,$K23),"")</f>
        <v/>
      </c>
      <c r="S23" s="86" t="str">
        <f>IF(AND($B23&gt;0,$C23&gt;0,$D23&gt;0,NOT(ISBLANK($H23))),_xlfn.NORM.INV(ABS(VLOOKUP($M$1,VLookups!$A$53:$B$54,2,FALSE)-S$3),$G23,$K23),"")</f>
        <v/>
      </c>
      <c r="T23" s="85" t="str">
        <f>IF(AND($B23&gt;0,$C23&gt;0,$D23&gt;0,NOT(ISBLANK($H23))),_xlfn.NORM.INV(ABS(VLOOKUP($M$1,VLookups!$A$53:$B$54,2,FALSE)-T$3),$G23,$K23),"")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7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IF(AND(M24&gt;0,C24&gt;0,NOT(K24="")),ABS(VLOOKUP($M$1,VLookups!$A$53:$B$54,2,FALSE)-_xlfn.NORM.DIST(M24,G24,K24,TRUE)),"")</f>
        <v/>
      </c>
      <c r="O24" s="86" t="str">
        <f>IF(AND($B24&gt;0,$C24&gt;0,$D24&gt;0,NOT(ISBLANK($H24))),_xlfn.NORM.INV(ABS(VLOOKUP($M$1,VLookups!$A$53:$B$54,2,FALSE)-O$3),$G24,$K24),"")</f>
        <v/>
      </c>
      <c r="P24" s="85" t="str">
        <f>IF(AND($B24&gt;0,$C24&gt;0,$D24&gt;0,NOT(ISBLANK($H24))),_xlfn.NORM.INV(ABS(VLOOKUP($M$1,VLookups!$A$53:$B$54,2,FALSE)-P$3),$G24,$K24),"")</f>
        <v/>
      </c>
      <c r="Q24" s="86" t="str">
        <f>IF(AND($B24&gt;0,$C24&gt;0,$D24&gt;0,NOT(ISBLANK($H24))),_xlfn.NORM.INV(ABS(VLOOKUP($M$1,VLookups!$A$53:$B$54,2,FALSE)-Q$3),$G24,$K24),"")</f>
        <v/>
      </c>
      <c r="R24" s="85" t="str">
        <f>IF(AND($B24&gt;0,$C24&gt;0,$D24&gt;0,NOT(ISBLANK($H24))),_xlfn.NORM.INV(ABS(VLOOKUP($M$1,VLookups!$A$53:$B$54,2,FALSE)-R$3),$G24,$K24),"")</f>
        <v/>
      </c>
      <c r="S24" s="86" t="str">
        <f>IF(AND($B24&gt;0,$C24&gt;0,$D24&gt;0,NOT(ISBLANK($H24))),_xlfn.NORM.INV(ABS(VLOOKUP($M$1,VLookups!$A$53:$B$54,2,FALSE)-S$3),$G24,$K24),"")</f>
        <v/>
      </c>
      <c r="T24" s="85" t="str">
        <f>IF(AND($B24&gt;0,$C24&gt;0,$D24&gt;0,NOT(ISBLANK($H24))),_xlfn.NORM.INV(ABS(VLOOKUP($M$1,VLookups!$A$53:$B$54,2,FALSE)-T$3),$G24,$K24),"")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7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IF(AND(M25&gt;0,C25&gt;0,NOT(K25="")),ABS(VLOOKUP($M$1,VLookups!$A$53:$B$54,2,FALSE)-_xlfn.NORM.DIST(M25,G25,K25,TRUE)),"")</f>
        <v/>
      </c>
      <c r="O25" s="86" t="str">
        <f>IF(AND($B25&gt;0,$C25&gt;0,$D25&gt;0,NOT(ISBLANK($H25))),_xlfn.NORM.INV(ABS(VLOOKUP($M$1,VLookups!$A$53:$B$54,2,FALSE)-O$3),$G25,$K25),"")</f>
        <v/>
      </c>
      <c r="P25" s="85" t="str">
        <f>IF(AND($B25&gt;0,$C25&gt;0,$D25&gt;0,NOT(ISBLANK($H25))),_xlfn.NORM.INV(ABS(VLOOKUP($M$1,VLookups!$A$53:$B$54,2,FALSE)-P$3),$G25,$K25),"")</f>
        <v/>
      </c>
      <c r="Q25" s="86" t="str">
        <f>IF(AND($B25&gt;0,$C25&gt;0,$D25&gt;0,NOT(ISBLANK($H25))),_xlfn.NORM.INV(ABS(VLOOKUP($M$1,VLookups!$A$53:$B$54,2,FALSE)-Q$3),$G25,$K25),"")</f>
        <v/>
      </c>
      <c r="R25" s="85" t="str">
        <f>IF(AND($B25&gt;0,$C25&gt;0,$D25&gt;0,NOT(ISBLANK($H25))),_xlfn.NORM.INV(ABS(VLOOKUP($M$1,VLookups!$A$53:$B$54,2,FALSE)-R$3),$G25,$K25),"")</f>
        <v/>
      </c>
      <c r="S25" s="86" t="str">
        <f>IF(AND($B25&gt;0,$C25&gt;0,$D25&gt;0,NOT(ISBLANK($H25))),_xlfn.NORM.INV(ABS(VLOOKUP($M$1,VLookups!$A$53:$B$54,2,FALSE)-S$3),$G25,$K25),"")</f>
        <v/>
      </c>
      <c r="T25" s="85" t="str">
        <f>IF(AND($B25&gt;0,$C25&gt;0,$D25&gt;0,NOT(ISBLANK($H25))),_xlfn.NORM.INV(ABS(VLOOKUP($M$1,VLookups!$A$53:$B$54,2,FALSE)-T$3),$G25,$K25),"")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7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IF(AND(M26&gt;0,C26&gt;0,NOT(K26="")),ABS(VLOOKUP($M$1,VLookups!$A$53:$B$54,2,FALSE)-_xlfn.NORM.DIST(M26,G26,K26,TRUE)),"")</f>
        <v/>
      </c>
      <c r="O26" s="86" t="str">
        <f>IF(AND($B26&gt;0,$C26&gt;0,$D26&gt;0,NOT(ISBLANK($H26))),_xlfn.NORM.INV(ABS(VLOOKUP($M$1,VLookups!$A$53:$B$54,2,FALSE)-O$3),$G26,$K26),"")</f>
        <v/>
      </c>
      <c r="P26" s="85" t="str">
        <f>IF(AND($B26&gt;0,$C26&gt;0,$D26&gt;0,NOT(ISBLANK($H26))),_xlfn.NORM.INV(ABS(VLOOKUP($M$1,VLookups!$A$53:$B$54,2,FALSE)-P$3),$G26,$K26),"")</f>
        <v/>
      </c>
      <c r="Q26" s="86" t="str">
        <f>IF(AND($B26&gt;0,$C26&gt;0,$D26&gt;0,NOT(ISBLANK($H26))),_xlfn.NORM.INV(ABS(VLOOKUP($M$1,VLookups!$A$53:$B$54,2,FALSE)-Q$3),$G26,$K26),"")</f>
        <v/>
      </c>
      <c r="R26" s="85" t="str">
        <f>IF(AND($B26&gt;0,$C26&gt;0,$D26&gt;0,NOT(ISBLANK($H26))),_xlfn.NORM.INV(ABS(VLOOKUP($M$1,VLookups!$A$53:$B$54,2,FALSE)-R$3),$G26,$K26),"")</f>
        <v/>
      </c>
      <c r="S26" s="86" t="str">
        <f>IF(AND($B26&gt;0,$C26&gt;0,$D26&gt;0,NOT(ISBLANK($H26))),_xlfn.NORM.INV(ABS(VLOOKUP($M$1,VLookups!$A$53:$B$54,2,FALSE)-S$3),$G26,$K26),"")</f>
        <v/>
      </c>
      <c r="T26" s="85" t="str">
        <f>IF(AND($B26&gt;0,$C26&gt;0,$D26&gt;0,NOT(ISBLANK($H26))),_xlfn.NORM.INV(ABS(VLOOKUP($M$1,VLookups!$A$53:$B$54,2,FALSE)-T$3),$G26,$K26),"")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7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IF(AND(M27&gt;0,C27&gt;0,NOT(K27="")),ABS(VLOOKUP($M$1,VLookups!$A$53:$B$54,2,FALSE)-_xlfn.NORM.DIST(M27,G27,K27,TRUE)),"")</f>
        <v/>
      </c>
      <c r="O27" s="86" t="str">
        <f>IF(AND($B27&gt;0,$C27&gt;0,$D27&gt;0,NOT(ISBLANK($H27))),_xlfn.NORM.INV(ABS(VLOOKUP($M$1,VLookups!$A$53:$B$54,2,FALSE)-O$3),$G27,$K27),"")</f>
        <v/>
      </c>
      <c r="P27" s="85" t="str">
        <f>IF(AND($B27&gt;0,$C27&gt;0,$D27&gt;0,NOT(ISBLANK($H27))),_xlfn.NORM.INV(ABS(VLOOKUP($M$1,VLookups!$A$53:$B$54,2,FALSE)-P$3),$G27,$K27),"")</f>
        <v/>
      </c>
      <c r="Q27" s="86" t="str">
        <f>IF(AND($B27&gt;0,$C27&gt;0,$D27&gt;0,NOT(ISBLANK($H27))),_xlfn.NORM.INV(ABS(VLOOKUP($M$1,VLookups!$A$53:$B$54,2,FALSE)-Q$3),$G27,$K27),"")</f>
        <v/>
      </c>
      <c r="R27" s="85" t="str">
        <f>IF(AND($B27&gt;0,$C27&gt;0,$D27&gt;0,NOT(ISBLANK($H27))),_xlfn.NORM.INV(ABS(VLOOKUP($M$1,VLookups!$A$53:$B$54,2,FALSE)-R$3),$G27,$K27),"")</f>
        <v/>
      </c>
      <c r="S27" s="86" t="str">
        <f>IF(AND($B27&gt;0,$C27&gt;0,$D27&gt;0,NOT(ISBLANK($H27))),_xlfn.NORM.INV(ABS(VLOOKUP($M$1,VLookups!$A$53:$B$54,2,FALSE)-S$3),$G27,$K27),"")</f>
        <v/>
      </c>
      <c r="T27" s="85" t="str">
        <f>IF(AND($B27&gt;0,$C27&gt;0,$D27&gt;0,NOT(ISBLANK($H27))),_xlfn.NORM.INV(ABS(VLOOKUP($M$1,VLookups!$A$53:$B$54,2,FALSE)-T$3),$G27,$K27),"")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7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IF(AND(M28&gt;0,C28&gt;0,NOT(K28="")),ABS(VLOOKUP($M$1,VLookups!$A$53:$B$54,2,FALSE)-_xlfn.NORM.DIST(M28,G28,K28,TRUE)),"")</f>
        <v/>
      </c>
      <c r="O28" s="86" t="str">
        <f>IF(AND($B28&gt;0,$C28&gt;0,$D28&gt;0,NOT(ISBLANK($H28))),_xlfn.NORM.INV(ABS(VLOOKUP($M$1,VLookups!$A$53:$B$54,2,FALSE)-O$3),$G28,$K28),"")</f>
        <v/>
      </c>
      <c r="P28" s="85" t="str">
        <f>IF(AND($B28&gt;0,$C28&gt;0,$D28&gt;0,NOT(ISBLANK($H28))),_xlfn.NORM.INV(ABS(VLOOKUP($M$1,VLookups!$A$53:$B$54,2,FALSE)-P$3),$G28,$K28),"")</f>
        <v/>
      </c>
      <c r="Q28" s="86" t="str">
        <f>IF(AND($B28&gt;0,$C28&gt;0,$D28&gt;0,NOT(ISBLANK($H28))),_xlfn.NORM.INV(ABS(VLOOKUP($M$1,VLookups!$A$53:$B$54,2,FALSE)-Q$3),$G28,$K28),"")</f>
        <v/>
      </c>
      <c r="R28" s="85" t="str">
        <f>IF(AND($B28&gt;0,$C28&gt;0,$D28&gt;0,NOT(ISBLANK($H28))),_xlfn.NORM.INV(ABS(VLOOKUP($M$1,VLookups!$A$53:$B$54,2,FALSE)-R$3),$G28,$K28),"")</f>
        <v/>
      </c>
      <c r="S28" s="86" t="str">
        <f>IF(AND($B28&gt;0,$C28&gt;0,$D28&gt;0,NOT(ISBLANK($H28))),_xlfn.NORM.INV(ABS(VLOOKUP($M$1,VLookups!$A$53:$B$54,2,FALSE)-S$3),$G28,$K28),"")</f>
        <v/>
      </c>
      <c r="T28" s="85" t="str">
        <f>IF(AND($B28&gt;0,$C28&gt;0,$D28&gt;0,NOT(ISBLANK($H28))),_xlfn.NORM.INV(ABS(VLOOKUP($M$1,VLookups!$A$53:$B$54,2,FALSE)-T$3),$G28,$K28),"")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7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IF(AND(M29&gt;0,C29&gt;0,NOT(K29="")),ABS(VLOOKUP($M$1,VLookups!$A$53:$B$54,2,FALSE)-_xlfn.NORM.DIST(M29,G29,K29,TRUE)),"")</f>
        <v/>
      </c>
      <c r="O29" s="86" t="str">
        <f>IF(AND($B29&gt;0,$C29&gt;0,$D29&gt;0,NOT(ISBLANK($H29))),_xlfn.NORM.INV(ABS(VLOOKUP($M$1,VLookups!$A$53:$B$54,2,FALSE)-O$3),$G29,$K29),"")</f>
        <v/>
      </c>
      <c r="P29" s="85" t="str">
        <f>IF(AND($B29&gt;0,$C29&gt;0,$D29&gt;0,NOT(ISBLANK($H29))),_xlfn.NORM.INV(ABS(VLOOKUP($M$1,VLookups!$A$53:$B$54,2,FALSE)-P$3),$G29,$K29),"")</f>
        <v/>
      </c>
      <c r="Q29" s="86" t="str">
        <f>IF(AND($B29&gt;0,$C29&gt;0,$D29&gt;0,NOT(ISBLANK($H29))),_xlfn.NORM.INV(ABS(VLOOKUP($M$1,VLookups!$A$53:$B$54,2,FALSE)-Q$3),$G29,$K29),"")</f>
        <v/>
      </c>
      <c r="R29" s="85" t="str">
        <f>IF(AND($B29&gt;0,$C29&gt;0,$D29&gt;0,NOT(ISBLANK($H29))),_xlfn.NORM.INV(ABS(VLOOKUP($M$1,VLookups!$A$53:$B$54,2,FALSE)-R$3),$G29,$K29),"")</f>
        <v/>
      </c>
      <c r="S29" s="86" t="str">
        <f>IF(AND($B29&gt;0,$C29&gt;0,$D29&gt;0,NOT(ISBLANK($H29))),_xlfn.NORM.INV(ABS(VLOOKUP($M$1,VLookups!$A$53:$B$54,2,FALSE)-S$3),$G29,$K29),"")</f>
        <v/>
      </c>
      <c r="T29" s="85" t="str">
        <f>IF(AND($B29&gt;0,$C29&gt;0,$D29&gt;0,NOT(ISBLANK($H29))),_xlfn.NORM.INV(ABS(VLOOKUP($M$1,VLookups!$A$53:$B$54,2,FALSE)-T$3),$G29,$K29),"")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7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IF(AND(M30&gt;0,C30&gt;0,NOT(K30="")),ABS(VLOOKUP($M$1,VLookups!$A$53:$B$54,2,FALSE)-_xlfn.NORM.DIST(M30,G30,K30,TRUE)),"")</f>
        <v/>
      </c>
      <c r="O30" s="86" t="str">
        <f>IF(AND($B30&gt;0,$C30&gt;0,$D30&gt;0,NOT(ISBLANK($H30))),_xlfn.NORM.INV(ABS(VLOOKUP($M$1,VLookups!$A$53:$B$54,2,FALSE)-O$3),$G30,$K30),"")</f>
        <v/>
      </c>
      <c r="P30" s="85" t="str">
        <f>IF(AND($B30&gt;0,$C30&gt;0,$D30&gt;0,NOT(ISBLANK($H30))),_xlfn.NORM.INV(ABS(VLOOKUP($M$1,VLookups!$A$53:$B$54,2,FALSE)-P$3),$G30,$K30),"")</f>
        <v/>
      </c>
      <c r="Q30" s="86" t="str">
        <f>IF(AND($B30&gt;0,$C30&gt;0,$D30&gt;0,NOT(ISBLANK($H30))),_xlfn.NORM.INV(ABS(VLOOKUP($M$1,VLookups!$A$53:$B$54,2,FALSE)-Q$3),$G30,$K30),"")</f>
        <v/>
      </c>
      <c r="R30" s="85" t="str">
        <f>IF(AND($B30&gt;0,$C30&gt;0,$D30&gt;0,NOT(ISBLANK($H30))),_xlfn.NORM.INV(ABS(VLOOKUP($M$1,VLookups!$A$53:$B$54,2,FALSE)-R$3),$G30,$K30),"")</f>
        <v/>
      </c>
      <c r="S30" s="86" t="str">
        <f>IF(AND($B30&gt;0,$C30&gt;0,$D30&gt;0,NOT(ISBLANK($H30))),_xlfn.NORM.INV(ABS(VLOOKUP($M$1,VLookups!$A$53:$B$54,2,FALSE)-S$3),$G30,$K30),"")</f>
        <v/>
      </c>
      <c r="T30" s="85" t="str">
        <f>IF(AND($B30&gt;0,$C30&gt;0,$D30&gt;0,NOT(ISBLANK($H30))),_xlfn.NORM.INV(ABS(VLOOKUP($M$1,VLookups!$A$53:$B$54,2,FALSE)-T$3),$G30,$K30),"")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7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IF(AND(M31&gt;0,C31&gt;0,NOT(K31="")),ABS(VLOOKUP($M$1,VLookups!$A$53:$B$54,2,FALSE)-_xlfn.NORM.DIST(M31,G31,K31,TRUE)),"")</f>
        <v/>
      </c>
      <c r="O31" s="86" t="str">
        <f>IF(AND($B31&gt;0,$C31&gt;0,$D31&gt;0,NOT(ISBLANK($H31))),_xlfn.NORM.INV(ABS(VLOOKUP($M$1,VLookups!$A$53:$B$54,2,FALSE)-O$3),$G31,$K31),"")</f>
        <v/>
      </c>
      <c r="P31" s="85" t="str">
        <f>IF(AND($B31&gt;0,$C31&gt;0,$D31&gt;0,NOT(ISBLANK($H31))),_xlfn.NORM.INV(ABS(VLOOKUP($M$1,VLookups!$A$53:$B$54,2,FALSE)-P$3),$G31,$K31),"")</f>
        <v/>
      </c>
      <c r="Q31" s="86" t="str">
        <f>IF(AND($B31&gt;0,$C31&gt;0,$D31&gt;0,NOT(ISBLANK($H31))),_xlfn.NORM.INV(ABS(VLOOKUP($M$1,VLookups!$A$53:$B$54,2,FALSE)-Q$3),$G31,$K31),"")</f>
        <v/>
      </c>
      <c r="R31" s="85" t="str">
        <f>IF(AND($B31&gt;0,$C31&gt;0,$D31&gt;0,NOT(ISBLANK($H31))),_xlfn.NORM.INV(ABS(VLOOKUP($M$1,VLookups!$A$53:$B$54,2,FALSE)-R$3),$G31,$K31),"")</f>
        <v/>
      </c>
      <c r="S31" s="86" t="str">
        <f>IF(AND($B31&gt;0,$C31&gt;0,$D31&gt;0,NOT(ISBLANK($H31))),_xlfn.NORM.INV(ABS(VLOOKUP($M$1,VLookups!$A$53:$B$54,2,FALSE)-S$3),$G31,$K31),"")</f>
        <v/>
      </c>
      <c r="T31" s="85" t="str">
        <f>IF(AND($B31&gt;0,$C31&gt;0,$D31&gt;0,NOT(ISBLANK($H31))),_xlfn.NORM.INV(ABS(VLOOKUP($M$1,VLookups!$A$53:$B$54,2,FALSE)-T$3),$G31,$K31),"")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7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IF(AND(M32&gt;0,C32&gt;0,NOT(K32="")),ABS(VLOOKUP($M$1,VLookups!$A$53:$B$54,2,FALSE)-_xlfn.NORM.DIST(M32,G32,K32,TRUE)),"")</f>
        <v/>
      </c>
      <c r="O32" s="86" t="str">
        <f>IF(AND($B32&gt;0,$C32&gt;0,$D32&gt;0,NOT(ISBLANK($H32))),_xlfn.NORM.INV(ABS(VLOOKUP($M$1,VLookups!$A$53:$B$54,2,FALSE)-O$3),$G32,$K32),"")</f>
        <v/>
      </c>
      <c r="P32" s="85" t="str">
        <f>IF(AND($B32&gt;0,$C32&gt;0,$D32&gt;0,NOT(ISBLANK($H32))),_xlfn.NORM.INV(ABS(VLOOKUP($M$1,VLookups!$A$53:$B$54,2,FALSE)-P$3),$G32,$K32),"")</f>
        <v/>
      </c>
      <c r="Q32" s="86" t="str">
        <f>IF(AND($B32&gt;0,$C32&gt;0,$D32&gt;0,NOT(ISBLANK($H32))),_xlfn.NORM.INV(ABS(VLOOKUP($M$1,VLookups!$A$53:$B$54,2,FALSE)-Q$3),$G32,$K32),"")</f>
        <v/>
      </c>
      <c r="R32" s="85" t="str">
        <f>IF(AND($B32&gt;0,$C32&gt;0,$D32&gt;0,NOT(ISBLANK($H32))),_xlfn.NORM.INV(ABS(VLOOKUP($M$1,VLookups!$A$53:$B$54,2,FALSE)-R$3),$G32,$K32),"")</f>
        <v/>
      </c>
      <c r="S32" s="86" t="str">
        <f>IF(AND($B32&gt;0,$C32&gt;0,$D32&gt;0,NOT(ISBLANK($H32))),_xlfn.NORM.INV(ABS(VLOOKUP($M$1,VLookups!$A$53:$B$54,2,FALSE)-S$3),$G32,$K32),"")</f>
        <v/>
      </c>
      <c r="T32" s="85" t="str">
        <f>IF(AND($B32&gt;0,$C32&gt;0,$D32&gt;0,NOT(ISBLANK($H32))),_xlfn.NORM.INV(ABS(VLOOKUP($M$1,VLookups!$A$53:$B$54,2,FALSE)-T$3),$G32,$K32),"")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7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IF(AND(M33&gt;0,C33&gt;0,NOT(K33="")),ABS(VLOOKUP($M$1,VLookups!$A$53:$B$54,2,FALSE)-_xlfn.NORM.DIST(M33,G33,K33,TRUE)),"")</f>
        <v/>
      </c>
      <c r="O33" s="86" t="str">
        <f>IF(AND($B33&gt;0,$C33&gt;0,$D33&gt;0,NOT(ISBLANK($H33))),_xlfn.NORM.INV(ABS(VLOOKUP($M$1,VLookups!$A$53:$B$54,2,FALSE)-O$3),$G33,$K33),"")</f>
        <v/>
      </c>
      <c r="P33" s="85" t="str">
        <f>IF(AND($B33&gt;0,$C33&gt;0,$D33&gt;0,NOT(ISBLANK($H33))),_xlfn.NORM.INV(ABS(VLOOKUP($M$1,VLookups!$A$53:$B$54,2,FALSE)-P$3),$G33,$K33),"")</f>
        <v/>
      </c>
      <c r="Q33" s="86" t="str">
        <f>IF(AND($B33&gt;0,$C33&gt;0,$D33&gt;0,NOT(ISBLANK($H33))),_xlfn.NORM.INV(ABS(VLOOKUP($M$1,VLookups!$A$53:$B$54,2,FALSE)-Q$3),$G33,$K33),"")</f>
        <v/>
      </c>
      <c r="R33" s="85" t="str">
        <f>IF(AND($B33&gt;0,$C33&gt;0,$D33&gt;0,NOT(ISBLANK($H33))),_xlfn.NORM.INV(ABS(VLOOKUP($M$1,VLookups!$A$53:$B$54,2,FALSE)-R$3),$G33,$K33),"")</f>
        <v/>
      </c>
      <c r="S33" s="86" t="str">
        <f>IF(AND($B33&gt;0,$C33&gt;0,$D33&gt;0,NOT(ISBLANK($H33))),_xlfn.NORM.INV(ABS(VLOOKUP($M$1,VLookups!$A$53:$B$54,2,FALSE)-S$3),$G33,$K33),"")</f>
        <v/>
      </c>
      <c r="T33" s="85" t="str">
        <f>IF(AND($B33&gt;0,$C33&gt;0,$D33&gt;0,NOT(ISBLANK($H33))),_xlfn.NORM.INV(ABS(VLOOKUP($M$1,VLookups!$A$53:$B$54,2,FALSE)-T$3),$G33,$K33),"")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7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IF(AND(M34&gt;0,C34&gt;0,NOT(K34="")),ABS(VLOOKUP($M$1,VLookups!$A$53:$B$54,2,FALSE)-_xlfn.NORM.DIST(M34,G34,K34,TRUE)),"")</f>
        <v/>
      </c>
      <c r="O34" s="86" t="str">
        <f>IF(AND($B34&gt;0,$C34&gt;0,$D34&gt;0,NOT(ISBLANK($H34))),_xlfn.NORM.INV(ABS(VLOOKUP($M$1,VLookups!$A$53:$B$54,2,FALSE)-O$3),$G34,$K34),"")</f>
        <v/>
      </c>
      <c r="P34" s="85" t="str">
        <f>IF(AND($B34&gt;0,$C34&gt;0,$D34&gt;0,NOT(ISBLANK($H34))),_xlfn.NORM.INV(ABS(VLOOKUP($M$1,VLookups!$A$53:$B$54,2,FALSE)-P$3),$G34,$K34),"")</f>
        <v/>
      </c>
      <c r="Q34" s="86" t="str">
        <f>IF(AND($B34&gt;0,$C34&gt;0,$D34&gt;0,NOT(ISBLANK($H34))),_xlfn.NORM.INV(ABS(VLOOKUP($M$1,VLookups!$A$53:$B$54,2,FALSE)-Q$3),$G34,$K34),"")</f>
        <v/>
      </c>
      <c r="R34" s="85" t="str">
        <f>IF(AND($B34&gt;0,$C34&gt;0,$D34&gt;0,NOT(ISBLANK($H34))),_xlfn.NORM.INV(ABS(VLOOKUP($M$1,VLookups!$A$53:$B$54,2,FALSE)-R$3),$G34,$K34),"")</f>
        <v/>
      </c>
      <c r="S34" s="86" t="str">
        <f>IF(AND($B34&gt;0,$C34&gt;0,$D34&gt;0,NOT(ISBLANK($H34))),_xlfn.NORM.INV(ABS(VLOOKUP($M$1,VLookups!$A$53:$B$54,2,FALSE)-S$3),$G34,$K34),"")</f>
        <v/>
      </c>
      <c r="T34" s="85" t="str">
        <f>IF(AND($B34&gt;0,$C34&gt;0,$D34&gt;0,NOT(ISBLANK($H34))),_xlfn.NORM.INV(ABS(VLOOKUP($M$1,VLookups!$A$53:$B$54,2,FALSE)-T$3),$G34,$K34),"")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7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IF(AND(M35&gt;0,C35&gt;0,NOT(K35="")),ABS(VLOOKUP($M$1,VLookups!$A$53:$B$54,2,FALSE)-_xlfn.NORM.DIST(M35,G35,K35,TRUE)),"")</f>
        <v/>
      </c>
      <c r="O35" s="86" t="str">
        <f>IF(AND($B35&gt;0,$C35&gt;0,$D35&gt;0,NOT(ISBLANK($H35))),_xlfn.NORM.INV(ABS(VLOOKUP($M$1,VLookups!$A$53:$B$54,2,FALSE)-O$3),$G35,$K35),"")</f>
        <v/>
      </c>
      <c r="P35" s="85" t="str">
        <f>IF(AND($B35&gt;0,$C35&gt;0,$D35&gt;0,NOT(ISBLANK($H35))),_xlfn.NORM.INV(ABS(VLOOKUP($M$1,VLookups!$A$53:$B$54,2,FALSE)-P$3),$G35,$K35),"")</f>
        <v/>
      </c>
      <c r="Q35" s="86" t="str">
        <f>IF(AND($B35&gt;0,$C35&gt;0,$D35&gt;0,NOT(ISBLANK($H35))),_xlfn.NORM.INV(ABS(VLOOKUP($M$1,VLookups!$A$53:$B$54,2,FALSE)-Q$3),$G35,$K35),"")</f>
        <v/>
      </c>
      <c r="R35" s="85" t="str">
        <f>IF(AND($B35&gt;0,$C35&gt;0,$D35&gt;0,NOT(ISBLANK($H35))),_xlfn.NORM.INV(ABS(VLOOKUP($M$1,VLookups!$A$53:$B$54,2,FALSE)-R$3),$G35,$K35),"")</f>
        <v/>
      </c>
      <c r="S35" s="86" t="str">
        <f>IF(AND($B35&gt;0,$C35&gt;0,$D35&gt;0,NOT(ISBLANK($H35))),_xlfn.NORM.INV(ABS(VLOOKUP($M$1,VLookups!$A$53:$B$54,2,FALSE)-S$3),$G35,$K35),"")</f>
        <v/>
      </c>
      <c r="T35" s="85" t="str">
        <f>IF(AND($B35&gt;0,$C35&gt;0,$D35&gt;0,NOT(ISBLANK($H35))),_xlfn.NORM.INV(ABS(VLOOKUP($M$1,VLookups!$A$53:$B$54,2,FALSE)-T$3),$G35,$K35),"")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7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IF(AND(M36&gt;0,C36&gt;0,NOT(K36="")),ABS(VLOOKUP($M$1,VLookups!$A$53:$B$54,2,FALSE)-_xlfn.NORM.DIST(M36,G36,K36,TRUE)),"")</f>
        <v/>
      </c>
      <c r="O36" s="86" t="str">
        <f>IF(AND($B36&gt;0,$C36&gt;0,$D36&gt;0,NOT(ISBLANK($H36))),_xlfn.NORM.INV(ABS(VLOOKUP($M$1,VLookups!$A$53:$B$54,2,FALSE)-O$3),$G36,$K36),"")</f>
        <v/>
      </c>
      <c r="P36" s="85" t="str">
        <f>IF(AND($B36&gt;0,$C36&gt;0,$D36&gt;0,NOT(ISBLANK($H36))),_xlfn.NORM.INV(ABS(VLOOKUP($M$1,VLookups!$A$53:$B$54,2,FALSE)-P$3),$G36,$K36),"")</f>
        <v/>
      </c>
      <c r="Q36" s="86" t="str">
        <f>IF(AND($B36&gt;0,$C36&gt;0,$D36&gt;0,NOT(ISBLANK($H36))),_xlfn.NORM.INV(ABS(VLOOKUP($M$1,VLookups!$A$53:$B$54,2,FALSE)-Q$3),$G36,$K36),"")</f>
        <v/>
      </c>
      <c r="R36" s="85" t="str">
        <f>IF(AND($B36&gt;0,$C36&gt;0,$D36&gt;0,NOT(ISBLANK($H36))),_xlfn.NORM.INV(ABS(VLOOKUP($M$1,VLookups!$A$53:$B$54,2,FALSE)-R$3),$G36,$K36),"")</f>
        <v/>
      </c>
      <c r="S36" s="86" t="str">
        <f>IF(AND($B36&gt;0,$C36&gt;0,$D36&gt;0,NOT(ISBLANK($H36))),_xlfn.NORM.INV(ABS(VLOOKUP($M$1,VLookups!$A$53:$B$54,2,FALSE)-S$3),$G36,$K36),"")</f>
        <v/>
      </c>
      <c r="T36" s="85" t="str">
        <f>IF(AND($B36&gt;0,$C36&gt;0,$D36&gt;0,NOT(ISBLANK($H36))),_xlfn.NORM.INV(ABS(VLOOKUP($M$1,VLookups!$A$53:$B$54,2,FALSE)-T$3),$G36,$K36),"")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7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IF(AND(M37&gt;0,C37&gt;0,NOT(K37="")),ABS(VLOOKUP($M$1,VLookups!$A$53:$B$54,2,FALSE)-_xlfn.NORM.DIST(M37,G37,K37,TRUE)),"")</f>
        <v/>
      </c>
      <c r="O37" s="86" t="str">
        <f>IF(AND($B37&gt;0,$C37&gt;0,$D37&gt;0,NOT(ISBLANK($H37))),_xlfn.NORM.INV(ABS(VLOOKUP($M$1,VLookups!$A$53:$B$54,2,FALSE)-O$3),$G37,$K37),"")</f>
        <v/>
      </c>
      <c r="P37" s="85" t="str">
        <f>IF(AND($B37&gt;0,$C37&gt;0,$D37&gt;0,NOT(ISBLANK($H37))),_xlfn.NORM.INV(ABS(VLOOKUP($M$1,VLookups!$A$53:$B$54,2,FALSE)-P$3),$G37,$K37),"")</f>
        <v/>
      </c>
      <c r="Q37" s="86" t="str">
        <f>IF(AND($B37&gt;0,$C37&gt;0,$D37&gt;0,NOT(ISBLANK($H37))),_xlfn.NORM.INV(ABS(VLOOKUP($M$1,VLookups!$A$53:$B$54,2,FALSE)-Q$3),$G37,$K37),"")</f>
        <v/>
      </c>
      <c r="R37" s="85" t="str">
        <f>IF(AND($B37&gt;0,$C37&gt;0,$D37&gt;0,NOT(ISBLANK($H37))),_xlfn.NORM.INV(ABS(VLOOKUP($M$1,VLookups!$A$53:$B$54,2,FALSE)-R$3),$G37,$K37),"")</f>
        <v/>
      </c>
      <c r="S37" s="86" t="str">
        <f>IF(AND($B37&gt;0,$C37&gt;0,$D37&gt;0,NOT(ISBLANK($H37))),_xlfn.NORM.INV(ABS(VLOOKUP($M$1,VLookups!$A$53:$B$54,2,FALSE)-S$3),$G37,$K37),"")</f>
        <v/>
      </c>
      <c r="T37" s="85" t="str">
        <f>IF(AND($B37&gt;0,$C37&gt;0,$D37&gt;0,NOT(ISBLANK($H37))),_xlfn.NORM.INV(ABS(VLOOKUP($M$1,VLookups!$A$53:$B$54,2,FALSE)-T$3),$G37,$K37),"")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7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IF(AND(M38&gt;0,C38&gt;0,NOT(K38="")),ABS(VLOOKUP($M$1,VLookups!$A$53:$B$54,2,FALSE)-_xlfn.NORM.DIST(M38,G38,K38,TRUE)),"")</f>
        <v/>
      </c>
      <c r="O38" s="86" t="str">
        <f>IF(AND($B38&gt;0,$C38&gt;0,$D38&gt;0,NOT(ISBLANK($H38))),_xlfn.NORM.INV(ABS(VLOOKUP($M$1,VLookups!$A$53:$B$54,2,FALSE)-O$3),$G38,$K38),"")</f>
        <v/>
      </c>
      <c r="P38" s="85" t="str">
        <f>IF(AND($B38&gt;0,$C38&gt;0,$D38&gt;0,NOT(ISBLANK($H38))),_xlfn.NORM.INV(ABS(VLOOKUP($M$1,VLookups!$A$53:$B$54,2,FALSE)-P$3),$G38,$K38),"")</f>
        <v/>
      </c>
      <c r="Q38" s="86" t="str">
        <f>IF(AND($B38&gt;0,$C38&gt;0,$D38&gt;0,NOT(ISBLANK($H38))),_xlfn.NORM.INV(ABS(VLOOKUP($M$1,VLookups!$A$53:$B$54,2,FALSE)-Q$3),$G38,$K38),"")</f>
        <v/>
      </c>
      <c r="R38" s="85" t="str">
        <f>IF(AND($B38&gt;0,$C38&gt;0,$D38&gt;0,NOT(ISBLANK($H38))),_xlfn.NORM.INV(ABS(VLOOKUP($M$1,VLookups!$A$53:$B$54,2,FALSE)-R$3),$G38,$K38),"")</f>
        <v/>
      </c>
      <c r="S38" s="86" t="str">
        <f>IF(AND($B38&gt;0,$C38&gt;0,$D38&gt;0,NOT(ISBLANK($H38))),_xlfn.NORM.INV(ABS(VLOOKUP($M$1,VLookups!$A$53:$B$54,2,FALSE)-S$3),$G38,$K38),"")</f>
        <v/>
      </c>
      <c r="T38" s="85" t="str">
        <f>IF(AND($B38&gt;0,$C38&gt;0,$D38&gt;0,NOT(ISBLANK($H38))),_xlfn.NORM.INV(ABS(VLOOKUP($M$1,VLookups!$A$53:$B$54,2,FALSE)-T$3),$G38,$K38),"")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7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IF(AND(M39&gt;0,C39&gt;0,NOT(K39="")),ABS(VLOOKUP($M$1,VLookups!$A$53:$B$54,2,FALSE)-_xlfn.NORM.DIST(M39,G39,K39,TRUE)),"")</f>
        <v/>
      </c>
      <c r="O39" s="86" t="str">
        <f>IF(AND($B39&gt;0,$C39&gt;0,$D39&gt;0,NOT(ISBLANK($H39))),_xlfn.NORM.INV(ABS(VLOOKUP($M$1,VLookups!$A$53:$B$54,2,FALSE)-O$3),$G39,$K39),"")</f>
        <v/>
      </c>
      <c r="P39" s="85" t="str">
        <f>IF(AND($B39&gt;0,$C39&gt;0,$D39&gt;0,NOT(ISBLANK($H39))),_xlfn.NORM.INV(ABS(VLOOKUP($M$1,VLookups!$A$53:$B$54,2,FALSE)-P$3),$G39,$K39),"")</f>
        <v/>
      </c>
      <c r="Q39" s="86" t="str">
        <f>IF(AND($B39&gt;0,$C39&gt;0,$D39&gt;0,NOT(ISBLANK($H39))),_xlfn.NORM.INV(ABS(VLOOKUP($M$1,VLookups!$A$53:$B$54,2,FALSE)-Q$3),$G39,$K39),"")</f>
        <v/>
      </c>
      <c r="R39" s="85" t="str">
        <f>IF(AND($B39&gt;0,$C39&gt;0,$D39&gt;0,NOT(ISBLANK($H39))),_xlfn.NORM.INV(ABS(VLOOKUP($M$1,VLookups!$A$53:$B$54,2,FALSE)-R$3),$G39,$K39),"")</f>
        <v/>
      </c>
      <c r="S39" s="86" t="str">
        <f>IF(AND($B39&gt;0,$C39&gt;0,$D39&gt;0,NOT(ISBLANK($H39))),_xlfn.NORM.INV(ABS(VLOOKUP($M$1,VLookups!$A$53:$B$54,2,FALSE)-S$3),$G39,$K39),"")</f>
        <v/>
      </c>
      <c r="T39" s="85" t="str">
        <f>IF(AND($B39&gt;0,$C39&gt;0,$D39&gt;0,NOT(ISBLANK($H39))),_xlfn.NORM.INV(ABS(VLOOKUP($M$1,VLookups!$A$53:$B$54,2,FALSE)-T$3),$G39,$K39),"")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7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IF(AND(M40&gt;0,C40&gt;0,NOT(K40="")),ABS(VLOOKUP($M$1,VLookups!$A$53:$B$54,2,FALSE)-_xlfn.NORM.DIST(M40,G40,K40,TRUE)),"")</f>
        <v/>
      </c>
      <c r="O40" s="86" t="str">
        <f>IF(AND($B40&gt;0,$C40&gt;0,$D40&gt;0,NOT(ISBLANK($H40))),_xlfn.NORM.INV(ABS(VLOOKUP($M$1,VLookups!$A$53:$B$54,2,FALSE)-O$3),$G40,$K40),"")</f>
        <v/>
      </c>
      <c r="P40" s="85" t="str">
        <f>IF(AND($B40&gt;0,$C40&gt;0,$D40&gt;0,NOT(ISBLANK($H40))),_xlfn.NORM.INV(ABS(VLOOKUP($M$1,VLookups!$A$53:$B$54,2,FALSE)-P$3),$G40,$K40),"")</f>
        <v/>
      </c>
      <c r="Q40" s="86" t="str">
        <f>IF(AND($B40&gt;0,$C40&gt;0,$D40&gt;0,NOT(ISBLANK($H40))),_xlfn.NORM.INV(ABS(VLOOKUP($M$1,VLookups!$A$53:$B$54,2,FALSE)-Q$3),$G40,$K40),"")</f>
        <v/>
      </c>
      <c r="R40" s="85" t="str">
        <f>IF(AND($B40&gt;0,$C40&gt;0,$D40&gt;0,NOT(ISBLANK($H40))),_xlfn.NORM.INV(ABS(VLOOKUP($M$1,VLookups!$A$53:$B$54,2,FALSE)-R$3),$G40,$K40),"")</f>
        <v/>
      </c>
      <c r="S40" s="86" t="str">
        <f>IF(AND($B40&gt;0,$C40&gt;0,$D40&gt;0,NOT(ISBLANK($H40))),_xlfn.NORM.INV(ABS(VLOOKUP($M$1,VLookups!$A$53:$B$54,2,FALSE)-S$3),$G40,$K40),"")</f>
        <v/>
      </c>
      <c r="T40" s="85" t="str">
        <f>IF(AND($B40&gt;0,$C40&gt;0,$D40&gt;0,NOT(ISBLANK($H40))),_xlfn.NORM.INV(ABS(VLOOKUP($M$1,VLookups!$A$53:$B$54,2,FALSE)-T$3),$G40,$K40),"")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7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IF(AND(M41&gt;0,C41&gt;0,NOT(K41="")),ABS(VLOOKUP($M$1,VLookups!$A$53:$B$54,2,FALSE)-_xlfn.NORM.DIST(M41,G41,K41,TRUE)),"")</f>
        <v/>
      </c>
      <c r="O41" s="86" t="str">
        <f>IF(AND($B41&gt;0,$C41&gt;0,$D41&gt;0,NOT(ISBLANK($H41))),_xlfn.NORM.INV(ABS(VLOOKUP($M$1,VLookups!$A$53:$B$54,2,FALSE)-O$3),$G41,$K41),"")</f>
        <v/>
      </c>
      <c r="P41" s="85" t="str">
        <f>IF(AND($B41&gt;0,$C41&gt;0,$D41&gt;0,NOT(ISBLANK($H41))),_xlfn.NORM.INV(ABS(VLOOKUP($M$1,VLookups!$A$53:$B$54,2,FALSE)-P$3),$G41,$K41),"")</f>
        <v/>
      </c>
      <c r="Q41" s="86" t="str">
        <f>IF(AND($B41&gt;0,$C41&gt;0,$D41&gt;0,NOT(ISBLANK($H41))),_xlfn.NORM.INV(ABS(VLOOKUP($M$1,VLookups!$A$53:$B$54,2,FALSE)-Q$3),$G41,$K41),"")</f>
        <v/>
      </c>
      <c r="R41" s="85" t="str">
        <f>IF(AND($B41&gt;0,$C41&gt;0,$D41&gt;0,NOT(ISBLANK($H41))),_xlfn.NORM.INV(ABS(VLOOKUP($M$1,VLookups!$A$53:$B$54,2,FALSE)-R$3),$G41,$K41),"")</f>
        <v/>
      </c>
      <c r="S41" s="86" t="str">
        <f>IF(AND($B41&gt;0,$C41&gt;0,$D41&gt;0,NOT(ISBLANK($H41))),_xlfn.NORM.INV(ABS(VLOOKUP($M$1,VLookups!$A$53:$B$54,2,FALSE)-S$3),$G41,$K41),"")</f>
        <v/>
      </c>
      <c r="T41" s="85" t="str">
        <f>IF(AND($B41&gt;0,$C41&gt;0,$D41&gt;0,NOT(ISBLANK($H41))),_xlfn.NORM.INV(ABS(VLOOKUP($M$1,VLookups!$A$53:$B$54,2,FALSE)-T$3),$G41,$K41),"")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7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IF(AND(M42&gt;0,C42&gt;0,NOT(K42="")),ABS(VLOOKUP($M$1,VLookups!$A$53:$B$54,2,FALSE)-_xlfn.NORM.DIST(M42,G42,K42,TRUE)),"")</f>
        <v/>
      </c>
      <c r="O42" s="86" t="str">
        <f>IF(AND($B42&gt;0,$C42&gt;0,$D42&gt;0,NOT(ISBLANK($H42))),_xlfn.NORM.INV(ABS(VLOOKUP($M$1,VLookups!$A$53:$B$54,2,FALSE)-O$3),$G42,$K42),"")</f>
        <v/>
      </c>
      <c r="P42" s="85" t="str">
        <f>IF(AND($B42&gt;0,$C42&gt;0,$D42&gt;0,NOT(ISBLANK($H42))),_xlfn.NORM.INV(ABS(VLOOKUP($M$1,VLookups!$A$53:$B$54,2,FALSE)-P$3),$G42,$K42),"")</f>
        <v/>
      </c>
      <c r="Q42" s="86" t="str">
        <f>IF(AND($B42&gt;0,$C42&gt;0,$D42&gt;0,NOT(ISBLANK($H42))),_xlfn.NORM.INV(ABS(VLOOKUP($M$1,VLookups!$A$53:$B$54,2,FALSE)-Q$3),$G42,$K42),"")</f>
        <v/>
      </c>
      <c r="R42" s="85" t="str">
        <f>IF(AND($B42&gt;0,$C42&gt;0,$D42&gt;0,NOT(ISBLANK($H42))),_xlfn.NORM.INV(ABS(VLOOKUP($M$1,VLookups!$A$53:$B$54,2,FALSE)-R$3),$G42,$K42),"")</f>
        <v/>
      </c>
      <c r="S42" s="86" t="str">
        <f>IF(AND($B42&gt;0,$C42&gt;0,$D42&gt;0,NOT(ISBLANK($H42))),_xlfn.NORM.INV(ABS(VLOOKUP($M$1,VLookups!$A$53:$B$54,2,FALSE)-S$3),$G42,$K42),"")</f>
        <v/>
      </c>
      <c r="T42" s="85" t="str">
        <f>IF(AND($B42&gt;0,$C42&gt;0,$D42&gt;0,NOT(ISBLANK($H42))),_xlfn.NORM.INV(ABS(VLOOKUP($M$1,VLookups!$A$53:$B$54,2,FALSE)-T$3),$G42,$K42),"")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7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IF(AND(M43&gt;0,C43&gt;0,NOT(K43="")),ABS(VLOOKUP($M$1,VLookups!$A$53:$B$54,2,FALSE)-_xlfn.NORM.DIST(M43,G43,K43,TRUE)),"")</f>
        <v/>
      </c>
      <c r="O43" s="86" t="str">
        <f>IF(AND($B43&gt;0,$C43&gt;0,$D43&gt;0,NOT(ISBLANK($H43))),_xlfn.NORM.INV(ABS(VLOOKUP($M$1,VLookups!$A$53:$B$54,2,FALSE)-O$3),$G43,$K43),"")</f>
        <v/>
      </c>
      <c r="P43" s="85" t="str">
        <f>IF(AND($B43&gt;0,$C43&gt;0,$D43&gt;0,NOT(ISBLANK($H43))),_xlfn.NORM.INV(ABS(VLOOKUP($M$1,VLookups!$A$53:$B$54,2,FALSE)-P$3),$G43,$K43),"")</f>
        <v/>
      </c>
      <c r="Q43" s="86" t="str">
        <f>IF(AND($B43&gt;0,$C43&gt;0,$D43&gt;0,NOT(ISBLANK($H43))),_xlfn.NORM.INV(ABS(VLOOKUP($M$1,VLookups!$A$53:$B$54,2,FALSE)-Q$3),$G43,$K43),"")</f>
        <v/>
      </c>
      <c r="R43" s="85" t="str">
        <f>IF(AND($B43&gt;0,$C43&gt;0,$D43&gt;0,NOT(ISBLANK($H43))),_xlfn.NORM.INV(ABS(VLOOKUP($M$1,VLookups!$A$53:$B$54,2,FALSE)-R$3),$G43,$K43),"")</f>
        <v/>
      </c>
      <c r="S43" s="86" t="str">
        <f>IF(AND($B43&gt;0,$C43&gt;0,$D43&gt;0,NOT(ISBLANK($H43))),_xlfn.NORM.INV(ABS(VLOOKUP($M$1,VLookups!$A$53:$B$54,2,FALSE)-S$3),$G43,$K43),"")</f>
        <v/>
      </c>
      <c r="T43" s="85" t="str">
        <f>IF(AND($B43&gt;0,$C43&gt;0,$D43&gt;0,NOT(ISBLANK($H43))),_xlfn.NORM.INV(ABS(VLOOKUP($M$1,VLookups!$A$53:$B$54,2,FALSE)-T$3),$G43,$K43),"")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7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IF(AND(M44&gt;0,C44&gt;0,NOT(K44="")),ABS(VLOOKUP($M$1,VLookups!$A$53:$B$54,2,FALSE)-_xlfn.NORM.DIST(M44,G44,K44,TRUE)),"")</f>
        <v/>
      </c>
      <c r="O44" s="86" t="str">
        <f>IF(AND($B44&gt;0,$C44&gt;0,$D44&gt;0,NOT(ISBLANK($H44))),_xlfn.NORM.INV(ABS(VLOOKUP($M$1,VLookups!$A$53:$B$54,2,FALSE)-O$3),$G44,$K44),"")</f>
        <v/>
      </c>
      <c r="P44" s="85" t="str">
        <f>IF(AND($B44&gt;0,$C44&gt;0,$D44&gt;0,NOT(ISBLANK($H44))),_xlfn.NORM.INV(ABS(VLOOKUP($M$1,VLookups!$A$53:$B$54,2,FALSE)-P$3),$G44,$K44),"")</f>
        <v/>
      </c>
      <c r="Q44" s="86" t="str">
        <f>IF(AND($B44&gt;0,$C44&gt;0,$D44&gt;0,NOT(ISBLANK($H44))),_xlfn.NORM.INV(ABS(VLOOKUP($M$1,VLookups!$A$53:$B$54,2,FALSE)-Q$3),$G44,$K44),"")</f>
        <v/>
      </c>
      <c r="R44" s="85" t="str">
        <f>IF(AND($B44&gt;0,$C44&gt;0,$D44&gt;0,NOT(ISBLANK($H44))),_xlfn.NORM.INV(ABS(VLOOKUP($M$1,VLookups!$A$53:$B$54,2,FALSE)-R$3),$G44,$K44),"")</f>
        <v/>
      </c>
      <c r="S44" s="86" t="str">
        <f>IF(AND($B44&gt;0,$C44&gt;0,$D44&gt;0,NOT(ISBLANK($H44))),_xlfn.NORM.INV(ABS(VLOOKUP($M$1,VLookups!$A$53:$B$54,2,FALSE)-S$3),$G44,$K44),"")</f>
        <v/>
      </c>
      <c r="T44" s="85" t="str">
        <f>IF(AND($B44&gt;0,$C44&gt;0,$D44&gt;0,NOT(ISBLANK($H44))),_xlfn.NORM.INV(ABS(VLOOKUP($M$1,VLookups!$A$53:$B$54,2,FALSE)-T$3),$G44,$K44),"")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7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IF(AND(M45&gt;0,C45&gt;0,NOT(K45="")),ABS(VLOOKUP($M$1,VLookups!$A$53:$B$54,2,FALSE)-_xlfn.NORM.DIST(M45,G45,K45,TRUE)),"")</f>
        <v/>
      </c>
      <c r="O45" s="86" t="str">
        <f>IF(AND($B45&gt;0,$C45&gt;0,$D45&gt;0,NOT(ISBLANK($H45))),_xlfn.NORM.INV(ABS(VLOOKUP($M$1,VLookups!$A$53:$B$54,2,FALSE)-O$3),$G45,$K45),"")</f>
        <v/>
      </c>
      <c r="P45" s="85" t="str">
        <f>IF(AND($B45&gt;0,$C45&gt;0,$D45&gt;0,NOT(ISBLANK($H45))),_xlfn.NORM.INV(ABS(VLOOKUP($M$1,VLookups!$A$53:$B$54,2,FALSE)-P$3),$G45,$K45),"")</f>
        <v/>
      </c>
      <c r="Q45" s="86" t="str">
        <f>IF(AND($B45&gt;0,$C45&gt;0,$D45&gt;0,NOT(ISBLANK($H45))),_xlfn.NORM.INV(ABS(VLOOKUP($M$1,VLookups!$A$53:$B$54,2,FALSE)-Q$3),$G45,$K45),"")</f>
        <v/>
      </c>
      <c r="R45" s="85" t="str">
        <f>IF(AND($B45&gt;0,$C45&gt;0,$D45&gt;0,NOT(ISBLANK($H45))),_xlfn.NORM.INV(ABS(VLOOKUP($M$1,VLookups!$A$53:$B$54,2,FALSE)-R$3),$G45,$K45),"")</f>
        <v/>
      </c>
      <c r="S45" s="86" t="str">
        <f>IF(AND($B45&gt;0,$C45&gt;0,$D45&gt;0,NOT(ISBLANK($H45))),_xlfn.NORM.INV(ABS(VLOOKUP($M$1,VLookups!$A$53:$B$54,2,FALSE)-S$3),$G45,$K45),"")</f>
        <v/>
      </c>
      <c r="T45" s="85" t="str">
        <f>IF(AND($B45&gt;0,$C45&gt;0,$D45&gt;0,NOT(ISBLANK($H45))),_xlfn.NORM.INV(ABS(VLOOKUP($M$1,VLookups!$A$53:$B$54,2,FALSE)-T$3),$G45,$K45),"")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7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IF(AND(M46&gt;0,C46&gt;0,NOT(K46="")),ABS(VLOOKUP($M$1,VLookups!$A$53:$B$54,2,FALSE)-_xlfn.NORM.DIST(M46,G46,K46,TRUE)),"")</f>
        <v/>
      </c>
      <c r="O46" s="86" t="str">
        <f>IF(AND($B46&gt;0,$C46&gt;0,$D46&gt;0,NOT(ISBLANK($H46))),_xlfn.NORM.INV(ABS(VLOOKUP($M$1,VLookups!$A$53:$B$54,2,FALSE)-O$3),$G46,$K46),"")</f>
        <v/>
      </c>
      <c r="P46" s="85" t="str">
        <f>IF(AND($B46&gt;0,$C46&gt;0,$D46&gt;0,NOT(ISBLANK($H46))),_xlfn.NORM.INV(ABS(VLOOKUP($M$1,VLookups!$A$53:$B$54,2,FALSE)-P$3),$G46,$K46),"")</f>
        <v/>
      </c>
      <c r="Q46" s="86" t="str">
        <f>IF(AND($B46&gt;0,$C46&gt;0,$D46&gt;0,NOT(ISBLANK($H46))),_xlfn.NORM.INV(ABS(VLOOKUP($M$1,VLookups!$A$53:$B$54,2,FALSE)-Q$3),$G46,$K46),"")</f>
        <v/>
      </c>
      <c r="R46" s="85" t="str">
        <f>IF(AND($B46&gt;0,$C46&gt;0,$D46&gt;0,NOT(ISBLANK($H46))),_xlfn.NORM.INV(ABS(VLOOKUP($M$1,VLookups!$A$53:$B$54,2,FALSE)-R$3),$G46,$K46),"")</f>
        <v/>
      </c>
      <c r="S46" s="86" t="str">
        <f>IF(AND($B46&gt;0,$C46&gt;0,$D46&gt;0,NOT(ISBLANK($H46))),_xlfn.NORM.INV(ABS(VLOOKUP($M$1,VLookups!$A$53:$B$54,2,FALSE)-S$3),$G46,$K46),"")</f>
        <v/>
      </c>
      <c r="T46" s="85" t="str">
        <f>IF(AND($B46&gt;0,$C46&gt;0,$D46&gt;0,NOT(ISBLANK($H46))),_xlfn.NORM.INV(ABS(VLOOKUP($M$1,VLookups!$A$53:$B$54,2,FALSE)-T$3),$G46,$K46),"")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7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IF(AND(M47&gt;0,C47&gt;0,NOT(K47="")),ABS(VLOOKUP($M$1,VLookups!$A$53:$B$54,2,FALSE)-_xlfn.NORM.DIST(M47,G47,K47,TRUE)),"")</f>
        <v/>
      </c>
      <c r="O47" s="86" t="str">
        <f>IF(AND($B47&gt;0,$C47&gt;0,$D47&gt;0,NOT(ISBLANK($H47))),_xlfn.NORM.INV(ABS(VLOOKUP($M$1,VLookups!$A$53:$B$54,2,FALSE)-O$3),$G47,$K47),"")</f>
        <v/>
      </c>
      <c r="P47" s="85" t="str">
        <f>IF(AND($B47&gt;0,$C47&gt;0,$D47&gt;0,NOT(ISBLANK($H47))),_xlfn.NORM.INV(ABS(VLOOKUP($M$1,VLookups!$A$53:$B$54,2,FALSE)-P$3),$G47,$K47),"")</f>
        <v/>
      </c>
      <c r="Q47" s="86" t="str">
        <f>IF(AND($B47&gt;0,$C47&gt;0,$D47&gt;0,NOT(ISBLANK($H47))),_xlfn.NORM.INV(ABS(VLOOKUP($M$1,VLookups!$A$53:$B$54,2,FALSE)-Q$3),$G47,$K47),"")</f>
        <v/>
      </c>
      <c r="R47" s="85" t="str">
        <f>IF(AND($B47&gt;0,$C47&gt;0,$D47&gt;0,NOT(ISBLANK($H47))),_xlfn.NORM.INV(ABS(VLOOKUP($M$1,VLookups!$A$53:$B$54,2,FALSE)-R$3),$G47,$K47),"")</f>
        <v/>
      </c>
      <c r="S47" s="86" t="str">
        <f>IF(AND($B47&gt;0,$C47&gt;0,$D47&gt;0,NOT(ISBLANK($H47))),_xlfn.NORM.INV(ABS(VLOOKUP($M$1,VLookups!$A$53:$B$54,2,FALSE)-S$3),$G47,$K47),"")</f>
        <v/>
      </c>
      <c r="T47" s="85" t="str">
        <f>IF(AND($B47&gt;0,$C47&gt;0,$D47&gt;0,NOT(ISBLANK($H47))),_xlfn.NORM.INV(ABS(VLOOKUP($M$1,VLookups!$A$53:$B$54,2,FALSE)-T$3),$G47,$K47),"")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7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IF(AND(M48&gt;0,C48&gt;0,NOT(K48="")),ABS(VLOOKUP($M$1,VLookups!$A$53:$B$54,2,FALSE)-_xlfn.NORM.DIST(M48,G48,K48,TRUE)),"")</f>
        <v/>
      </c>
      <c r="O48" s="86" t="str">
        <f>IF(AND($B48&gt;0,$C48&gt;0,$D48&gt;0,NOT(ISBLANK($H48))),_xlfn.NORM.INV(ABS(VLOOKUP($M$1,VLookups!$A$53:$B$54,2,FALSE)-O$3),$G48,$K48),"")</f>
        <v/>
      </c>
      <c r="P48" s="85" t="str">
        <f>IF(AND($B48&gt;0,$C48&gt;0,$D48&gt;0,NOT(ISBLANK($H48))),_xlfn.NORM.INV(ABS(VLOOKUP($M$1,VLookups!$A$53:$B$54,2,FALSE)-P$3),$G48,$K48),"")</f>
        <v/>
      </c>
      <c r="Q48" s="86" t="str">
        <f>IF(AND($B48&gt;0,$C48&gt;0,$D48&gt;0,NOT(ISBLANK($H48))),_xlfn.NORM.INV(ABS(VLOOKUP($M$1,VLookups!$A$53:$B$54,2,FALSE)-Q$3),$G48,$K48),"")</f>
        <v/>
      </c>
      <c r="R48" s="85" t="str">
        <f>IF(AND($B48&gt;0,$C48&gt;0,$D48&gt;0,NOT(ISBLANK($H48))),_xlfn.NORM.INV(ABS(VLOOKUP($M$1,VLookups!$A$53:$B$54,2,FALSE)-R$3),$G48,$K48),"")</f>
        <v/>
      </c>
      <c r="S48" s="86" t="str">
        <f>IF(AND($B48&gt;0,$C48&gt;0,$D48&gt;0,NOT(ISBLANK($H48))),_xlfn.NORM.INV(ABS(VLOOKUP($M$1,VLookups!$A$53:$B$54,2,FALSE)-S$3),$G48,$K48),"")</f>
        <v/>
      </c>
      <c r="T48" s="85" t="str">
        <f>IF(AND($B48&gt;0,$C48&gt;0,$D48&gt;0,NOT(ISBLANK($H48))),_xlfn.NORM.INV(ABS(VLOOKUP($M$1,VLookups!$A$53:$B$54,2,FALSE)-T$3),$G48,$K48),"")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7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IF(AND(M49&gt;0,C49&gt;0,NOT(K49="")),ABS(VLOOKUP($M$1,VLookups!$A$53:$B$54,2,FALSE)-_xlfn.NORM.DIST(M49,G49,K49,TRUE)),"")</f>
        <v/>
      </c>
      <c r="O49" s="86" t="str">
        <f>IF(AND($B49&gt;0,$C49&gt;0,$D49&gt;0,NOT(ISBLANK($H49))),_xlfn.NORM.INV(ABS(VLOOKUP($M$1,VLookups!$A$53:$B$54,2,FALSE)-O$3),$G49,$K49),"")</f>
        <v/>
      </c>
      <c r="P49" s="85" t="str">
        <f>IF(AND($B49&gt;0,$C49&gt;0,$D49&gt;0,NOT(ISBLANK($H49))),_xlfn.NORM.INV(ABS(VLOOKUP($M$1,VLookups!$A$53:$B$54,2,FALSE)-P$3),$G49,$K49),"")</f>
        <v/>
      </c>
      <c r="Q49" s="86" t="str">
        <f>IF(AND($B49&gt;0,$C49&gt;0,$D49&gt;0,NOT(ISBLANK($H49))),_xlfn.NORM.INV(ABS(VLOOKUP($M$1,VLookups!$A$53:$B$54,2,FALSE)-Q$3),$G49,$K49),"")</f>
        <v/>
      </c>
      <c r="R49" s="85" t="str">
        <f>IF(AND($B49&gt;0,$C49&gt;0,$D49&gt;0,NOT(ISBLANK($H49))),_xlfn.NORM.INV(ABS(VLOOKUP($M$1,VLookups!$A$53:$B$54,2,FALSE)-R$3),$G49,$K49),"")</f>
        <v/>
      </c>
      <c r="S49" s="86" t="str">
        <f>IF(AND($B49&gt;0,$C49&gt;0,$D49&gt;0,NOT(ISBLANK($H49))),_xlfn.NORM.INV(ABS(VLOOKUP($M$1,VLookups!$A$53:$B$54,2,FALSE)-S$3),$G49,$K49),"")</f>
        <v/>
      </c>
      <c r="T49" s="85" t="str">
        <f>IF(AND($B49&gt;0,$C49&gt;0,$D49&gt;0,NOT(ISBLANK($H49))),_xlfn.NORM.INV(ABS(VLOOKUP($M$1,VLookups!$A$53:$B$54,2,FALSE)-T$3),$G49,$K49),"")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7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IF(AND(M50&gt;0,C50&gt;0,NOT(K50="")),ABS(VLOOKUP($M$1,VLookups!$A$53:$B$54,2,FALSE)-_xlfn.NORM.DIST(M50,G50,K50,TRUE)),"")</f>
        <v/>
      </c>
      <c r="O50" s="86" t="str">
        <f>IF(AND($B50&gt;0,$C50&gt;0,$D50&gt;0,NOT(ISBLANK($H50))),_xlfn.NORM.INV(ABS(VLOOKUP($M$1,VLookups!$A$53:$B$54,2,FALSE)-O$3),$G50,$K50),"")</f>
        <v/>
      </c>
      <c r="P50" s="85" t="str">
        <f>IF(AND($B50&gt;0,$C50&gt;0,$D50&gt;0,NOT(ISBLANK($H50))),_xlfn.NORM.INV(ABS(VLOOKUP($M$1,VLookups!$A$53:$B$54,2,FALSE)-P$3),$G50,$K50),"")</f>
        <v/>
      </c>
      <c r="Q50" s="86" t="str">
        <f>IF(AND($B50&gt;0,$C50&gt;0,$D50&gt;0,NOT(ISBLANK($H50))),_xlfn.NORM.INV(ABS(VLOOKUP($M$1,VLookups!$A$53:$B$54,2,FALSE)-Q$3),$G50,$K50),"")</f>
        <v/>
      </c>
      <c r="R50" s="85" t="str">
        <f>IF(AND($B50&gt;0,$C50&gt;0,$D50&gt;0,NOT(ISBLANK($H50))),_xlfn.NORM.INV(ABS(VLOOKUP($M$1,VLookups!$A$53:$B$54,2,FALSE)-R$3),$G50,$K50),"")</f>
        <v/>
      </c>
      <c r="S50" s="86" t="str">
        <f>IF(AND($B50&gt;0,$C50&gt;0,$D50&gt;0,NOT(ISBLANK($H50))),_xlfn.NORM.INV(ABS(VLOOKUP($M$1,VLookups!$A$53:$B$54,2,FALSE)-S$3),$G50,$K50),"")</f>
        <v/>
      </c>
      <c r="T50" s="85" t="str">
        <f>IF(AND($B50&gt;0,$C50&gt;0,$D50&gt;0,NOT(ISBLANK($H50))),_xlfn.NORM.INV(ABS(VLOOKUP($M$1,VLookups!$A$53:$B$54,2,FALSE)-T$3),$G50,$K50),"")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7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IF(AND(M51&gt;0,C51&gt;0,NOT(K51="")),ABS(VLOOKUP($M$1,VLookups!$A$53:$B$54,2,FALSE)-_xlfn.NORM.DIST(M51,G51,K51,TRUE)),"")</f>
        <v/>
      </c>
      <c r="O51" s="86" t="str">
        <f>IF(AND($B51&gt;0,$C51&gt;0,$D51&gt;0,NOT(ISBLANK($H51))),_xlfn.NORM.INV(ABS(VLOOKUP($M$1,VLookups!$A$53:$B$54,2,FALSE)-O$3),$G51,$K51),"")</f>
        <v/>
      </c>
      <c r="P51" s="85" t="str">
        <f>IF(AND($B51&gt;0,$C51&gt;0,$D51&gt;0,NOT(ISBLANK($H51))),_xlfn.NORM.INV(ABS(VLOOKUP($M$1,VLookups!$A$53:$B$54,2,FALSE)-P$3),$G51,$K51),"")</f>
        <v/>
      </c>
      <c r="Q51" s="86" t="str">
        <f>IF(AND($B51&gt;0,$C51&gt;0,$D51&gt;0,NOT(ISBLANK($H51))),_xlfn.NORM.INV(ABS(VLOOKUP($M$1,VLookups!$A$53:$B$54,2,FALSE)-Q$3),$G51,$K51),"")</f>
        <v/>
      </c>
      <c r="R51" s="85" t="str">
        <f>IF(AND($B51&gt;0,$C51&gt;0,$D51&gt;0,NOT(ISBLANK($H51))),_xlfn.NORM.INV(ABS(VLOOKUP($M$1,VLookups!$A$53:$B$54,2,FALSE)-R$3),$G51,$K51),"")</f>
        <v/>
      </c>
      <c r="S51" s="86" t="str">
        <f>IF(AND($B51&gt;0,$C51&gt;0,$D51&gt;0,NOT(ISBLANK($H51))),_xlfn.NORM.INV(ABS(VLOOKUP($M$1,VLookups!$A$53:$B$54,2,FALSE)-S$3),$G51,$K51),"")</f>
        <v/>
      </c>
      <c r="T51" s="85" t="str">
        <f>IF(AND($B51&gt;0,$C51&gt;0,$D51&gt;0,NOT(ISBLANK($H51))),_xlfn.NORM.INV(ABS(VLOOKUP($M$1,VLookups!$A$53:$B$54,2,FALSE)-T$3),$G51,$K51),"")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7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IF(AND(M52&gt;0,C52&gt;0,NOT(K52="")),ABS(VLOOKUP($M$1,VLookups!$A$53:$B$54,2,FALSE)-_xlfn.NORM.DIST(M52,G52,K52,TRUE)),"")</f>
        <v/>
      </c>
      <c r="O52" s="86" t="str">
        <f>IF(AND($B52&gt;0,$C52&gt;0,$D52&gt;0,NOT(ISBLANK($H52))),_xlfn.NORM.INV(ABS(VLOOKUP($M$1,VLookups!$A$53:$B$54,2,FALSE)-O$3),$G52,$K52),"")</f>
        <v/>
      </c>
      <c r="P52" s="85" t="str">
        <f>IF(AND($B52&gt;0,$C52&gt;0,$D52&gt;0,NOT(ISBLANK($H52))),_xlfn.NORM.INV(ABS(VLOOKUP($M$1,VLookups!$A$53:$B$54,2,FALSE)-P$3),$G52,$K52),"")</f>
        <v/>
      </c>
      <c r="Q52" s="86" t="str">
        <f>IF(AND($B52&gt;0,$C52&gt;0,$D52&gt;0,NOT(ISBLANK($H52))),_xlfn.NORM.INV(ABS(VLOOKUP($M$1,VLookups!$A$53:$B$54,2,FALSE)-Q$3),$G52,$K52),"")</f>
        <v/>
      </c>
      <c r="R52" s="85" t="str">
        <f>IF(AND($B52&gt;0,$C52&gt;0,$D52&gt;0,NOT(ISBLANK($H52))),_xlfn.NORM.INV(ABS(VLOOKUP($M$1,VLookups!$A$53:$B$54,2,FALSE)-R$3),$G52,$K52),"")</f>
        <v/>
      </c>
      <c r="S52" s="86" t="str">
        <f>IF(AND($B52&gt;0,$C52&gt;0,$D52&gt;0,NOT(ISBLANK($H52))),_xlfn.NORM.INV(ABS(VLOOKUP($M$1,VLookups!$A$53:$B$54,2,FALSE)-S$3),$G52,$K52),"")</f>
        <v/>
      </c>
      <c r="T52" s="85" t="str">
        <f>IF(AND($B52&gt;0,$C52&gt;0,$D52&gt;0,NOT(ISBLANK($H52))),_xlfn.NORM.INV(ABS(VLOOKUP($M$1,VLookups!$A$53:$B$54,2,FALSE)-T$3),$G52,$K52),"")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7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IF(AND(M53&gt;0,C53&gt;0,NOT(K53="")),ABS(VLOOKUP($M$1,VLookups!$A$53:$B$54,2,FALSE)-_xlfn.NORM.DIST(M53,G53,K53,TRUE)),"")</f>
        <v/>
      </c>
      <c r="O53" s="86" t="str">
        <f>IF(AND($B53&gt;0,$C53&gt;0,$D53&gt;0,NOT(ISBLANK($H53))),_xlfn.NORM.INV(ABS(VLOOKUP($M$1,VLookups!$A$53:$B$54,2,FALSE)-O$3),$G53,$K53),"")</f>
        <v/>
      </c>
      <c r="P53" s="85" t="str">
        <f>IF(AND($B53&gt;0,$C53&gt;0,$D53&gt;0,NOT(ISBLANK($H53))),_xlfn.NORM.INV(ABS(VLOOKUP($M$1,VLookups!$A$53:$B$54,2,FALSE)-P$3),$G53,$K53),"")</f>
        <v/>
      </c>
      <c r="Q53" s="86" t="str">
        <f>IF(AND($B53&gt;0,$C53&gt;0,$D53&gt;0,NOT(ISBLANK($H53))),_xlfn.NORM.INV(ABS(VLOOKUP($M$1,VLookups!$A$53:$B$54,2,FALSE)-Q$3),$G53,$K53),"")</f>
        <v/>
      </c>
      <c r="R53" s="85" t="str">
        <f>IF(AND($B53&gt;0,$C53&gt;0,$D53&gt;0,NOT(ISBLANK($H53))),_xlfn.NORM.INV(ABS(VLOOKUP($M$1,VLookups!$A$53:$B$54,2,FALSE)-R$3),$G53,$K53),"")</f>
        <v/>
      </c>
      <c r="S53" s="86" t="str">
        <f>IF(AND($B53&gt;0,$C53&gt;0,$D53&gt;0,NOT(ISBLANK($H53))),_xlfn.NORM.INV(ABS(VLOOKUP($M$1,VLookups!$A$53:$B$54,2,FALSE)-S$3),$G53,$K53),"")</f>
        <v/>
      </c>
      <c r="T53" s="85" t="str">
        <f>IF(AND($B53&gt;0,$C53&gt;0,$D53&gt;0,NOT(ISBLANK($H53))),_xlfn.NORM.INV(ABS(VLOOKUP($M$1,VLookups!$A$53:$B$54,2,FALSE)-T$3),$G53,$K53),"")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7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IF(AND(M54&gt;0,C54&gt;0,NOT(K54="")),ABS(VLOOKUP($M$1,VLookups!$A$53:$B$54,2,FALSE)-_xlfn.NORM.DIST(M54,G54,K54,TRUE)),"")</f>
        <v/>
      </c>
      <c r="O54" s="86" t="str">
        <f>IF(AND($B54&gt;0,$C54&gt;0,$D54&gt;0,NOT(ISBLANK($H54))),_xlfn.NORM.INV(ABS(VLOOKUP($M$1,VLookups!$A$53:$B$54,2,FALSE)-O$3),$G54,$K54),"")</f>
        <v/>
      </c>
      <c r="P54" s="85" t="str">
        <f>IF(AND($B54&gt;0,$C54&gt;0,$D54&gt;0,NOT(ISBLANK($H54))),_xlfn.NORM.INV(ABS(VLOOKUP($M$1,VLookups!$A$53:$B$54,2,FALSE)-P$3),$G54,$K54),"")</f>
        <v/>
      </c>
      <c r="Q54" s="86" t="str">
        <f>IF(AND($B54&gt;0,$C54&gt;0,$D54&gt;0,NOT(ISBLANK($H54))),_xlfn.NORM.INV(ABS(VLOOKUP($M$1,VLookups!$A$53:$B$54,2,FALSE)-Q$3),$G54,$K54),"")</f>
        <v/>
      </c>
      <c r="R54" s="85" t="str">
        <f>IF(AND($B54&gt;0,$C54&gt;0,$D54&gt;0,NOT(ISBLANK($H54))),_xlfn.NORM.INV(ABS(VLOOKUP($M$1,VLookups!$A$53:$B$54,2,FALSE)-R$3),$G54,$K54),"")</f>
        <v/>
      </c>
      <c r="S54" s="86" t="str">
        <f>IF(AND($B54&gt;0,$C54&gt;0,$D54&gt;0,NOT(ISBLANK($H54))),_xlfn.NORM.INV(ABS(VLOOKUP($M$1,VLookups!$A$53:$B$54,2,FALSE)-S$3),$G54,$K54),"")</f>
        <v/>
      </c>
      <c r="T54" s="85" t="str">
        <f>IF(AND($B54&gt;0,$C54&gt;0,$D54&gt;0,NOT(ISBLANK($H54))),_xlfn.NORM.INV(ABS(VLOOKUP($M$1,VLookups!$A$53:$B$54,2,FALSE)-T$3),$G54,$K54),"")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7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IF(AND(M55&gt;0,C55&gt;0,NOT(K55="")),ABS(VLOOKUP($M$1,VLookups!$A$53:$B$54,2,FALSE)-_xlfn.NORM.DIST(M55,G55,K55,TRUE)),"")</f>
        <v/>
      </c>
      <c r="O55" s="86" t="str">
        <f>IF(AND($B55&gt;0,$C55&gt;0,$D55&gt;0,NOT(ISBLANK($H55))),_xlfn.NORM.INV(ABS(VLOOKUP($M$1,VLookups!$A$53:$B$54,2,FALSE)-O$3),$G55,$K55),"")</f>
        <v/>
      </c>
      <c r="P55" s="85" t="str">
        <f>IF(AND($B55&gt;0,$C55&gt;0,$D55&gt;0,NOT(ISBLANK($H55))),_xlfn.NORM.INV(ABS(VLOOKUP($M$1,VLookups!$A$53:$B$54,2,FALSE)-P$3),$G55,$K55),"")</f>
        <v/>
      </c>
      <c r="Q55" s="86" t="str">
        <f>IF(AND($B55&gt;0,$C55&gt;0,$D55&gt;0,NOT(ISBLANK($H55))),_xlfn.NORM.INV(ABS(VLOOKUP($M$1,VLookups!$A$53:$B$54,2,FALSE)-Q$3),$G55,$K55),"")</f>
        <v/>
      </c>
      <c r="R55" s="85" t="str">
        <f>IF(AND($B55&gt;0,$C55&gt;0,$D55&gt;0,NOT(ISBLANK($H55))),_xlfn.NORM.INV(ABS(VLOOKUP($M$1,VLookups!$A$53:$B$54,2,FALSE)-R$3),$G55,$K55),"")</f>
        <v/>
      </c>
      <c r="S55" s="86" t="str">
        <f>IF(AND($B55&gt;0,$C55&gt;0,$D55&gt;0,NOT(ISBLANK($H55))),_xlfn.NORM.INV(ABS(VLOOKUP($M$1,VLookups!$A$53:$B$54,2,FALSE)-S$3),$G55,$K55),"")</f>
        <v/>
      </c>
      <c r="T55" s="85" t="str">
        <f>IF(AND($B55&gt;0,$C55&gt;0,$D55&gt;0,NOT(ISBLANK($H55))),_xlfn.NORM.INV(ABS(VLOOKUP($M$1,VLookups!$A$53:$B$54,2,FALSE)-T$3),$G55,$K55),"")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7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IF(AND(M56&gt;0,C56&gt;0,NOT(K56="")),ABS(VLOOKUP($M$1,VLookups!$A$53:$B$54,2,FALSE)-_xlfn.NORM.DIST(M56,G56,K56,TRUE)),"")</f>
        <v/>
      </c>
      <c r="O56" s="86" t="str">
        <f>IF(AND($B56&gt;0,$C56&gt;0,$D56&gt;0,NOT(ISBLANK($H56))),_xlfn.NORM.INV(ABS(VLOOKUP($M$1,VLookups!$A$53:$B$54,2,FALSE)-O$3),$G56,$K56),"")</f>
        <v/>
      </c>
      <c r="P56" s="85" t="str">
        <f>IF(AND($B56&gt;0,$C56&gt;0,$D56&gt;0,NOT(ISBLANK($H56))),_xlfn.NORM.INV(ABS(VLOOKUP($M$1,VLookups!$A$53:$B$54,2,FALSE)-P$3),$G56,$K56),"")</f>
        <v/>
      </c>
      <c r="Q56" s="86" t="str">
        <f>IF(AND($B56&gt;0,$C56&gt;0,$D56&gt;0,NOT(ISBLANK($H56))),_xlfn.NORM.INV(ABS(VLOOKUP($M$1,VLookups!$A$53:$B$54,2,FALSE)-Q$3),$G56,$K56),"")</f>
        <v/>
      </c>
      <c r="R56" s="85" t="str">
        <f>IF(AND($B56&gt;0,$C56&gt;0,$D56&gt;0,NOT(ISBLANK($H56))),_xlfn.NORM.INV(ABS(VLOOKUP($M$1,VLookups!$A$53:$B$54,2,FALSE)-R$3),$G56,$K56),"")</f>
        <v/>
      </c>
      <c r="S56" s="86" t="str">
        <f>IF(AND($B56&gt;0,$C56&gt;0,$D56&gt;0,NOT(ISBLANK($H56))),_xlfn.NORM.INV(ABS(VLOOKUP($M$1,VLookups!$A$53:$B$54,2,FALSE)-S$3),$G56,$K56),"")</f>
        <v/>
      </c>
      <c r="T56" s="85" t="str">
        <f>IF(AND($B56&gt;0,$C56&gt;0,$D56&gt;0,NOT(ISBLANK($H56))),_xlfn.NORM.INV(ABS(VLOOKUP($M$1,VLookups!$A$53:$B$54,2,FALSE)-T$3),$G56,$K56),"")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7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IF(AND(M57&gt;0,C57&gt;0,NOT(K57="")),ABS(VLOOKUP($M$1,VLookups!$A$53:$B$54,2,FALSE)-_xlfn.NORM.DIST(M57,G57,K57,TRUE)),"")</f>
        <v/>
      </c>
      <c r="O57" s="86" t="str">
        <f>IF(AND($B57&gt;0,$C57&gt;0,$D57&gt;0,NOT(ISBLANK($H57))),_xlfn.NORM.INV(ABS(VLOOKUP($M$1,VLookups!$A$53:$B$54,2,FALSE)-O$3),$G57,$K57),"")</f>
        <v/>
      </c>
      <c r="P57" s="85" t="str">
        <f>IF(AND($B57&gt;0,$C57&gt;0,$D57&gt;0,NOT(ISBLANK($H57))),_xlfn.NORM.INV(ABS(VLOOKUP($M$1,VLookups!$A$53:$B$54,2,FALSE)-P$3),$G57,$K57),"")</f>
        <v/>
      </c>
      <c r="Q57" s="86" t="str">
        <f>IF(AND($B57&gt;0,$C57&gt;0,$D57&gt;0,NOT(ISBLANK($H57))),_xlfn.NORM.INV(ABS(VLOOKUP($M$1,VLookups!$A$53:$B$54,2,FALSE)-Q$3),$G57,$K57),"")</f>
        <v/>
      </c>
      <c r="R57" s="85" t="str">
        <f>IF(AND($B57&gt;0,$C57&gt;0,$D57&gt;0,NOT(ISBLANK($H57))),_xlfn.NORM.INV(ABS(VLOOKUP($M$1,VLookups!$A$53:$B$54,2,FALSE)-R$3),$G57,$K57),"")</f>
        <v/>
      </c>
      <c r="S57" s="86" t="str">
        <f>IF(AND($B57&gt;0,$C57&gt;0,$D57&gt;0,NOT(ISBLANK($H57))),_xlfn.NORM.INV(ABS(VLOOKUP($M$1,VLookups!$A$53:$B$54,2,FALSE)-S$3),$G57,$K57),"")</f>
        <v/>
      </c>
      <c r="T57" s="85" t="str">
        <f>IF(AND($B57&gt;0,$C57&gt;0,$D57&gt;0,NOT(ISBLANK($H57))),_xlfn.NORM.INV(ABS(VLOOKUP($M$1,VLookups!$A$53:$B$54,2,FALSE)-T$3),$G57,$K57),"")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7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IF(AND(M58&gt;0,C58&gt;0,NOT(K58="")),ABS(VLOOKUP($M$1,VLookups!$A$53:$B$54,2,FALSE)-_xlfn.NORM.DIST(M58,G58,K58,TRUE)),"")</f>
        <v/>
      </c>
      <c r="O58" s="86" t="str">
        <f>IF(AND($B58&gt;0,$C58&gt;0,$D58&gt;0,NOT(ISBLANK($H58))),_xlfn.NORM.INV(ABS(VLOOKUP($M$1,VLookups!$A$53:$B$54,2,FALSE)-O$3),$G58,$K58),"")</f>
        <v/>
      </c>
      <c r="P58" s="85" t="str">
        <f>IF(AND($B58&gt;0,$C58&gt;0,$D58&gt;0,NOT(ISBLANK($H58))),_xlfn.NORM.INV(ABS(VLOOKUP($M$1,VLookups!$A$53:$B$54,2,FALSE)-P$3),$G58,$K58),"")</f>
        <v/>
      </c>
      <c r="Q58" s="86" t="str">
        <f>IF(AND($B58&gt;0,$C58&gt;0,$D58&gt;0,NOT(ISBLANK($H58))),_xlfn.NORM.INV(ABS(VLOOKUP($M$1,VLookups!$A$53:$B$54,2,FALSE)-Q$3),$G58,$K58),"")</f>
        <v/>
      </c>
      <c r="R58" s="85" t="str">
        <f>IF(AND($B58&gt;0,$C58&gt;0,$D58&gt;0,NOT(ISBLANK($H58))),_xlfn.NORM.INV(ABS(VLOOKUP($M$1,VLookups!$A$53:$B$54,2,FALSE)-R$3),$G58,$K58),"")</f>
        <v/>
      </c>
      <c r="S58" s="86" t="str">
        <f>IF(AND($B58&gt;0,$C58&gt;0,$D58&gt;0,NOT(ISBLANK($H58))),_xlfn.NORM.INV(ABS(VLOOKUP($M$1,VLookups!$A$53:$B$54,2,FALSE)-S$3),$G58,$K58),"")</f>
        <v/>
      </c>
      <c r="T58" s="85" t="str">
        <f>IF(AND($B58&gt;0,$C58&gt;0,$D58&gt;0,NOT(ISBLANK($H58))),_xlfn.NORM.INV(ABS(VLOOKUP($M$1,VLookups!$A$53:$B$54,2,FALSE)-T$3),$G58,$K58),"")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7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IF(AND(M59&gt;0,C59&gt;0,NOT(K59="")),ABS(VLOOKUP($M$1,VLookups!$A$53:$B$54,2,FALSE)-_xlfn.NORM.DIST(M59,G59,K59,TRUE)),"")</f>
        <v/>
      </c>
      <c r="O59" s="86" t="str">
        <f>IF(AND($B59&gt;0,$C59&gt;0,$D59&gt;0,NOT(ISBLANK($H59))),_xlfn.NORM.INV(ABS(VLOOKUP($M$1,VLookups!$A$53:$B$54,2,FALSE)-O$3),$G59,$K59),"")</f>
        <v/>
      </c>
      <c r="P59" s="85" t="str">
        <f>IF(AND($B59&gt;0,$C59&gt;0,$D59&gt;0,NOT(ISBLANK($H59))),_xlfn.NORM.INV(ABS(VLOOKUP($M$1,VLookups!$A$53:$B$54,2,FALSE)-P$3),$G59,$K59),"")</f>
        <v/>
      </c>
      <c r="Q59" s="86" t="str">
        <f>IF(AND($B59&gt;0,$C59&gt;0,$D59&gt;0,NOT(ISBLANK($H59))),_xlfn.NORM.INV(ABS(VLOOKUP($M$1,VLookups!$A$53:$B$54,2,FALSE)-Q$3),$G59,$K59),"")</f>
        <v/>
      </c>
      <c r="R59" s="85" t="str">
        <f>IF(AND($B59&gt;0,$C59&gt;0,$D59&gt;0,NOT(ISBLANK($H59))),_xlfn.NORM.INV(ABS(VLOOKUP($M$1,VLookups!$A$53:$B$54,2,FALSE)-R$3),$G59,$K59),"")</f>
        <v/>
      </c>
      <c r="S59" s="86" t="str">
        <f>IF(AND($B59&gt;0,$C59&gt;0,$D59&gt;0,NOT(ISBLANK($H59))),_xlfn.NORM.INV(ABS(VLOOKUP($M$1,VLookups!$A$53:$B$54,2,FALSE)-S$3),$G59,$K59),"")</f>
        <v/>
      </c>
      <c r="T59" s="85" t="str">
        <f>IF(AND($B59&gt;0,$C59&gt;0,$D59&gt;0,NOT(ISBLANK($H59))),_xlfn.NORM.INV(ABS(VLOOKUP($M$1,VLookups!$A$53:$B$54,2,FALSE)-T$3),$G59,$K59),"")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7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IF(AND(M60&gt;0,C60&gt;0,NOT(K60="")),ABS(VLOOKUP($M$1,VLookups!$A$53:$B$54,2,FALSE)-_xlfn.NORM.DIST(M60,G60,K60,TRUE)),"")</f>
        <v/>
      </c>
      <c r="O60" s="86" t="str">
        <f>IF(AND($B60&gt;0,$C60&gt;0,$D60&gt;0,NOT(ISBLANK($H60))),_xlfn.NORM.INV(ABS(VLOOKUP($M$1,VLookups!$A$53:$B$54,2,FALSE)-O$3),$G60,$K60),"")</f>
        <v/>
      </c>
      <c r="P60" s="85" t="str">
        <f>IF(AND($B60&gt;0,$C60&gt;0,$D60&gt;0,NOT(ISBLANK($H60))),_xlfn.NORM.INV(ABS(VLOOKUP($M$1,VLookups!$A$53:$B$54,2,FALSE)-P$3),$G60,$K60),"")</f>
        <v/>
      </c>
      <c r="Q60" s="86" t="str">
        <f>IF(AND($B60&gt;0,$C60&gt;0,$D60&gt;0,NOT(ISBLANK($H60))),_xlfn.NORM.INV(ABS(VLOOKUP($M$1,VLookups!$A$53:$B$54,2,FALSE)-Q$3),$G60,$K60),"")</f>
        <v/>
      </c>
      <c r="R60" s="85" t="str">
        <f>IF(AND($B60&gt;0,$C60&gt;0,$D60&gt;0,NOT(ISBLANK($H60))),_xlfn.NORM.INV(ABS(VLOOKUP($M$1,VLookups!$A$53:$B$54,2,FALSE)-R$3),$G60,$K60),"")</f>
        <v/>
      </c>
      <c r="S60" s="86" t="str">
        <f>IF(AND($B60&gt;0,$C60&gt;0,$D60&gt;0,NOT(ISBLANK($H60))),_xlfn.NORM.INV(ABS(VLOOKUP($M$1,VLookups!$A$53:$B$54,2,FALSE)-S$3),$G60,$K60),"")</f>
        <v/>
      </c>
      <c r="T60" s="85" t="str">
        <f>IF(AND($B60&gt;0,$C60&gt;0,$D60&gt;0,NOT(ISBLANK($H60))),_xlfn.NORM.INV(ABS(VLOOKUP($M$1,VLookups!$A$53:$B$54,2,FALSE)-T$3),$G60,$K60),"")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7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IF(AND(M61&gt;0,C61&gt;0,NOT(K61="")),ABS(VLOOKUP($M$1,VLookups!$A$53:$B$54,2,FALSE)-_xlfn.NORM.DIST(M61,G61,K61,TRUE)),"")</f>
        <v/>
      </c>
      <c r="O61" s="86" t="str">
        <f>IF(AND($B61&gt;0,$C61&gt;0,$D61&gt;0,NOT(ISBLANK($H61))),_xlfn.NORM.INV(ABS(VLOOKUP($M$1,VLookups!$A$53:$B$54,2,FALSE)-O$3),$G61,$K61),"")</f>
        <v/>
      </c>
      <c r="P61" s="85" t="str">
        <f>IF(AND($B61&gt;0,$C61&gt;0,$D61&gt;0,NOT(ISBLANK($H61))),_xlfn.NORM.INV(ABS(VLOOKUP($M$1,VLookups!$A$53:$B$54,2,FALSE)-P$3),$G61,$K61),"")</f>
        <v/>
      </c>
      <c r="Q61" s="86" t="str">
        <f>IF(AND($B61&gt;0,$C61&gt;0,$D61&gt;0,NOT(ISBLANK($H61))),_xlfn.NORM.INV(ABS(VLOOKUP($M$1,VLookups!$A$53:$B$54,2,FALSE)-Q$3),$G61,$K61),"")</f>
        <v/>
      </c>
      <c r="R61" s="85" t="str">
        <f>IF(AND($B61&gt;0,$C61&gt;0,$D61&gt;0,NOT(ISBLANK($H61))),_xlfn.NORM.INV(ABS(VLOOKUP($M$1,VLookups!$A$53:$B$54,2,FALSE)-R$3),$G61,$K61),"")</f>
        <v/>
      </c>
      <c r="S61" s="86" t="str">
        <f>IF(AND($B61&gt;0,$C61&gt;0,$D61&gt;0,NOT(ISBLANK($H61))),_xlfn.NORM.INV(ABS(VLOOKUP($M$1,VLookups!$A$53:$B$54,2,FALSE)-S$3),$G61,$K61),"")</f>
        <v/>
      </c>
      <c r="T61" s="85" t="str">
        <f>IF(AND($B61&gt;0,$C61&gt;0,$D61&gt;0,NOT(ISBLANK($H61))),_xlfn.NORM.INV(ABS(VLOOKUP($M$1,VLookups!$A$53:$B$54,2,FALSE)-T$3),$G61,$K61),"")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7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IF(AND(M62&gt;0,C62&gt;0,NOT(K62="")),ABS(VLOOKUP($M$1,VLookups!$A$53:$B$54,2,FALSE)-_xlfn.NORM.DIST(M62,G62,K62,TRUE)),"")</f>
        <v/>
      </c>
      <c r="O62" s="86" t="str">
        <f>IF(AND($B62&gt;0,$C62&gt;0,$D62&gt;0,NOT(ISBLANK($H62))),_xlfn.NORM.INV(ABS(VLOOKUP($M$1,VLookups!$A$53:$B$54,2,FALSE)-O$3),$G62,$K62),"")</f>
        <v/>
      </c>
      <c r="P62" s="85" t="str">
        <f>IF(AND($B62&gt;0,$C62&gt;0,$D62&gt;0,NOT(ISBLANK($H62))),_xlfn.NORM.INV(ABS(VLOOKUP($M$1,VLookups!$A$53:$B$54,2,FALSE)-P$3),$G62,$K62),"")</f>
        <v/>
      </c>
      <c r="Q62" s="86" t="str">
        <f>IF(AND($B62&gt;0,$C62&gt;0,$D62&gt;0,NOT(ISBLANK($H62))),_xlfn.NORM.INV(ABS(VLOOKUP($M$1,VLookups!$A$53:$B$54,2,FALSE)-Q$3),$G62,$K62),"")</f>
        <v/>
      </c>
      <c r="R62" s="85" t="str">
        <f>IF(AND($B62&gt;0,$C62&gt;0,$D62&gt;0,NOT(ISBLANK($H62))),_xlfn.NORM.INV(ABS(VLOOKUP($M$1,VLookups!$A$53:$B$54,2,FALSE)-R$3),$G62,$K62),"")</f>
        <v/>
      </c>
      <c r="S62" s="86" t="str">
        <f>IF(AND($B62&gt;0,$C62&gt;0,$D62&gt;0,NOT(ISBLANK($H62))),_xlfn.NORM.INV(ABS(VLOOKUP($M$1,VLookups!$A$53:$B$54,2,FALSE)-S$3),$G62,$K62),"")</f>
        <v/>
      </c>
      <c r="T62" s="85" t="str">
        <f>IF(AND($B62&gt;0,$C62&gt;0,$D62&gt;0,NOT(ISBLANK($H62))),_xlfn.NORM.INV(ABS(VLOOKUP($M$1,VLookups!$A$53:$B$54,2,FALSE)-T$3),$G62,$K62),"")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7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IF(AND(M63&gt;0,C63&gt;0,NOT(K63="")),ABS(VLOOKUP($M$1,VLookups!$A$53:$B$54,2,FALSE)-_xlfn.NORM.DIST(M63,G63,K63,TRUE)),"")</f>
        <v/>
      </c>
      <c r="O63" s="86" t="str">
        <f>IF(AND($B63&gt;0,$C63&gt;0,$D63&gt;0,NOT(ISBLANK($H63))),_xlfn.NORM.INV(ABS(VLOOKUP($M$1,VLookups!$A$53:$B$54,2,FALSE)-O$3),$G63,$K63),"")</f>
        <v/>
      </c>
      <c r="P63" s="85" t="str">
        <f>IF(AND($B63&gt;0,$C63&gt;0,$D63&gt;0,NOT(ISBLANK($H63))),_xlfn.NORM.INV(ABS(VLOOKUP($M$1,VLookups!$A$53:$B$54,2,FALSE)-P$3),$G63,$K63),"")</f>
        <v/>
      </c>
      <c r="Q63" s="86" t="str">
        <f>IF(AND($B63&gt;0,$C63&gt;0,$D63&gt;0,NOT(ISBLANK($H63))),_xlfn.NORM.INV(ABS(VLOOKUP($M$1,VLookups!$A$53:$B$54,2,FALSE)-Q$3),$G63,$K63),"")</f>
        <v/>
      </c>
      <c r="R63" s="85" t="str">
        <f>IF(AND($B63&gt;0,$C63&gt;0,$D63&gt;0,NOT(ISBLANK($H63))),_xlfn.NORM.INV(ABS(VLOOKUP($M$1,VLookups!$A$53:$B$54,2,FALSE)-R$3),$G63,$K63),"")</f>
        <v/>
      </c>
      <c r="S63" s="86" t="str">
        <f>IF(AND($B63&gt;0,$C63&gt;0,$D63&gt;0,NOT(ISBLANK($H63))),_xlfn.NORM.INV(ABS(VLOOKUP($M$1,VLookups!$A$53:$B$54,2,FALSE)-S$3),$G63,$K63),"")</f>
        <v/>
      </c>
      <c r="T63" s="85" t="str">
        <f>IF(AND($B63&gt;0,$C63&gt;0,$D63&gt;0,NOT(ISBLANK($H63))),_xlfn.NORM.INV(ABS(VLOOKUP($M$1,VLookups!$A$53:$B$54,2,FALSE)-T$3),$G63,$K63),"")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7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IF(AND(M64&gt;0,C64&gt;0,NOT(K64="")),ABS(VLOOKUP($M$1,VLookups!$A$53:$B$54,2,FALSE)-_xlfn.NORM.DIST(M64,G64,K64,TRUE)),"")</f>
        <v/>
      </c>
      <c r="O64" s="86" t="str">
        <f>IF(AND($B64&gt;0,$C64&gt;0,$D64&gt;0,NOT(ISBLANK($H64))),_xlfn.NORM.INV(ABS(VLOOKUP($M$1,VLookups!$A$53:$B$54,2,FALSE)-O$3),$G64,$K64),"")</f>
        <v/>
      </c>
      <c r="P64" s="85" t="str">
        <f>IF(AND($B64&gt;0,$C64&gt;0,$D64&gt;0,NOT(ISBLANK($H64))),_xlfn.NORM.INV(ABS(VLOOKUP($M$1,VLookups!$A$53:$B$54,2,FALSE)-P$3),$G64,$K64),"")</f>
        <v/>
      </c>
      <c r="Q64" s="86" t="str">
        <f>IF(AND($B64&gt;0,$C64&gt;0,$D64&gt;0,NOT(ISBLANK($H64))),_xlfn.NORM.INV(ABS(VLOOKUP($M$1,VLookups!$A$53:$B$54,2,FALSE)-Q$3),$G64,$K64),"")</f>
        <v/>
      </c>
      <c r="R64" s="85" t="str">
        <f>IF(AND($B64&gt;0,$C64&gt;0,$D64&gt;0,NOT(ISBLANK($H64))),_xlfn.NORM.INV(ABS(VLOOKUP($M$1,VLookups!$A$53:$B$54,2,FALSE)-R$3),$G64,$K64),"")</f>
        <v/>
      </c>
      <c r="S64" s="86" t="str">
        <f>IF(AND($B64&gt;0,$C64&gt;0,$D64&gt;0,NOT(ISBLANK($H64))),_xlfn.NORM.INV(ABS(VLOOKUP($M$1,VLookups!$A$53:$B$54,2,FALSE)-S$3),$G64,$K64),"")</f>
        <v/>
      </c>
      <c r="T64" s="85" t="str">
        <f>IF(AND($B64&gt;0,$C64&gt;0,$D64&gt;0,NOT(ISBLANK($H64))),_xlfn.NORM.INV(ABS(VLOOKUP($M$1,VLookups!$A$53:$B$54,2,FALSE)-T$3),$G64,$K64),"")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7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IF(AND(M65&gt;0,C65&gt;0,NOT(K65="")),ABS(VLOOKUP($M$1,VLookups!$A$53:$B$54,2,FALSE)-_xlfn.NORM.DIST(M65,G65,K65,TRUE)),"")</f>
        <v/>
      </c>
      <c r="O65" s="86" t="str">
        <f>IF(AND($B65&gt;0,$C65&gt;0,$D65&gt;0,NOT(ISBLANK($H65))),_xlfn.NORM.INV(ABS(VLOOKUP($M$1,VLookups!$A$53:$B$54,2,FALSE)-O$3),$G65,$K65),"")</f>
        <v/>
      </c>
      <c r="P65" s="85" t="str">
        <f>IF(AND($B65&gt;0,$C65&gt;0,$D65&gt;0,NOT(ISBLANK($H65))),_xlfn.NORM.INV(ABS(VLOOKUP($M$1,VLookups!$A$53:$B$54,2,FALSE)-P$3),$G65,$K65),"")</f>
        <v/>
      </c>
      <c r="Q65" s="86" t="str">
        <f>IF(AND($B65&gt;0,$C65&gt;0,$D65&gt;0,NOT(ISBLANK($H65))),_xlfn.NORM.INV(ABS(VLOOKUP($M$1,VLookups!$A$53:$B$54,2,FALSE)-Q$3),$G65,$K65),"")</f>
        <v/>
      </c>
      <c r="R65" s="85" t="str">
        <f>IF(AND($B65&gt;0,$C65&gt;0,$D65&gt;0,NOT(ISBLANK($H65))),_xlfn.NORM.INV(ABS(VLOOKUP($M$1,VLookups!$A$53:$B$54,2,FALSE)-R$3),$G65,$K65),"")</f>
        <v/>
      </c>
      <c r="S65" s="86" t="str">
        <f>IF(AND($B65&gt;0,$C65&gt;0,$D65&gt;0,NOT(ISBLANK($H65))),_xlfn.NORM.INV(ABS(VLOOKUP($M$1,VLookups!$A$53:$B$54,2,FALSE)-S$3),$G65,$K65),"")</f>
        <v/>
      </c>
      <c r="T65" s="85" t="str">
        <f>IF(AND($B65&gt;0,$C65&gt;0,$D65&gt;0,NOT(ISBLANK($H65))),_xlfn.NORM.INV(ABS(VLOOKUP($M$1,VLookups!$A$53:$B$54,2,FALSE)-T$3),$G65,$K65),"")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7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IF(AND(M66&gt;0,C66&gt;0,NOT(K66="")),ABS(VLOOKUP($M$1,VLookups!$A$53:$B$54,2,FALSE)-_xlfn.NORM.DIST(M66,G66,K66,TRUE)),"")</f>
        <v/>
      </c>
      <c r="O66" s="86" t="str">
        <f>IF(AND($B66&gt;0,$C66&gt;0,$D66&gt;0,NOT(ISBLANK($H66))),_xlfn.NORM.INV(ABS(VLOOKUP($M$1,VLookups!$A$53:$B$54,2,FALSE)-O$3),$G66,$K66),"")</f>
        <v/>
      </c>
      <c r="P66" s="85" t="str">
        <f>IF(AND($B66&gt;0,$C66&gt;0,$D66&gt;0,NOT(ISBLANK($H66))),_xlfn.NORM.INV(ABS(VLOOKUP($M$1,VLookups!$A$53:$B$54,2,FALSE)-P$3),$G66,$K66),"")</f>
        <v/>
      </c>
      <c r="Q66" s="86" t="str">
        <f>IF(AND($B66&gt;0,$C66&gt;0,$D66&gt;0,NOT(ISBLANK($H66))),_xlfn.NORM.INV(ABS(VLOOKUP($M$1,VLookups!$A$53:$B$54,2,FALSE)-Q$3),$G66,$K66),"")</f>
        <v/>
      </c>
      <c r="R66" s="85" t="str">
        <f>IF(AND($B66&gt;0,$C66&gt;0,$D66&gt;0,NOT(ISBLANK($H66))),_xlfn.NORM.INV(ABS(VLOOKUP($M$1,VLookups!$A$53:$B$54,2,FALSE)-R$3),$G66,$K66),"")</f>
        <v/>
      </c>
      <c r="S66" s="86" t="str">
        <f>IF(AND($B66&gt;0,$C66&gt;0,$D66&gt;0,NOT(ISBLANK($H66))),_xlfn.NORM.INV(ABS(VLOOKUP($M$1,VLookups!$A$53:$B$54,2,FALSE)-S$3),$G66,$K66),"")</f>
        <v/>
      </c>
      <c r="T66" s="85" t="str">
        <f>IF(AND($B66&gt;0,$C66&gt;0,$D66&gt;0,NOT(ISBLANK($H66))),_xlfn.NORM.INV(ABS(VLOOKUP($M$1,VLookups!$A$53:$B$54,2,FALSE)-T$3),$G66,$K66),"")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7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IF(AND(M67&gt;0,C67&gt;0,NOT(K67="")),ABS(VLOOKUP($M$1,VLookups!$A$53:$B$54,2,FALSE)-_xlfn.NORM.DIST(M67,G67,K67,TRUE)),"")</f>
        <v/>
      </c>
      <c r="O67" s="86" t="str">
        <f>IF(AND($B67&gt;0,$C67&gt;0,$D67&gt;0,NOT(ISBLANK($H67))),_xlfn.NORM.INV(ABS(VLOOKUP($M$1,VLookups!$A$53:$B$54,2,FALSE)-O$3),$G67,$K67),"")</f>
        <v/>
      </c>
      <c r="P67" s="85" t="str">
        <f>IF(AND($B67&gt;0,$C67&gt;0,$D67&gt;0,NOT(ISBLANK($H67))),_xlfn.NORM.INV(ABS(VLOOKUP($M$1,VLookups!$A$53:$B$54,2,FALSE)-P$3),$G67,$K67),"")</f>
        <v/>
      </c>
      <c r="Q67" s="86" t="str">
        <f>IF(AND($B67&gt;0,$C67&gt;0,$D67&gt;0,NOT(ISBLANK($H67))),_xlfn.NORM.INV(ABS(VLOOKUP($M$1,VLookups!$A$53:$B$54,2,FALSE)-Q$3),$G67,$K67),"")</f>
        <v/>
      </c>
      <c r="R67" s="85" t="str">
        <f>IF(AND($B67&gt;0,$C67&gt;0,$D67&gt;0,NOT(ISBLANK($H67))),_xlfn.NORM.INV(ABS(VLOOKUP($M$1,VLookups!$A$53:$B$54,2,FALSE)-R$3),$G67,$K67),"")</f>
        <v/>
      </c>
      <c r="S67" s="86" t="str">
        <f>IF(AND($B67&gt;0,$C67&gt;0,$D67&gt;0,NOT(ISBLANK($H67))),_xlfn.NORM.INV(ABS(VLOOKUP($M$1,VLookups!$A$53:$B$54,2,FALSE)-S$3),$G67,$K67),"")</f>
        <v/>
      </c>
      <c r="T67" s="85" t="str">
        <f>IF(AND($B67&gt;0,$C67&gt;0,$D67&gt;0,NOT(ISBLANK($H67))),_xlfn.NORM.INV(ABS(VLOOKUP($M$1,VLookups!$A$53:$B$54,2,FALSE)-T$3),$G67,$K67),"")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7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IF(AND(M68&gt;0,C68&gt;0,NOT(K68="")),ABS(VLOOKUP($M$1,VLookups!$A$53:$B$54,2,FALSE)-_xlfn.NORM.DIST(M68,G68,K68,TRUE)),"")</f>
        <v/>
      </c>
      <c r="O68" s="86" t="str">
        <f>IF(AND($B68&gt;0,$C68&gt;0,$D68&gt;0,NOT(ISBLANK($H68))),_xlfn.NORM.INV(ABS(VLOOKUP($M$1,VLookups!$A$53:$B$54,2,FALSE)-O$3),$G68,$K68),"")</f>
        <v/>
      </c>
      <c r="P68" s="85" t="str">
        <f>IF(AND($B68&gt;0,$C68&gt;0,$D68&gt;0,NOT(ISBLANK($H68))),_xlfn.NORM.INV(ABS(VLOOKUP($M$1,VLookups!$A$53:$B$54,2,FALSE)-P$3),$G68,$K68),"")</f>
        <v/>
      </c>
      <c r="Q68" s="86" t="str">
        <f>IF(AND($B68&gt;0,$C68&gt;0,$D68&gt;0,NOT(ISBLANK($H68))),_xlfn.NORM.INV(ABS(VLOOKUP($M$1,VLookups!$A$53:$B$54,2,FALSE)-Q$3),$G68,$K68),"")</f>
        <v/>
      </c>
      <c r="R68" s="85" t="str">
        <f>IF(AND($B68&gt;0,$C68&gt;0,$D68&gt;0,NOT(ISBLANK($H68))),_xlfn.NORM.INV(ABS(VLOOKUP($M$1,VLookups!$A$53:$B$54,2,FALSE)-R$3),$G68,$K68),"")</f>
        <v/>
      </c>
      <c r="S68" s="86" t="str">
        <f>IF(AND($B68&gt;0,$C68&gt;0,$D68&gt;0,NOT(ISBLANK($H68))),_xlfn.NORM.INV(ABS(VLOOKUP($M$1,VLookups!$A$53:$B$54,2,FALSE)-S$3),$G68,$K68),"")</f>
        <v/>
      </c>
      <c r="T68" s="85" t="str">
        <f>IF(AND($B68&gt;0,$C68&gt;0,$D68&gt;0,NOT(ISBLANK($H68))),_xlfn.NORM.INV(ABS(VLOOKUP($M$1,VLookups!$A$53:$B$54,2,FALSE)-T$3),$G68,$K68),"")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7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IF(AND(M69&gt;0,C69&gt;0,NOT(K69="")),ABS(VLOOKUP($M$1,VLookups!$A$53:$B$54,2,FALSE)-_xlfn.NORM.DIST(M69,G69,K69,TRUE)),"")</f>
        <v/>
      </c>
      <c r="O69" s="86" t="str">
        <f>IF(AND($B69&gt;0,$C69&gt;0,$D69&gt;0,NOT(ISBLANK($H69))),_xlfn.NORM.INV(ABS(VLOOKUP($M$1,VLookups!$A$53:$B$54,2,FALSE)-O$3),$G69,$K69),"")</f>
        <v/>
      </c>
      <c r="P69" s="85" t="str">
        <f>IF(AND($B69&gt;0,$C69&gt;0,$D69&gt;0,NOT(ISBLANK($H69))),_xlfn.NORM.INV(ABS(VLOOKUP($M$1,VLookups!$A$53:$B$54,2,FALSE)-P$3),$G69,$K69),"")</f>
        <v/>
      </c>
      <c r="Q69" s="86" t="str">
        <f>IF(AND($B69&gt;0,$C69&gt;0,$D69&gt;0,NOT(ISBLANK($H69))),_xlfn.NORM.INV(ABS(VLOOKUP($M$1,VLookups!$A$53:$B$54,2,FALSE)-Q$3),$G69,$K69),"")</f>
        <v/>
      </c>
      <c r="R69" s="85" t="str">
        <f>IF(AND($B69&gt;0,$C69&gt;0,$D69&gt;0,NOT(ISBLANK($H69))),_xlfn.NORM.INV(ABS(VLOOKUP($M$1,VLookups!$A$53:$B$54,2,FALSE)-R$3),$G69,$K69),"")</f>
        <v/>
      </c>
      <c r="S69" s="86" t="str">
        <f>IF(AND($B69&gt;0,$C69&gt;0,$D69&gt;0,NOT(ISBLANK($H69))),_xlfn.NORM.INV(ABS(VLOOKUP($M$1,VLookups!$A$53:$B$54,2,FALSE)-S$3),$G69,$K69),"")</f>
        <v/>
      </c>
      <c r="T69" s="85" t="str">
        <f>IF(AND($B69&gt;0,$C69&gt;0,$D69&gt;0,NOT(ISBLANK($H69))),_xlfn.NORM.INV(ABS(VLOOKUP($M$1,VLookups!$A$53:$B$54,2,FALSE)-T$3),$G69,$K69),"")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7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IF(AND(M70&gt;0,C70&gt;0,NOT(K70="")),ABS(VLOOKUP($M$1,VLookups!$A$53:$B$54,2,FALSE)-_xlfn.NORM.DIST(M70,G70,K70,TRUE)),"")</f>
        <v/>
      </c>
      <c r="O70" s="86" t="str">
        <f>IF(AND($B70&gt;0,$C70&gt;0,$D70&gt;0,NOT(ISBLANK($H70))),_xlfn.NORM.INV(ABS(VLOOKUP($M$1,VLookups!$A$53:$B$54,2,FALSE)-O$3),$G70,$K70),"")</f>
        <v/>
      </c>
      <c r="P70" s="85" t="str">
        <f>IF(AND($B70&gt;0,$C70&gt;0,$D70&gt;0,NOT(ISBLANK($H70))),_xlfn.NORM.INV(ABS(VLOOKUP($M$1,VLookups!$A$53:$B$54,2,FALSE)-P$3),$G70,$K70),"")</f>
        <v/>
      </c>
      <c r="Q70" s="86" t="str">
        <f>IF(AND($B70&gt;0,$C70&gt;0,$D70&gt;0,NOT(ISBLANK($H70))),_xlfn.NORM.INV(ABS(VLOOKUP($M$1,VLookups!$A$53:$B$54,2,FALSE)-Q$3),$G70,$K70),"")</f>
        <v/>
      </c>
      <c r="R70" s="85" t="str">
        <f>IF(AND($B70&gt;0,$C70&gt;0,$D70&gt;0,NOT(ISBLANK($H70))),_xlfn.NORM.INV(ABS(VLOOKUP($M$1,VLookups!$A$53:$B$54,2,FALSE)-R$3),$G70,$K70),"")</f>
        <v/>
      </c>
      <c r="S70" s="86" t="str">
        <f>IF(AND($B70&gt;0,$C70&gt;0,$D70&gt;0,NOT(ISBLANK($H70))),_xlfn.NORM.INV(ABS(VLOOKUP($M$1,VLookups!$A$53:$B$54,2,FALSE)-S$3),$G70,$K70),"")</f>
        <v/>
      </c>
      <c r="T70" s="85" t="str">
        <f>IF(AND($B70&gt;0,$C70&gt;0,$D70&gt;0,NOT(ISBLANK($H70))),_xlfn.NORM.INV(ABS(VLOOKUP($M$1,VLookups!$A$53:$B$54,2,FALSE)-T$3),$G70,$K70),"")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7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IF(AND(M71&gt;0,C71&gt;0,NOT(K71="")),ABS(VLOOKUP($M$1,VLookups!$A$53:$B$54,2,FALSE)-_xlfn.NORM.DIST(M71,G71,K71,TRUE)),"")</f>
        <v/>
      </c>
      <c r="O71" s="86" t="str">
        <f>IF(AND($B71&gt;0,$C71&gt;0,$D71&gt;0,NOT(ISBLANK($H71))),_xlfn.NORM.INV(ABS(VLOOKUP($M$1,VLookups!$A$53:$B$54,2,FALSE)-O$3),$G71,$K71),"")</f>
        <v/>
      </c>
      <c r="P71" s="85" t="str">
        <f>IF(AND($B71&gt;0,$C71&gt;0,$D71&gt;0,NOT(ISBLANK($H71))),_xlfn.NORM.INV(ABS(VLOOKUP($M$1,VLookups!$A$53:$B$54,2,FALSE)-P$3),$G71,$K71),"")</f>
        <v/>
      </c>
      <c r="Q71" s="86" t="str">
        <f>IF(AND($B71&gt;0,$C71&gt;0,$D71&gt;0,NOT(ISBLANK($H71))),_xlfn.NORM.INV(ABS(VLOOKUP($M$1,VLookups!$A$53:$B$54,2,FALSE)-Q$3),$G71,$K71),"")</f>
        <v/>
      </c>
      <c r="R71" s="85" t="str">
        <f>IF(AND($B71&gt;0,$C71&gt;0,$D71&gt;0,NOT(ISBLANK($H71))),_xlfn.NORM.INV(ABS(VLOOKUP($M$1,VLookups!$A$53:$B$54,2,FALSE)-R$3),$G71,$K71),"")</f>
        <v/>
      </c>
      <c r="S71" s="86" t="str">
        <f>IF(AND($B71&gt;0,$C71&gt;0,$D71&gt;0,NOT(ISBLANK($H71))),_xlfn.NORM.INV(ABS(VLOOKUP($M$1,VLookups!$A$53:$B$54,2,FALSE)-S$3),$G71,$K71),"")</f>
        <v/>
      </c>
      <c r="T71" s="85" t="str">
        <f>IF(AND($B71&gt;0,$C71&gt;0,$D71&gt;0,NOT(ISBLANK($H71))),_xlfn.NORM.INV(ABS(VLOOKUP($M$1,VLookups!$A$53:$B$54,2,FALSE)-T$3),$G71,$K71),"")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7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IF(AND(M72&gt;0,C72&gt;0,NOT(K72="")),ABS(VLOOKUP($M$1,VLookups!$A$53:$B$54,2,FALSE)-_xlfn.NORM.DIST(M72,G72,K72,TRUE)),"")</f>
        <v/>
      </c>
      <c r="O72" s="86" t="str">
        <f>IF(AND($B72&gt;0,$C72&gt;0,$D72&gt;0,NOT(ISBLANK($H72))),_xlfn.NORM.INV(ABS(VLOOKUP($M$1,VLookups!$A$53:$B$54,2,FALSE)-O$3),$G72,$K72),"")</f>
        <v/>
      </c>
      <c r="P72" s="85" t="str">
        <f>IF(AND($B72&gt;0,$C72&gt;0,$D72&gt;0,NOT(ISBLANK($H72))),_xlfn.NORM.INV(ABS(VLOOKUP($M$1,VLookups!$A$53:$B$54,2,FALSE)-P$3),$G72,$K72),"")</f>
        <v/>
      </c>
      <c r="Q72" s="86" t="str">
        <f>IF(AND($B72&gt;0,$C72&gt;0,$D72&gt;0,NOT(ISBLANK($H72))),_xlfn.NORM.INV(ABS(VLOOKUP($M$1,VLookups!$A$53:$B$54,2,FALSE)-Q$3),$G72,$K72),"")</f>
        <v/>
      </c>
      <c r="R72" s="85" t="str">
        <f>IF(AND($B72&gt;0,$C72&gt;0,$D72&gt;0,NOT(ISBLANK($H72))),_xlfn.NORM.INV(ABS(VLOOKUP($M$1,VLookups!$A$53:$B$54,2,FALSE)-R$3),$G72,$K72),"")</f>
        <v/>
      </c>
      <c r="S72" s="86" t="str">
        <f>IF(AND($B72&gt;0,$C72&gt;0,$D72&gt;0,NOT(ISBLANK($H72))),_xlfn.NORM.INV(ABS(VLOOKUP($M$1,VLookups!$A$53:$B$54,2,FALSE)-S$3),$G72,$K72),"")</f>
        <v/>
      </c>
      <c r="T72" s="85" t="str">
        <f>IF(AND($B72&gt;0,$C72&gt;0,$D72&gt;0,NOT(ISBLANK($H72))),_xlfn.NORM.INV(ABS(VLOOKUP($M$1,VLookups!$A$53:$B$54,2,FALSE)-T$3),$G72,$K72),"")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7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IF(AND(M73&gt;0,C73&gt;0,NOT(K73="")),ABS(VLOOKUP($M$1,VLookups!$A$53:$B$54,2,FALSE)-_xlfn.NORM.DIST(M73,G73,K73,TRUE)),"")</f>
        <v/>
      </c>
      <c r="O73" s="86" t="str">
        <f>IF(AND($B73&gt;0,$C73&gt;0,$D73&gt;0,NOT(ISBLANK($H73))),_xlfn.NORM.INV(ABS(VLOOKUP($M$1,VLookups!$A$53:$B$54,2,FALSE)-O$3),$G73,$K73),"")</f>
        <v/>
      </c>
      <c r="P73" s="85" t="str">
        <f>IF(AND($B73&gt;0,$C73&gt;0,$D73&gt;0,NOT(ISBLANK($H73))),_xlfn.NORM.INV(ABS(VLOOKUP($M$1,VLookups!$A$53:$B$54,2,FALSE)-P$3),$G73,$K73),"")</f>
        <v/>
      </c>
      <c r="Q73" s="86" t="str">
        <f>IF(AND($B73&gt;0,$C73&gt;0,$D73&gt;0,NOT(ISBLANK($H73))),_xlfn.NORM.INV(ABS(VLOOKUP($M$1,VLookups!$A$53:$B$54,2,FALSE)-Q$3),$G73,$K73),"")</f>
        <v/>
      </c>
      <c r="R73" s="85" t="str">
        <f>IF(AND($B73&gt;0,$C73&gt;0,$D73&gt;0,NOT(ISBLANK($H73))),_xlfn.NORM.INV(ABS(VLOOKUP($M$1,VLookups!$A$53:$B$54,2,FALSE)-R$3),$G73,$K73),"")</f>
        <v/>
      </c>
      <c r="S73" s="86" t="str">
        <f>IF(AND($B73&gt;0,$C73&gt;0,$D73&gt;0,NOT(ISBLANK($H73))),_xlfn.NORM.INV(ABS(VLOOKUP($M$1,VLookups!$A$53:$B$54,2,FALSE)-S$3),$G73,$K73),"")</f>
        <v/>
      </c>
      <c r="T73" s="85" t="str">
        <f>IF(AND($B73&gt;0,$C73&gt;0,$D73&gt;0,NOT(ISBLANK($H73))),_xlfn.NORM.INV(ABS(VLOOKUP($M$1,VLookups!$A$53:$B$54,2,FALSE)-T$3),$G73,$K73),"")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7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IF(AND(M74&gt;0,C74&gt;0,NOT(K74="")),ABS(VLOOKUP($M$1,VLookups!$A$53:$B$54,2,FALSE)-_xlfn.NORM.DIST(M74,G74,K74,TRUE)),"")</f>
        <v/>
      </c>
      <c r="O74" s="86" t="str">
        <f>IF(AND($B74&gt;0,$C74&gt;0,$D74&gt;0,NOT(ISBLANK($H74))),_xlfn.NORM.INV(ABS(VLOOKUP($M$1,VLookups!$A$53:$B$54,2,FALSE)-O$3),$G74,$K74),"")</f>
        <v/>
      </c>
      <c r="P74" s="85" t="str">
        <f>IF(AND($B74&gt;0,$C74&gt;0,$D74&gt;0,NOT(ISBLANK($H74))),_xlfn.NORM.INV(ABS(VLOOKUP($M$1,VLookups!$A$53:$B$54,2,FALSE)-P$3),$G74,$K74),"")</f>
        <v/>
      </c>
      <c r="Q74" s="86" t="str">
        <f>IF(AND($B74&gt;0,$C74&gt;0,$D74&gt;0,NOT(ISBLANK($H74))),_xlfn.NORM.INV(ABS(VLOOKUP($M$1,VLookups!$A$53:$B$54,2,FALSE)-Q$3),$G74,$K74),"")</f>
        <v/>
      </c>
      <c r="R74" s="85" t="str">
        <f>IF(AND($B74&gt;0,$C74&gt;0,$D74&gt;0,NOT(ISBLANK($H74))),_xlfn.NORM.INV(ABS(VLOOKUP($M$1,VLookups!$A$53:$B$54,2,FALSE)-R$3),$G74,$K74),"")</f>
        <v/>
      </c>
      <c r="S74" s="86" t="str">
        <f>IF(AND($B74&gt;0,$C74&gt;0,$D74&gt;0,NOT(ISBLANK($H74))),_xlfn.NORM.INV(ABS(VLOOKUP($M$1,VLookups!$A$53:$B$54,2,FALSE)-S$3),$G74,$K74),"")</f>
        <v/>
      </c>
      <c r="T74" s="85" t="str">
        <f>IF(AND($B74&gt;0,$C74&gt;0,$D74&gt;0,NOT(ISBLANK($H74))),_xlfn.NORM.INV(ABS(VLOOKUP($M$1,VLookups!$A$53:$B$54,2,FALSE)-T$3),$G74,$K74),"")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7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IF(AND(M75&gt;0,C75&gt;0,NOT(K75="")),ABS(VLOOKUP($M$1,VLookups!$A$53:$B$54,2,FALSE)-_xlfn.NORM.DIST(M75,G75,K75,TRUE)),"")</f>
        <v/>
      </c>
      <c r="O75" s="86" t="str">
        <f>IF(AND($B75&gt;0,$C75&gt;0,$D75&gt;0,NOT(ISBLANK($H75))),_xlfn.NORM.INV(ABS(VLOOKUP($M$1,VLookups!$A$53:$B$54,2,FALSE)-O$3),$G75,$K75),"")</f>
        <v/>
      </c>
      <c r="P75" s="85" t="str">
        <f>IF(AND($B75&gt;0,$C75&gt;0,$D75&gt;0,NOT(ISBLANK($H75))),_xlfn.NORM.INV(ABS(VLOOKUP($M$1,VLookups!$A$53:$B$54,2,FALSE)-P$3),$G75,$K75),"")</f>
        <v/>
      </c>
      <c r="Q75" s="86" t="str">
        <f>IF(AND($B75&gt;0,$C75&gt;0,$D75&gt;0,NOT(ISBLANK($H75))),_xlfn.NORM.INV(ABS(VLOOKUP($M$1,VLookups!$A$53:$B$54,2,FALSE)-Q$3),$G75,$K75),"")</f>
        <v/>
      </c>
      <c r="R75" s="85" t="str">
        <f>IF(AND($B75&gt;0,$C75&gt;0,$D75&gt;0,NOT(ISBLANK($H75))),_xlfn.NORM.INV(ABS(VLOOKUP($M$1,VLookups!$A$53:$B$54,2,FALSE)-R$3),$G75,$K75),"")</f>
        <v/>
      </c>
      <c r="S75" s="86" t="str">
        <f>IF(AND($B75&gt;0,$C75&gt;0,$D75&gt;0,NOT(ISBLANK($H75))),_xlfn.NORM.INV(ABS(VLOOKUP($M$1,VLookups!$A$53:$B$54,2,FALSE)-S$3),$G75,$K75),"")</f>
        <v/>
      </c>
      <c r="T75" s="85" t="str">
        <f>IF(AND($B75&gt;0,$C75&gt;0,$D75&gt;0,NOT(ISBLANK($H75))),_xlfn.NORM.INV(ABS(VLOOKUP($M$1,VLookups!$A$53:$B$54,2,FALSE)-T$3),$G75,$K75),"")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7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IF(AND(M76&gt;0,C76&gt;0,NOT(K76="")),ABS(VLOOKUP($M$1,VLookups!$A$53:$B$54,2,FALSE)-_xlfn.NORM.DIST(M76,G76,K76,TRUE)),"")</f>
        <v/>
      </c>
      <c r="O76" s="86" t="str">
        <f>IF(AND($B76&gt;0,$C76&gt;0,$D76&gt;0,NOT(ISBLANK($H76))),_xlfn.NORM.INV(ABS(VLOOKUP($M$1,VLookups!$A$53:$B$54,2,FALSE)-O$3),$G76,$K76),"")</f>
        <v/>
      </c>
      <c r="P76" s="85" t="str">
        <f>IF(AND($B76&gt;0,$C76&gt;0,$D76&gt;0,NOT(ISBLANK($H76))),_xlfn.NORM.INV(ABS(VLOOKUP($M$1,VLookups!$A$53:$B$54,2,FALSE)-P$3),$G76,$K76),"")</f>
        <v/>
      </c>
      <c r="Q76" s="86" t="str">
        <f>IF(AND($B76&gt;0,$C76&gt;0,$D76&gt;0,NOT(ISBLANK($H76))),_xlfn.NORM.INV(ABS(VLOOKUP($M$1,VLookups!$A$53:$B$54,2,FALSE)-Q$3),$G76,$K76),"")</f>
        <v/>
      </c>
      <c r="R76" s="85" t="str">
        <f>IF(AND($B76&gt;0,$C76&gt;0,$D76&gt;0,NOT(ISBLANK($H76))),_xlfn.NORM.INV(ABS(VLOOKUP($M$1,VLookups!$A$53:$B$54,2,FALSE)-R$3),$G76,$K76),"")</f>
        <v/>
      </c>
      <c r="S76" s="86" t="str">
        <f>IF(AND($B76&gt;0,$C76&gt;0,$D76&gt;0,NOT(ISBLANK($H76))),_xlfn.NORM.INV(ABS(VLOOKUP($M$1,VLookups!$A$53:$B$54,2,FALSE)-S$3),$G76,$K76),"")</f>
        <v/>
      </c>
      <c r="T76" s="85" t="str">
        <f>IF(AND($B76&gt;0,$C76&gt;0,$D76&gt;0,NOT(ISBLANK($H76))),_xlfn.NORM.INV(ABS(VLOOKUP($M$1,VLookups!$A$53:$B$54,2,FALSE)-T$3),$G76,$K76),"")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7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IF(AND(M77&gt;0,C77&gt;0,NOT(K77="")),ABS(VLOOKUP($M$1,VLookups!$A$53:$B$54,2,FALSE)-_xlfn.NORM.DIST(M77,G77,K77,TRUE)),"")</f>
        <v/>
      </c>
      <c r="O77" s="86" t="str">
        <f>IF(AND($B77&gt;0,$C77&gt;0,$D77&gt;0,NOT(ISBLANK($H77))),_xlfn.NORM.INV(ABS(VLOOKUP($M$1,VLookups!$A$53:$B$54,2,FALSE)-O$3),$G77,$K77),"")</f>
        <v/>
      </c>
      <c r="P77" s="85" t="str">
        <f>IF(AND($B77&gt;0,$C77&gt;0,$D77&gt;0,NOT(ISBLANK($H77))),_xlfn.NORM.INV(ABS(VLOOKUP($M$1,VLookups!$A$53:$B$54,2,FALSE)-P$3),$G77,$K77),"")</f>
        <v/>
      </c>
      <c r="Q77" s="86" t="str">
        <f>IF(AND($B77&gt;0,$C77&gt;0,$D77&gt;0,NOT(ISBLANK($H77))),_xlfn.NORM.INV(ABS(VLOOKUP($M$1,VLookups!$A$53:$B$54,2,FALSE)-Q$3),$G77,$K77),"")</f>
        <v/>
      </c>
      <c r="R77" s="85" t="str">
        <f>IF(AND($B77&gt;0,$C77&gt;0,$D77&gt;0,NOT(ISBLANK($H77))),_xlfn.NORM.INV(ABS(VLOOKUP($M$1,VLookups!$A$53:$B$54,2,FALSE)-R$3),$G77,$K77),"")</f>
        <v/>
      </c>
      <c r="S77" s="86" t="str">
        <f>IF(AND($B77&gt;0,$C77&gt;0,$D77&gt;0,NOT(ISBLANK($H77))),_xlfn.NORM.INV(ABS(VLOOKUP($M$1,VLookups!$A$53:$B$54,2,FALSE)-S$3),$G77,$K77),"")</f>
        <v/>
      </c>
      <c r="T77" s="85" t="str">
        <f>IF(AND($B77&gt;0,$C77&gt;0,$D77&gt;0,NOT(ISBLANK($H77))),_xlfn.NORM.INV(ABS(VLOOKUP($M$1,VLookups!$A$53:$B$54,2,FALSE)-T$3),$G77,$K77),"")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7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IF(AND(M78&gt;0,C78&gt;0,NOT(K78="")),ABS(VLOOKUP($M$1,VLookups!$A$53:$B$54,2,FALSE)-_xlfn.NORM.DIST(M78,G78,K78,TRUE)),"")</f>
        <v/>
      </c>
      <c r="O78" s="86" t="str">
        <f>IF(AND($B78&gt;0,$C78&gt;0,$D78&gt;0,NOT(ISBLANK($H78))),_xlfn.NORM.INV(ABS(VLOOKUP($M$1,VLookups!$A$53:$B$54,2,FALSE)-O$3),$G78,$K78),"")</f>
        <v/>
      </c>
      <c r="P78" s="85" t="str">
        <f>IF(AND($B78&gt;0,$C78&gt;0,$D78&gt;0,NOT(ISBLANK($H78))),_xlfn.NORM.INV(ABS(VLOOKUP($M$1,VLookups!$A$53:$B$54,2,FALSE)-P$3),$G78,$K78),"")</f>
        <v/>
      </c>
      <c r="Q78" s="86" t="str">
        <f>IF(AND($B78&gt;0,$C78&gt;0,$D78&gt;0,NOT(ISBLANK($H78))),_xlfn.NORM.INV(ABS(VLOOKUP($M$1,VLookups!$A$53:$B$54,2,FALSE)-Q$3),$G78,$K78),"")</f>
        <v/>
      </c>
      <c r="R78" s="85" t="str">
        <f>IF(AND($B78&gt;0,$C78&gt;0,$D78&gt;0,NOT(ISBLANK($H78))),_xlfn.NORM.INV(ABS(VLOOKUP($M$1,VLookups!$A$53:$B$54,2,FALSE)-R$3),$G78,$K78),"")</f>
        <v/>
      </c>
      <c r="S78" s="86" t="str">
        <f>IF(AND($B78&gt;0,$C78&gt;0,$D78&gt;0,NOT(ISBLANK($H78))),_xlfn.NORM.INV(ABS(VLOOKUP($M$1,VLookups!$A$53:$B$54,2,FALSE)-S$3),$G78,$K78),"")</f>
        <v/>
      </c>
      <c r="T78" s="85" t="str">
        <f>IF(AND($B78&gt;0,$C78&gt;0,$D78&gt;0,NOT(ISBLANK($H78))),_xlfn.NORM.INV(ABS(VLOOKUP($M$1,VLookups!$A$53:$B$54,2,FALSE)-T$3),$G78,$K78),"")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7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IF(AND(M79&gt;0,C79&gt;0,NOT(K79="")),ABS(VLOOKUP($M$1,VLookups!$A$53:$B$54,2,FALSE)-_xlfn.NORM.DIST(M79,G79,K79,TRUE)),"")</f>
        <v/>
      </c>
      <c r="O79" s="86" t="str">
        <f>IF(AND($B79&gt;0,$C79&gt;0,$D79&gt;0,NOT(ISBLANK($H79))),_xlfn.NORM.INV(ABS(VLOOKUP($M$1,VLookups!$A$53:$B$54,2,FALSE)-O$3),$G79,$K79),"")</f>
        <v/>
      </c>
      <c r="P79" s="85" t="str">
        <f>IF(AND($B79&gt;0,$C79&gt;0,$D79&gt;0,NOT(ISBLANK($H79))),_xlfn.NORM.INV(ABS(VLOOKUP($M$1,VLookups!$A$53:$B$54,2,FALSE)-P$3),$G79,$K79),"")</f>
        <v/>
      </c>
      <c r="Q79" s="86" t="str">
        <f>IF(AND($B79&gt;0,$C79&gt;0,$D79&gt;0,NOT(ISBLANK($H79))),_xlfn.NORM.INV(ABS(VLOOKUP($M$1,VLookups!$A$53:$B$54,2,FALSE)-Q$3),$G79,$K79),"")</f>
        <v/>
      </c>
      <c r="R79" s="85" t="str">
        <f>IF(AND($B79&gt;0,$C79&gt;0,$D79&gt;0,NOT(ISBLANK($H79))),_xlfn.NORM.INV(ABS(VLOOKUP($M$1,VLookups!$A$53:$B$54,2,FALSE)-R$3),$G79,$K79),"")</f>
        <v/>
      </c>
      <c r="S79" s="86" t="str">
        <f>IF(AND($B79&gt;0,$C79&gt;0,$D79&gt;0,NOT(ISBLANK($H79))),_xlfn.NORM.INV(ABS(VLOOKUP($M$1,VLookups!$A$53:$B$54,2,FALSE)-S$3),$G79,$K79),"")</f>
        <v/>
      </c>
      <c r="T79" s="85" t="str">
        <f>IF(AND($B79&gt;0,$C79&gt;0,$D79&gt;0,NOT(ISBLANK($H79))),_xlfn.NORM.INV(ABS(VLOOKUP($M$1,VLookups!$A$53:$B$54,2,FALSE)-T$3),$G79,$K79),"")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7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IF(AND(M80&gt;0,C80&gt;0,NOT(K80="")),ABS(VLOOKUP($M$1,VLookups!$A$53:$B$54,2,FALSE)-_xlfn.NORM.DIST(M80,G80,K80,TRUE)),"")</f>
        <v/>
      </c>
      <c r="O80" s="86" t="str">
        <f>IF(AND($B80&gt;0,$C80&gt;0,$D80&gt;0,NOT(ISBLANK($H80))),_xlfn.NORM.INV(ABS(VLOOKUP($M$1,VLookups!$A$53:$B$54,2,FALSE)-O$3),$G80,$K80),"")</f>
        <v/>
      </c>
      <c r="P80" s="85" t="str">
        <f>IF(AND($B80&gt;0,$C80&gt;0,$D80&gt;0,NOT(ISBLANK($H80))),_xlfn.NORM.INV(ABS(VLOOKUP($M$1,VLookups!$A$53:$B$54,2,FALSE)-P$3),$G80,$K80),"")</f>
        <v/>
      </c>
      <c r="Q80" s="86" t="str">
        <f>IF(AND($B80&gt;0,$C80&gt;0,$D80&gt;0,NOT(ISBLANK($H80))),_xlfn.NORM.INV(ABS(VLOOKUP($M$1,VLookups!$A$53:$B$54,2,FALSE)-Q$3),$G80,$K80),"")</f>
        <v/>
      </c>
      <c r="R80" s="85" t="str">
        <f>IF(AND($B80&gt;0,$C80&gt;0,$D80&gt;0,NOT(ISBLANK($H80))),_xlfn.NORM.INV(ABS(VLOOKUP($M$1,VLookups!$A$53:$B$54,2,FALSE)-R$3),$G80,$K80),"")</f>
        <v/>
      </c>
      <c r="S80" s="86" t="str">
        <f>IF(AND($B80&gt;0,$C80&gt;0,$D80&gt;0,NOT(ISBLANK($H80))),_xlfn.NORM.INV(ABS(VLOOKUP($M$1,VLookups!$A$53:$B$54,2,FALSE)-S$3),$G80,$K80),"")</f>
        <v/>
      </c>
      <c r="T80" s="85" t="str">
        <f>IF(AND($B80&gt;0,$C80&gt;0,$D80&gt;0,NOT(ISBLANK($H80))),_xlfn.NORM.INV(ABS(VLOOKUP($M$1,VLookups!$A$53:$B$54,2,FALSE)-T$3),$G80,$K80),"")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7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IF(AND(M81&gt;0,C81&gt;0,NOT(K81="")),ABS(VLOOKUP($M$1,VLookups!$A$53:$B$54,2,FALSE)-_xlfn.NORM.DIST(M81,G81,K81,TRUE)),"")</f>
        <v/>
      </c>
      <c r="O81" s="86" t="str">
        <f>IF(AND($B81&gt;0,$C81&gt;0,$D81&gt;0,NOT(ISBLANK($H81))),_xlfn.NORM.INV(ABS(VLOOKUP($M$1,VLookups!$A$53:$B$54,2,FALSE)-O$3),$G81,$K81),"")</f>
        <v/>
      </c>
      <c r="P81" s="85" t="str">
        <f>IF(AND($B81&gt;0,$C81&gt;0,$D81&gt;0,NOT(ISBLANK($H81))),_xlfn.NORM.INV(ABS(VLOOKUP($M$1,VLookups!$A$53:$B$54,2,FALSE)-P$3),$G81,$K81),"")</f>
        <v/>
      </c>
      <c r="Q81" s="86" t="str">
        <f>IF(AND($B81&gt;0,$C81&gt;0,$D81&gt;0,NOT(ISBLANK($H81))),_xlfn.NORM.INV(ABS(VLOOKUP($M$1,VLookups!$A$53:$B$54,2,FALSE)-Q$3),$G81,$K81),"")</f>
        <v/>
      </c>
      <c r="R81" s="85" t="str">
        <f>IF(AND($B81&gt;0,$C81&gt;0,$D81&gt;0,NOT(ISBLANK($H81))),_xlfn.NORM.INV(ABS(VLOOKUP($M$1,VLookups!$A$53:$B$54,2,FALSE)-R$3),$G81,$K81),"")</f>
        <v/>
      </c>
      <c r="S81" s="86" t="str">
        <f>IF(AND($B81&gt;0,$C81&gt;0,$D81&gt;0,NOT(ISBLANK($H81))),_xlfn.NORM.INV(ABS(VLOOKUP($M$1,VLookups!$A$53:$B$54,2,FALSE)-S$3),$G81,$K81),"")</f>
        <v/>
      </c>
      <c r="T81" s="85" t="str">
        <f>IF(AND($B81&gt;0,$C81&gt;0,$D81&gt;0,NOT(ISBLANK($H81))),_xlfn.NORM.INV(ABS(VLOOKUP($M$1,VLookups!$A$53:$B$54,2,FALSE)-T$3),$G81,$K81),"")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7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IF(AND(M82&gt;0,C82&gt;0,NOT(K82="")),ABS(VLOOKUP($M$1,VLookups!$A$53:$B$54,2,FALSE)-_xlfn.NORM.DIST(M82,G82,K82,TRUE)),"")</f>
        <v/>
      </c>
      <c r="O82" s="86" t="str">
        <f>IF(AND($B82&gt;0,$C82&gt;0,$D82&gt;0,NOT(ISBLANK($H82))),_xlfn.NORM.INV(ABS(VLOOKUP($M$1,VLookups!$A$53:$B$54,2,FALSE)-O$3),$G82,$K82),"")</f>
        <v/>
      </c>
      <c r="P82" s="85" t="str">
        <f>IF(AND($B82&gt;0,$C82&gt;0,$D82&gt;0,NOT(ISBLANK($H82))),_xlfn.NORM.INV(ABS(VLOOKUP($M$1,VLookups!$A$53:$B$54,2,FALSE)-P$3),$G82,$K82),"")</f>
        <v/>
      </c>
      <c r="Q82" s="86" t="str">
        <f>IF(AND($B82&gt;0,$C82&gt;0,$D82&gt;0,NOT(ISBLANK($H82))),_xlfn.NORM.INV(ABS(VLOOKUP($M$1,VLookups!$A$53:$B$54,2,FALSE)-Q$3),$G82,$K82),"")</f>
        <v/>
      </c>
      <c r="R82" s="85" t="str">
        <f>IF(AND($B82&gt;0,$C82&gt;0,$D82&gt;0,NOT(ISBLANK($H82))),_xlfn.NORM.INV(ABS(VLOOKUP($M$1,VLookups!$A$53:$B$54,2,FALSE)-R$3),$G82,$K82),"")</f>
        <v/>
      </c>
      <c r="S82" s="86" t="str">
        <f>IF(AND($B82&gt;0,$C82&gt;0,$D82&gt;0,NOT(ISBLANK($H82))),_xlfn.NORM.INV(ABS(VLOOKUP($M$1,VLookups!$A$53:$B$54,2,FALSE)-S$3),$G82,$K82),"")</f>
        <v/>
      </c>
      <c r="T82" s="85" t="str">
        <f>IF(AND($B82&gt;0,$C82&gt;0,$D82&gt;0,NOT(ISBLANK($H82))),_xlfn.NORM.INV(ABS(VLOOKUP($M$1,VLookups!$A$53:$B$54,2,FALSE)-T$3),$G82,$K82),"")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7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IF(AND(M83&gt;0,C83&gt;0,NOT(K83="")),ABS(VLOOKUP($M$1,VLookups!$A$53:$B$54,2,FALSE)-_xlfn.NORM.DIST(M83,G83,K83,TRUE)),"")</f>
        <v/>
      </c>
      <c r="O83" s="86" t="str">
        <f>IF(AND($B83&gt;0,$C83&gt;0,$D83&gt;0,NOT(ISBLANK($H83))),_xlfn.NORM.INV(ABS(VLOOKUP($M$1,VLookups!$A$53:$B$54,2,FALSE)-O$3),$G83,$K83),"")</f>
        <v/>
      </c>
      <c r="P83" s="85" t="str">
        <f>IF(AND($B83&gt;0,$C83&gt;0,$D83&gt;0,NOT(ISBLANK($H83))),_xlfn.NORM.INV(ABS(VLOOKUP($M$1,VLookups!$A$53:$B$54,2,FALSE)-P$3),$G83,$K83),"")</f>
        <v/>
      </c>
      <c r="Q83" s="86" t="str">
        <f>IF(AND($B83&gt;0,$C83&gt;0,$D83&gt;0,NOT(ISBLANK($H83))),_xlfn.NORM.INV(ABS(VLOOKUP($M$1,VLookups!$A$53:$B$54,2,FALSE)-Q$3),$G83,$K83),"")</f>
        <v/>
      </c>
      <c r="R83" s="85" t="str">
        <f>IF(AND($B83&gt;0,$C83&gt;0,$D83&gt;0,NOT(ISBLANK($H83))),_xlfn.NORM.INV(ABS(VLOOKUP($M$1,VLookups!$A$53:$B$54,2,FALSE)-R$3),$G83,$K83),"")</f>
        <v/>
      </c>
      <c r="S83" s="86" t="str">
        <f>IF(AND($B83&gt;0,$C83&gt;0,$D83&gt;0,NOT(ISBLANK($H83))),_xlfn.NORM.INV(ABS(VLOOKUP($M$1,VLookups!$A$53:$B$54,2,FALSE)-S$3),$G83,$K83),"")</f>
        <v/>
      </c>
      <c r="T83" s="85" t="str">
        <f>IF(AND($B83&gt;0,$C83&gt;0,$D83&gt;0,NOT(ISBLANK($H83))),_xlfn.NORM.INV(ABS(VLOOKUP($M$1,VLookups!$A$53:$B$54,2,FALSE)-T$3),$G83,$K83),"")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7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IF(AND(M84&gt;0,C84&gt;0,NOT(K84="")),ABS(VLOOKUP($M$1,VLookups!$A$53:$B$54,2,FALSE)-_xlfn.NORM.DIST(M84,G84,K84,TRUE)),"")</f>
        <v/>
      </c>
      <c r="O84" s="86" t="str">
        <f>IF(AND($B84&gt;0,$C84&gt;0,$D84&gt;0,NOT(ISBLANK($H84))),_xlfn.NORM.INV(ABS(VLOOKUP($M$1,VLookups!$A$53:$B$54,2,FALSE)-O$3),$G84,$K84),"")</f>
        <v/>
      </c>
      <c r="P84" s="85" t="str">
        <f>IF(AND($B84&gt;0,$C84&gt;0,$D84&gt;0,NOT(ISBLANK($H84))),_xlfn.NORM.INV(ABS(VLOOKUP($M$1,VLookups!$A$53:$B$54,2,FALSE)-P$3),$G84,$K84),"")</f>
        <v/>
      </c>
      <c r="Q84" s="86" t="str">
        <f>IF(AND($B84&gt;0,$C84&gt;0,$D84&gt;0,NOT(ISBLANK($H84))),_xlfn.NORM.INV(ABS(VLOOKUP($M$1,VLookups!$A$53:$B$54,2,FALSE)-Q$3),$G84,$K84),"")</f>
        <v/>
      </c>
      <c r="R84" s="85" t="str">
        <f>IF(AND($B84&gt;0,$C84&gt;0,$D84&gt;0,NOT(ISBLANK($H84))),_xlfn.NORM.INV(ABS(VLOOKUP($M$1,VLookups!$A$53:$B$54,2,FALSE)-R$3),$G84,$K84),"")</f>
        <v/>
      </c>
      <c r="S84" s="86" t="str">
        <f>IF(AND($B84&gt;0,$C84&gt;0,$D84&gt;0,NOT(ISBLANK($H84))),_xlfn.NORM.INV(ABS(VLOOKUP($M$1,VLookups!$A$53:$B$54,2,FALSE)-S$3),$G84,$K84),"")</f>
        <v/>
      </c>
      <c r="T84" s="85" t="str">
        <f>IF(AND($B84&gt;0,$C84&gt;0,$D84&gt;0,NOT(ISBLANK($H84))),_xlfn.NORM.INV(ABS(VLOOKUP($M$1,VLookups!$A$53:$B$54,2,FALSE)-T$3),$G84,$K84),"")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7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IF(AND(M85&gt;0,C85&gt;0,NOT(K85="")),ABS(VLOOKUP($M$1,VLookups!$A$53:$B$54,2,FALSE)-_xlfn.NORM.DIST(M85,G85,K85,TRUE)),"")</f>
        <v/>
      </c>
      <c r="O85" s="86" t="str">
        <f>IF(AND($B85&gt;0,$C85&gt;0,$D85&gt;0,NOT(ISBLANK($H85))),_xlfn.NORM.INV(ABS(VLOOKUP($M$1,VLookups!$A$53:$B$54,2,FALSE)-O$3),$G85,$K85),"")</f>
        <v/>
      </c>
      <c r="P85" s="85" t="str">
        <f>IF(AND($B85&gt;0,$C85&gt;0,$D85&gt;0,NOT(ISBLANK($H85))),_xlfn.NORM.INV(ABS(VLOOKUP($M$1,VLookups!$A$53:$B$54,2,FALSE)-P$3),$G85,$K85),"")</f>
        <v/>
      </c>
      <c r="Q85" s="86" t="str">
        <f>IF(AND($B85&gt;0,$C85&gt;0,$D85&gt;0,NOT(ISBLANK($H85))),_xlfn.NORM.INV(ABS(VLOOKUP($M$1,VLookups!$A$53:$B$54,2,FALSE)-Q$3),$G85,$K85),"")</f>
        <v/>
      </c>
      <c r="R85" s="85" t="str">
        <f>IF(AND($B85&gt;0,$C85&gt;0,$D85&gt;0,NOT(ISBLANK($H85))),_xlfn.NORM.INV(ABS(VLOOKUP($M$1,VLookups!$A$53:$B$54,2,FALSE)-R$3),$G85,$K85),"")</f>
        <v/>
      </c>
      <c r="S85" s="86" t="str">
        <f>IF(AND($B85&gt;0,$C85&gt;0,$D85&gt;0,NOT(ISBLANK($H85))),_xlfn.NORM.INV(ABS(VLOOKUP($M$1,VLookups!$A$53:$B$54,2,FALSE)-S$3),$G85,$K85),"")</f>
        <v/>
      </c>
      <c r="T85" s="85" t="str">
        <f>IF(AND($B85&gt;0,$C85&gt;0,$D85&gt;0,NOT(ISBLANK($H85))),_xlfn.NORM.INV(ABS(VLOOKUP($M$1,VLookups!$A$53:$B$54,2,FALSE)-T$3),$G85,$K85),"")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7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IF(AND(M86&gt;0,C86&gt;0,NOT(K86="")),ABS(VLOOKUP($M$1,VLookups!$A$53:$B$54,2,FALSE)-_xlfn.NORM.DIST(M86,G86,K86,TRUE)),"")</f>
        <v/>
      </c>
      <c r="O86" s="86" t="str">
        <f>IF(AND($B86&gt;0,$C86&gt;0,$D86&gt;0,NOT(ISBLANK($H86))),_xlfn.NORM.INV(ABS(VLOOKUP($M$1,VLookups!$A$53:$B$54,2,FALSE)-O$3),$G86,$K86),"")</f>
        <v/>
      </c>
      <c r="P86" s="85" t="str">
        <f>IF(AND($B86&gt;0,$C86&gt;0,$D86&gt;0,NOT(ISBLANK($H86))),_xlfn.NORM.INV(ABS(VLOOKUP($M$1,VLookups!$A$53:$B$54,2,FALSE)-P$3),$G86,$K86),"")</f>
        <v/>
      </c>
      <c r="Q86" s="86" t="str">
        <f>IF(AND($B86&gt;0,$C86&gt;0,$D86&gt;0,NOT(ISBLANK($H86))),_xlfn.NORM.INV(ABS(VLOOKUP($M$1,VLookups!$A$53:$B$54,2,FALSE)-Q$3),$G86,$K86),"")</f>
        <v/>
      </c>
      <c r="R86" s="85" t="str">
        <f>IF(AND($B86&gt;0,$C86&gt;0,$D86&gt;0,NOT(ISBLANK($H86))),_xlfn.NORM.INV(ABS(VLOOKUP($M$1,VLookups!$A$53:$B$54,2,FALSE)-R$3),$G86,$K86),"")</f>
        <v/>
      </c>
      <c r="S86" s="86" t="str">
        <f>IF(AND($B86&gt;0,$C86&gt;0,$D86&gt;0,NOT(ISBLANK($H86))),_xlfn.NORM.INV(ABS(VLOOKUP($M$1,VLookups!$A$53:$B$54,2,FALSE)-S$3),$G86,$K86),"")</f>
        <v/>
      </c>
      <c r="T86" s="85" t="str">
        <f>IF(AND($B86&gt;0,$C86&gt;0,$D86&gt;0,NOT(ISBLANK($H86))),_xlfn.NORM.INV(ABS(VLOOKUP($M$1,VLookups!$A$53:$B$54,2,FALSE)-T$3),$G86,$K86),"")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7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IF(AND(M87&gt;0,C87&gt;0,NOT(K87="")),ABS(VLOOKUP($M$1,VLookups!$A$53:$B$54,2,FALSE)-_xlfn.NORM.DIST(M87,G87,K87,TRUE)),"")</f>
        <v/>
      </c>
      <c r="O87" s="86" t="str">
        <f>IF(AND($B87&gt;0,$C87&gt;0,$D87&gt;0,NOT(ISBLANK($H87))),_xlfn.NORM.INV(ABS(VLOOKUP($M$1,VLookups!$A$53:$B$54,2,FALSE)-O$3),$G87,$K87),"")</f>
        <v/>
      </c>
      <c r="P87" s="85" t="str">
        <f>IF(AND($B87&gt;0,$C87&gt;0,$D87&gt;0,NOT(ISBLANK($H87))),_xlfn.NORM.INV(ABS(VLOOKUP($M$1,VLookups!$A$53:$B$54,2,FALSE)-P$3),$G87,$K87),"")</f>
        <v/>
      </c>
      <c r="Q87" s="86" t="str">
        <f>IF(AND($B87&gt;0,$C87&gt;0,$D87&gt;0,NOT(ISBLANK($H87))),_xlfn.NORM.INV(ABS(VLOOKUP($M$1,VLookups!$A$53:$B$54,2,FALSE)-Q$3),$G87,$K87),"")</f>
        <v/>
      </c>
      <c r="R87" s="85" t="str">
        <f>IF(AND($B87&gt;0,$C87&gt;0,$D87&gt;0,NOT(ISBLANK($H87))),_xlfn.NORM.INV(ABS(VLOOKUP($M$1,VLookups!$A$53:$B$54,2,FALSE)-R$3),$G87,$K87),"")</f>
        <v/>
      </c>
      <c r="S87" s="86" t="str">
        <f>IF(AND($B87&gt;0,$C87&gt;0,$D87&gt;0,NOT(ISBLANK($H87))),_xlfn.NORM.INV(ABS(VLOOKUP($M$1,VLookups!$A$53:$B$54,2,FALSE)-S$3),$G87,$K87),"")</f>
        <v/>
      </c>
      <c r="T87" s="85" t="str">
        <f>IF(AND($B87&gt;0,$C87&gt;0,$D87&gt;0,NOT(ISBLANK($H87))),_xlfn.NORM.INV(ABS(VLOOKUP($M$1,VLookups!$A$53:$B$54,2,FALSE)-T$3),$G87,$K87),"")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7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IF(AND(M88&gt;0,C88&gt;0,NOT(K88="")),ABS(VLOOKUP($M$1,VLookups!$A$53:$B$54,2,FALSE)-_xlfn.NORM.DIST(M88,G88,K88,TRUE)),"")</f>
        <v/>
      </c>
      <c r="O88" s="86" t="str">
        <f>IF(AND($B88&gt;0,$C88&gt;0,$D88&gt;0,NOT(ISBLANK($H88))),_xlfn.NORM.INV(ABS(VLOOKUP($M$1,VLookups!$A$53:$B$54,2,FALSE)-O$3),$G88,$K88),"")</f>
        <v/>
      </c>
      <c r="P88" s="85" t="str">
        <f>IF(AND($B88&gt;0,$C88&gt;0,$D88&gt;0,NOT(ISBLANK($H88))),_xlfn.NORM.INV(ABS(VLOOKUP($M$1,VLookups!$A$53:$B$54,2,FALSE)-P$3),$G88,$K88),"")</f>
        <v/>
      </c>
      <c r="Q88" s="86" t="str">
        <f>IF(AND($B88&gt;0,$C88&gt;0,$D88&gt;0,NOT(ISBLANK($H88))),_xlfn.NORM.INV(ABS(VLOOKUP($M$1,VLookups!$A$53:$B$54,2,FALSE)-Q$3),$G88,$K88),"")</f>
        <v/>
      </c>
      <c r="R88" s="85" t="str">
        <f>IF(AND($B88&gt;0,$C88&gt;0,$D88&gt;0,NOT(ISBLANK($H88))),_xlfn.NORM.INV(ABS(VLOOKUP($M$1,VLookups!$A$53:$B$54,2,FALSE)-R$3),$G88,$K88),"")</f>
        <v/>
      </c>
      <c r="S88" s="86" t="str">
        <f>IF(AND($B88&gt;0,$C88&gt;0,$D88&gt;0,NOT(ISBLANK($H88))),_xlfn.NORM.INV(ABS(VLOOKUP($M$1,VLookups!$A$53:$B$54,2,FALSE)-S$3),$G88,$K88),"")</f>
        <v/>
      </c>
      <c r="T88" s="85" t="str">
        <f>IF(AND($B88&gt;0,$C88&gt;0,$D88&gt;0,NOT(ISBLANK($H88))),_xlfn.NORM.INV(ABS(VLOOKUP($M$1,VLookups!$A$53:$B$54,2,FALSE)-T$3),$G88,$K88),"")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7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IF(AND(M89&gt;0,C89&gt;0,NOT(K89="")),ABS(VLOOKUP($M$1,VLookups!$A$53:$B$54,2,FALSE)-_xlfn.NORM.DIST(M89,G89,K89,TRUE)),"")</f>
        <v/>
      </c>
      <c r="O89" s="86" t="str">
        <f>IF(AND($B89&gt;0,$C89&gt;0,$D89&gt;0,NOT(ISBLANK($H89))),_xlfn.NORM.INV(ABS(VLOOKUP($M$1,VLookups!$A$53:$B$54,2,FALSE)-O$3),$G89,$K89),"")</f>
        <v/>
      </c>
      <c r="P89" s="85" t="str">
        <f>IF(AND($B89&gt;0,$C89&gt;0,$D89&gt;0,NOT(ISBLANK($H89))),_xlfn.NORM.INV(ABS(VLOOKUP($M$1,VLookups!$A$53:$B$54,2,FALSE)-P$3),$G89,$K89),"")</f>
        <v/>
      </c>
      <c r="Q89" s="86" t="str">
        <f>IF(AND($B89&gt;0,$C89&gt;0,$D89&gt;0,NOT(ISBLANK($H89))),_xlfn.NORM.INV(ABS(VLOOKUP($M$1,VLookups!$A$53:$B$54,2,FALSE)-Q$3),$G89,$K89),"")</f>
        <v/>
      </c>
      <c r="R89" s="85" t="str">
        <f>IF(AND($B89&gt;0,$C89&gt;0,$D89&gt;0,NOT(ISBLANK($H89))),_xlfn.NORM.INV(ABS(VLOOKUP($M$1,VLookups!$A$53:$B$54,2,FALSE)-R$3),$G89,$K89),"")</f>
        <v/>
      </c>
      <c r="S89" s="86" t="str">
        <f>IF(AND($B89&gt;0,$C89&gt;0,$D89&gt;0,NOT(ISBLANK($H89))),_xlfn.NORM.INV(ABS(VLOOKUP($M$1,VLookups!$A$53:$B$54,2,FALSE)-S$3),$G89,$K89),"")</f>
        <v/>
      </c>
      <c r="T89" s="85" t="str">
        <f>IF(AND($B89&gt;0,$C89&gt;0,$D89&gt;0,NOT(ISBLANK($H89))),_xlfn.NORM.INV(ABS(VLOOKUP($M$1,VLookups!$A$53:$B$54,2,FALSE)-T$3),$G89,$K89),"")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7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IF(AND(M90&gt;0,C90&gt;0,NOT(K90="")),ABS(VLOOKUP($M$1,VLookups!$A$53:$B$54,2,FALSE)-_xlfn.NORM.DIST(M90,G90,K90,TRUE)),"")</f>
        <v/>
      </c>
      <c r="O90" s="86" t="str">
        <f>IF(AND($B90&gt;0,$C90&gt;0,$D90&gt;0,NOT(ISBLANK($H90))),_xlfn.NORM.INV(ABS(VLOOKUP($M$1,VLookups!$A$53:$B$54,2,FALSE)-O$3),$G90,$K90),"")</f>
        <v/>
      </c>
      <c r="P90" s="85" t="str">
        <f>IF(AND($B90&gt;0,$C90&gt;0,$D90&gt;0,NOT(ISBLANK($H90))),_xlfn.NORM.INV(ABS(VLOOKUP($M$1,VLookups!$A$53:$B$54,2,FALSE)-P$3),$G90,$K90),"")</f>
        <v/>
      </c>
      <c r="Q90" s="86" t="str">
        <f>IF(AND($B90&gt;0,$C90&gt;0,$D90&gt;0,NOT(ISBLANK($H90))),_xlfn.NORM.INV(ABS(VLOOKUP($M$1,VLookups!$A$53:$B$54,2,FALSE)-Q$3),$G90,$K90),"")</f>
        <v/>
      </c>
      <c r="R90" s="85" t="str">
        <f>IF(AND($B90&gt;0,$C90&gt;0,$D90&gt;0,NOT(ISBLANK($H90))),_xlfn.NORM.INV(ABS(VLOOKUP($M$1,VLookups!$A$53:$B$54,2,FALSE)-R$3),$G90,$K90),"")</f>
        <v/>
      </c>
      <c r="S90" s="86" t="str">
        <f>IF(AND($B90&gt;0,$C90&gt;0,$D90&gt;0,NOT(ISBLANK($H90))),_xlfn.NORM.INV(ABS(VLOOKUP($M$1,VLookups!$A$53:$B$54,2,FALSE)-S$3),$G90,$K90),"")</f>
        <v/>
      </c>
      <c r="T90" s="85" t="str">
        <f>IF(AND($B90&gt;0,$C90&gt;0,$D90&gt;0,NOT(ISBLANK($H90))),_xlfn.NORM.INV(ABS(VLOOKUP($M$1,VLookups!$A$53:$B$54,2,FALSE)-T$3),$G90,$K90),"")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7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IF(AND(M91&gt;0,C91&gt;0,NOT(K91="")),ABS(VLOOKUP($M$1,VLookups!$A$53:$B$54,2,FALSE)-_xlfn.NORM.DIST(M91,G91,K91,TRUE)),"")</f>
        <v/>
      </c>
      <c r="O91" s="86" t="str">
        <f>IF(AND($B91&gt;0,$C91&gt;0,$D91&gt;0,NOT(ISBLANK($H91))),_xlfn.NORM.INV(ABS(VLOOKUP($M$1,VLookups!$A$53:$B$54,2,FALSE)-O$3),$G91,$K91),"")</f>
        <v/>
      </c>
      <c r="P91" s="85" t="str">
        <f>IF(AND($B91&gt;0,$C91&gt;0,$D91&gt;0,NOT(ISBLANK($H91))),_xlfn.NORM.INV(ABS(VLOOKUP($M$1,VLookups!$A$53:$B$54,2,FALSE)-P$3),$G91,$K91),"")</f>
        <v/>
      </c>
      <c r="Q91" s="86" t="str">
        <f>IF(AND($B91&gt;0,$C91&gt;0,$D91&gt;0,NOT(ISBLANK($H91))),_xlfn.NORM.INV(ABS(VLOOKUP($M$1,VLookups!$A$53:$B$54,2,FALSE)-Q$3),$G91,$K91),"")</f>
        <v/>
      </c>
      <c r="R91" s="85" t="str">
        <f>IF(AND($B91&gt;0,$C91&gt;0,$D91&gt;0,NOT(ISBLANK($H91))),_xlfn.NORM.INV(ABS(VLOOKUP($M$1,VLookups!$A$53:$B$54,2,FALSE)-R$3),$G91,$K91),"")</f>
        <v/>
      </c>
      <c r="S91" s="86" t="str">
        <f>IF(AND($B91&gt;0,$C91&gt;0,$D91&gt;0,NOT(ISBLANK($H91))),_xlfn.NORM.INV(ABS(VLOOKUP($M$1,VLookups!$A$53:$B$54,2,FALSE)-S$3),$G91,$K91),"")</f>
        <v/>
      </c>
      <c r="T91" s="85" t="str">
        <f>IF(AND($B91&gt;0,$C91&gt;0,$D91&gt;0,NOT(ISBLANK($H91))),_xlfn.NORM.INV(ABS(VLOOKUP($M$1,VLookups!$A$53:$B$54,2,FALSE)-T$3),$G91,$K91),"")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7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IF(AND(M92&gt;0,C92&gt;0,NOT(K92="")),ABS(VLOOKUP($M$1,VLookups!$A$53:$B$54,2,FALSE)-_xlfn.NORM.DIST(M92,G92,K92,TRUE)),"")</f>
        <v/>
      </c>
      <c r="O92" s="86" t="str">
        <f>IF(AND($B92&gt;0,$C92&gt;0,$D92&gt;0,NOT(ISBLANK($H92))),_xlfn.NORM.INV(ABS(VLOOKUP($M$1,VLookups!$A$53:$B$54,2,FALSE)-O$3),$G92,$K92),"")</f>
        <v/>
      </c>
      <c r="P92" s="85" t="str">
        <f>IF(AND($B92&gt;0,$C92&gt;0,$D92&gt;0,NOT(ISBLANK($H92))),_xlfn.NORM.INV(ABS(VLOOKUP($M$1,VLookups!$A$53:$B$54,2,FALSE)-P$3),$G92,$K92),"")</f>
        <v/>
      </c>
      <c r="Q92" s="86" t="str">
        <f>IF(AND($B92&gt;0,$C92&gt;0,$D92&gt;0,NOT(ISBLANK($H92))),_xlfn.NORM.INV(ABS(VLOOKUP($M$1,VLookups!$A$53:$B$54,2,FALSE)-Q$3),$G92,$K92),"")</f>
        <v/>
      </c>
      <c r="R92" s="85" t="str">
        <f>IF(AND($B92&gt;0,$C92&gt;0,$D92&gt;0,NOT(ISBLANK($H92))),_xlfn.NORM.INV(ABS(VLOOKUP($M$1,VLookups!$A$53:$B$54,2,FALSE)-R$3),$G92,$K92),"")</f>
        <v/>
      </c>
      <c r="S92" s="86" t="str">
        <f>IF(AND($B92&gt;0,$C92&gt;0,$D92&gt;0,NOT(ISBLANK($H92))),_xlfn.NORM.INV(ABS(VLOOKUP($M$1,VLookups!$A$53:$B$54,2,FALSE)-S$3),$G92,$K92),"")</f>
        <v/>
      </c>
      <c r="T92" s="85" t="str">
        <f>IF(AND($B92&gt;0,$C92&gt;0,$D92&gt;0,NOT(ISBLANK($H92))),_xlfn.NORM.INV(ABS(VLOOKUP($M$1,VLookups!$A$53:$B$54,2,FALSE)-T$3),$G92,$K92),"")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7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IF(AND(M93&gt;0,C93&gt;0,NOT(K93="")),ABS(VLOOKUP($M$1,VLookups!$A$53:$B$54,2,FALSE)-_xlfn.NORM.DIST(M93,G93,K93,TRUE)),"")</f>
        <v/>
      </c>
      <c r="O93" s="86" t="str">
        <f>IF(AND($B93&gt;0,$C93&gt;0,$D93&gt;0,NOT(ISBLANK($H93))),_xlfn.NORM.INV(ABS(VLOOKUP($M$1,VLookups!$A$53:$B$54,2,FALSE)-O$3),$G93,$K93),"")</f>
        <v/>
      </c>
      <c r="P93" s="85" t="str">
        <f>IF(AND($B93&gt;0,$C93&gt;0,$D93&gt;0,NOT(ISBLANK($H93))),_xlfn.NORM.INV(ABS(VLOOKUP($M$1,VLookups!$A$53:$B$54,2,FALSE)-P$3),$G93,$K93),"")</f>
        <v/>
      </c>
      <c r="Q93" s="86" t="str">
        <f>IF(AND($B93&gt;0,$C93&gt;0,$D93&gt;0,NOT(ISBLANK($H93))),_xlfn.NORM.INV(ABS(VLOOKUP($M$1,VLookups!$A$53:$B$54,2,FALSE)-Q$3),$G93,$K93),"")</f>
        <v/>
      </c>
      <c r="R93" s="85" t="str">
        <f>IF(AND($B93&gt;0,$C93&gt;0,$D93&gt;0,NOT(ISBLANK($H93))),_xlfn.NORM.INV(ABS(VLOOKUP($M$1,VLookups!$A$53:$B$54,2,FALSE)-R$3),$G93,$K93),"")</f>
        <v/>
      </c>
      <c r="S93" s="86" t="str">
        <f>IF(AND($B93&gt;0,$C93&gt;0,$D93&gt;0,NOT(ISBLANK($H93))),_xlfn.NORM.INV(ABS(VLOOKUP($M$1,VLookups!$A$53:$B$54,2,FALSE)-S$3),$G93,$K93),"")</f>
        <v/>
      </c>
      <c r="T93" s="85" t="str">
        <f>IF(AND($B93&gt;0,$C93&gt;0,$D93&gt;0,NOT(ISBLANK($H93))),_xlfn.NORM.INV(ABS(VLOOKUP($M$1,VLookups!$A$53:$B$54,2,FALSE)-T$3),$G93,$K93),"")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7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IF(AND(M94&gt;0,C94&gt;0,NOT(K94="")),ABS(VLOOKUP($M$1,VLookups!$A$53:$B$54,2,FALSE)-_xlfn.NORM.DIST(M94,G94,K94,TRUE)),"")</f>
        <v/>
      </c>
      <c r="O94" s="86" t="str">
        <f>IF(AND($B94&gt;0,$C94&gt;0,$D94&gt;0,NOT(ISBLANK($H94))),_xlfn.NORM.INV(ABS(VLOOKUP($M$1,VLookups!$A$53:$B$54,2,FALSE)-O$3),$G94,$K94),"")</f>
        <v/>
      </c>
      <c r="P94" s="85" t="str">
        <f>IF(AND($B94&gt;0,$C94&gt;0,$D94&gt;0,NOT(ISBLANK($H94))),_xlfn.NORM.INV(ABS(VLOOKUP($M$1,VLookups!$A$53:$B$54,2,FALSE)-P$3),$G94,$K94),"")</f>
        <v/>
      </c>
      <c r="Q94" s="86" t="str">
        <f>IF(AND($B94&gt;0,$C94&gt;0,$D94&gt;0,NOT(ISBLANK($H94))),_xlfn.NORM.INV(ABS(VLOOKUP($M$1,VLookups!$A$53:$B$54,2,FALSE)-Q$3),$G94,$K94),"")</f>
        <v/>
      </c>
      <c r="R94" s="85" t="str">
        <f>IF(AND($B94&gt;0,$C94&gt;0,$D94&gt;0,NOT(ISBLANK($H94))),_xlfn.NORM.INV(ABS(VLOOKUP($M$1,VLookups!$A$53:$B$54,2,FALSE)-R$3),$G94,$K94),"")</f>
        <v/>
      </c>
      <c r="S94" s="86" t="str">
        <f>IF(AND($B94&gt;0,$C94&gt;0,$D94&gt;0,NOT(ISBLANK($H94))),_xlfn.NORM.INV(ABS(VLOOKUP($M$1,VLookups!$A$53:$B$54,2,FALSE)-S$3),$G94,$K94),"")</f>
        <v/>
      </c>
      <c r="T94" s="85" t="str">
        <f>IF(AND($B94&gt;0,$C94&gt;0,$D94&gt;0,NOT(ISBLANK($H94))),_xlfn.NORM.INV(ABS(VLOOKUP($M$1,VLookups!$A$53:$B$54,2,FALSE)-T$3),$G94,$K94),"")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7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IF(AND(M95&gt;0,C95&gt;0,NOT(K95="")),ABS(VLOOKUP($M$1,VLookups!$A$53:$B$54,2,FALSE)-_xlfn.NORM.DIST(M95,G95,K95,TRUE)),"")</f>
        <v/>
      </c>
      <c r="O95" s="86" t="str">
        <f>IF(AND($B95&gt;0,$C95&gt;0,$D95&gt;0,NOT(ISBLANK($H95))),_xlfn.NORM.INV(ABS(VLOOKUP($M$1,VLookups!$A$53:$B$54,2,FALSE)-O$3),$G95,$K95),"")</f>
        <v/>
      </c>
      <c r="P95" s="85" t="str">
        <f>IF(AND($B95&gt;0,$C95&gt;0,$D95&gt;0,NOT(ISBLANK($H95))),_xlfn.NORM.INV(ABS(VLOOKUP($M$1,VLookups!$A$53:$B$54,2,FALSE)-P$3),$G95,$K95),"")</f>
        <v/>
      </c>
      <c r="Q95" s="86" t="str">
        <f>IF(AND($B95&gt;0,$C95&gt;0,$D95&gt;0,NOT(ISBLANK($H95))),_xlfn.NORM.INV(ABS(VLOOKUP($M$1,VLookups!$A$53:$B$54,2,FALSE)-Q$3),$G95,$K95),"")</f>
        <v/>
      </c>
      <c r="R95" s="85" t="str">
        <f>IF(AND($B95&gt;0,$C95&gt;0,$D95&gt;0,NOT(ISBLANK($H95))),_xlfn.NORM.INV(ABS(VLOOKUP($M$1,VLookups!$A$53:$B$54,2,FALSE)-R$3),$G95,$K95),"")</f>
        <v/>
      </c>
      <c r="S95" s="86" t="str">
        <f>IF(AND($B95&gt;0,$C95&gt;0,$D95&gt;0,NOT(ISBLANK($H95))),_xlfn.NORM.INV(ABS(VLOOKUP($M$1,VLookups!$A$53:$B$54,2,FALSE)-S$3),$G95,$K95),"")</f>
        <v/>
      </c>
      <c r="T95" s="85" t="str">
        <f>IF(AND($B95&gt;0,$C95&gt;0,$D95&gt;0,NOT(ISBLANK($H95))),_xlfn.NORM.INV(ABS(VLOOKUP($M$1,VLookups!$A$53:$B$54,2,FALSE)-T$3),$G95,$K95),"")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7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IF(AND(M96&gt;0,C96&gt;0,NOT(K96="")),ABS(VLOOKUP($M$1,VLookups!$A$53:$B$54,2,FALSE)-_xlfn.NORM.DIST(M96,G96,K96,TRUE)),"")</f>
        <v/>
      </c>
      <c r="O96" s="86" t="str">
        <f>IF(AND($B96&gt;0,$C96&gt;0,$D96&gt;0,NOT(ISBLANK($H96))),_xlfn.NORM.INV(ABS(VLOOKUP($M$1,VLookups!$A$53:$B$54,2,FALSE)-O$3),$G96,$K96),"")</f>
        <v/>
      </c>
      <c r="P96" s="85" t="str">
        <f>IF(AND($B96&gt;0,$C96&gt;0,$D96&gt;0,NOT(ISBLANK($H96))),_xlfn.NORM.INV(ABS(VLOOKUP($M$1,VLookups!$A$53:$B$54,2,FALSE)-P$3),$G96,$K96),"")</f>
        <v/>
      </c>
      <c r="Q96" s="86" t="str">
        <f>IF(AND($B96&gt;0,$C96&gt;0,$D96&gt;0,NOT(ISBLANK($H96))),_xlfn.NORM.INV(ABS(VLOOKUP($M$1,VLookups!$A$53:$B$54,2,FALSE)-Q$3),$G96,$K96),"")</f>
        <v/>
      </c>
      <c r="R96" s="85" t="str">
        <f>IF(AND($B96&gt;0,$C96&gt;0,$D96&gt;0,NOT(ISBLANK($H96))),_xlfn.NORM.INV(ABS(VLOOKUP($M$1,VLookups!$A$53:$B$54,2,FALSE)-R$3),$G96,$K96),"")</f>
        <v/>
      </c>
      <c r="S96" s="86" t="str">
        <f>IF(AND($B96&gt;0,$C96&gt;0,$D96&gt;0,NOT(ISBLANK($H96))),_xlfn.NORM.INV(ABS(VLOOKUP($M$1,VLookups!$A$53:$B$54,2,FALSE)-S$3),$G96,$K96),"")</f>
        <v/>
      </c>
      <c r="T96" s="85" t="str">
        <f>IF(AND($B96&gt;0,$C96&gt;0,$D96&gt;0,NOT(ISBLANK($H96))),_xlfn.NORM.INV(ABS(VLOOKUP($M$1,VLookups!$A$53:$B$54,2,FALSE)-T$3),$G96,$K96),"")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7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IF(AND(M97&gt;0,C97&gt;0,NOT(K97="")),ABS(VLOOKUP($M$1,VLookups!$A$53:$B$54,2,FALSE)-_xlfn.NORM.DIST(M97,G97,K97,TRUE)),"")</f>
        <v/>
      </c>
      <c r="O97" s="86" t="str">
        <f>IF(AND($B97&gt;0,$C97&gt;0,$D97&gt;0,NOT(ISBLANK($H97))),_xlfn.NORM.INV(ABS(VLOOKUP($M$1,VLookups!$A$53:$B$54,2,FALSE)-O$3),$G97,$K97),"")</f>
        <v/>
      </c>
      <c r="P97" s="85" t="str">
        <f>IF(AND($B97&gt;0,$C97&gt;0,$D97&gt;0,NOT(ISBLANK($H97))),_xlfn.NORM.INV(ABS(VLOOKUP($M$1,VLookups!$A$53:$B$54,2,FALSE)-P$3),$G97,$K97),"")</f>
        <v/>
      </c>
      <c r="Q97" s="86" t="str">
        <f>IF(AND($B97&gt;0,$C97&gt;0,$D97&gt;0,NOT(ISBLANK($H97))),_xlfn.NORM.INV(ABS(VLOOKUP($M$1,VLookups!$A$53:$B$54,2,FALSE)-Q$3),$G97,$K97),"")</f>
        <v/>
      </c>
      <c r="R97" s="85" t="str">
        <f>IF(AND($B97&gt;0,$C97&gt;0,$D97&gt;0,NOT(ISBLANK($H97))),_xlfn.NORM.INV(ABS(VLOOKUP($M$1,VLookups!$A$53:$B$54,2,FALSE)-R$3),$G97,$K97),"")</f>
        <v/>
      </c>
      <c r="S97" s="86" t="str">
        <f>IF(AND($B97&gt;0,$C97&gt;0,$D97&gt;0,NOT(ISBLANK($H97))),_xlfn.NORM.INV(ABS(VLOOKUP($M$1,VLookups!$A$53:$B$54,2,FALSE)-S$3),$G97,$K97),"")</f>
        <v/>
      </c>
      <c r="T97" s="85" t="str">
        <f>IF(AND($B97&gt;0,$C97&gt;0,$D97&gt;0,NOT(ISBLANK($H97))),_xlfn.NORM.INV(ABS(VLOOKUP($M$1,VLookups!$A$53:$B$54,2,FALSE)-T$3),$G97,$K97),"")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7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IF(AND(M98&gt;0,C98&gt;0,NOT(K98="")),ABS(VLOOKUP($M$1,VLookups!$A$53:$B$54,2,FALSE)-_xlfn.NORM.DIST(M98,G98,K98,TRUE)),"")</f>
        <v/>
      </c>
      <c r="O98" s="86" t="str">
        <f>IF(AND($B98&gt;0,$C98&gt;0,$D98&gt;0,NOT(ISBLANK($H98))),_xlfn.NORM.INV(ABS(VLOOKUP($M$1,VLookups!$A$53:$B$54,2,FALSE)-O$3),$G98,$K98),"")</f>
        <v/>
      </c>
      <c r="P98" s="85" t="str">
        <f>IF(AND($B98&gt;0,$C98&gt;0,$D98&gt;0,NOT(ISBLANK($H98))),_xlfn.NORM.INV(ABS(VLOOKUP($M$1,VLookups!$A$53:$B$54,2,FALSE)-P$3),$G98,$K98),"")</f>
        <v/>
      </c>
      <c r="Q98" s="86" t="str">
        <f>IF(AND($B98&gt;0,$C98&gt;0,$D98&gt;0,NOT(ISBLANK($H98))),_xlfn.NORM.INV(ABS(VLOOKUP($M$1,VLookups!$A$53:$B$54,2,FALSE)-Q$3),$G98,$K98),"")</f>
        <v/>
      </c>
      <c r="R98" s="85" t="str">
        <f>IF(AND($B98&gt;0,$C98&gt;0,$D98&gt;0,NOT(ISBLANK($H98))),_xlfn.NORM.INV(ABS(VLOOKUP($M$1,VLookups!$A$53:$B$54,2,FALSE)-R$3),$G98,$K98),"")</f>
        <v/>
      </c>
      <c r="S98" s="86" t="str">
        <f>IF(AND($B98&gt;0,$C98&gt;0,$D98&gt;0,NOT(ISBLANK($H98))),_xlfn.NORM.INV(ABS(VLOOKUP($M$1,VLookups!$A$53:$B$54,2,FALSE)-S$3),$G98,$K98),"")</f>
        <v/>
      </c>
      <c r="T98" s="85" t="str">
        <f>IF(AND($B98&gt;0,$C98&gt;0,$D98&gt;0,NOT(ISBLANK($H98))),_xlfn.NORM.INV(ABS(VLOOKUP($M$1,VLookups!$A$53:$B$54,2,FALSE)-T$3),$G98,$K98),"")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7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IF(AND(M99&gt;0,C99&gt;0,NOT(K99="")),ABS(VLOOKUP($M$1,VLookups!$A$53:$B$54,2,FALSE)-_xlfn.NORM.DIST(M99,G99,K99,TRUE)),"")</f>
        <v/>
      </c>
      <c r="O99" s="86" t="str">
        <f>IF(AND($B99&gt;0,$C99&gt;0,$D99&gt;0,NOT(ISBLANK($H99))),_xlfn.NORM.INV(ABS(VLOOKUP($M$1,VLookups!$A$53:$B$54,2,FALSE)-O$3),$G99,$K99),"")</f>
        <v/>
      </c>
      <c r="P99" s="85" t="str">
        <f>IF(AND($B99&gt;0,$C99&gt;0,$D99&gt;0,NOT(ISBLANK($H99))),_xlfn.NORM.INV(ABS(VLOOKUP($M$1,VLookups!$A$53:$B$54,2,FALSE)-P$3),$G99,$K99),"")</f>
        <v/>
      </c>
      <c r="Q99" s="86" t="str">
        <f>IF(AND($B99&gt;0,$C99&gt;0,$D99&gt;0,NOT(ISBLANK($H99))),_xlfn.NORM.INV(ABS(VLOOKUP($M$1,VLookups!$A$53:$B$54,2,FALSE)-Q$3),$G99,$K99),"")</f>
        <v/>
      </c>
      <c r="R99" s="85" t="str">
        <f>IF(AND($B99&gt;0,$C99&gt;0,$D99&gt;0,NOT(ISBLANK($H99))),_xlfn.NORM.INV(ABS(VLOOKUP($M$1,VLookups!$A$53:$B$54,2,FALSE)-R$3),$G99,$K99),"")</f>
        <v/>
      </c>
      <c r="S99" s="86" t="str">
        <f>IF(AND($B99&gt;0,$C99&gt;0,$D99&gt;0,NOT(ISBLANK($H99))),_xlfn.NORM.INV(ABS(VLOOKUP($M$1,VLookups!$A$53:$B$54,2,FALSE)-S$3),$G99,$K99),"")</f>
        <v/>
      </c>
      <c r="T99" s="85" t="str">
        <f>IF(AND($B99&gt;0,$C99&gt;0,$D99&gt;0,NOT(ISBLANK($H99))),_xlfn.NORM.INV(ABS(VLOOKUP($M$1,VLookups!$A$53:$B$54,2,FALSE)-T$3),$G99,$K99),"")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7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IF(AND(M100&gt;0,C100&gt;0,NOT(K100="")),ABS(VLOOKUP($M$1,VLookups!$A$53:$B$54,2,FALSE)-_xlfn.NORM.DIST(M100,G100,K100,TRUE)),"")</f>
        <v/>
      </c>
      <c r="O100" s="86" t="str">
        <f>IF(AND($B100&gt;0,$C100&gt;0,$D100&gt;0,NOT(ISBLANK($H100))),_xlfn.NORM.INV(ABS(VLOOKUP($M$1,VLookups!$A$53:$B$54,2,FALSE)-O$3),$G100,$K100),"")</f>
        <v/>
      </c>
      <c r="P100" s="85" t="str">
        <f>IF(AND($B100&gt;0,$C100&gt;0,$D100&gt;0,NOT(ISBLANK($H100))),_xlfn.NORM.INV(ABS(VLOOKUP($M$1,VLookups!$A$53:$B$54,2,FALSE)-P$3),$G100,$K100),"")</f>
        <v/>
      </c>
      <c r="Q100" s="86" t="str">
        <f>IF(AND($B100&gt;0,$C100&gt;0,$D100&gt;0,NOT(ISBLANK($H100))),_xlfn.NORM.INV(ABS(VLOOKUP($M$1,VLookups!$A$53:$B$54,2,FALSE)-Q$3),$G100,$K100),"")</f>
        <v/>
      </c>
      <c r="R100" s="85" t="str">
        <f>IF(AND($B100&gt;0,$C100&gt;0,$D100&gt;0,NOT(ISBLANK($H100))),_xlfn.NORM.INV(ABS(VLOOKUP($M$1,VLookups!$A$53:$B$54,2,FALSE)-R$3),$G100,$K100),"")</f>
        <v/>
      </c>
      <c r="S100" s="86" t="str">
        <f>IF(AND($B100&gt;0,$C100&gt;0,$D100&gt;0,NOT(ISBLANK($H100))),_xlfn.NORM.INV(ABS(VLOOKUP($M$1,VLookups!$A$53:$B$54,2,FALSE)-S$3),$G100,$K100),"")</f>
        <v/>
      </c>
      <c r="T100" s="85" t="str">
        <f>IF(AND($B100&gt;0,$C100&gt;0,$D100&gt;0,NOT(ISBLANK($H100))),_xlfn.NORM.INV(ABS(VLOOKUP($M$1,VLookups!$A$53:$B$54,2,FALSE)-T$3),$G100,$K100),"")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7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IF(AND(M101&gt;0,C101&gt;0,NOT(K101="")),ABS(VLOOKUP($M$1,VLookups!$A$53:$B$54,2,FALSE)-_xlfn.NORM.DIST(M101,G101,K101,TRUE)),"")</f>
        <v/>
      </c>
      <c r="O101" s="86" t="str">
        <f>IF(AND($B101&gt;0,$C101&gt;0,$D101&gt;0,NOT(ISBLANK($H101))),_xlfn.NORM.INV(ABS(VLOOKUP($M$1,VLookups!$A$53:$B$54,2,FALSE)-O$3),$G101,$K101),"")</f>
        <v/>
      </c>
      <c r="P101" s="85" t="str">
        <f>IF(AND($B101&gt;0,$C101&gt;0,$D101&gt;0,NOT(ISBLANK($H101))),_xlfn.NORM.INV(ABS(VLOOKUP($M$1,VLookups!$A$53:$B$54,2,FALSE)-P$3),$G101,$K101),"")</f>
        <v/>
      </c>
      <c r="Q101" s="86" t="str">
        <f>IF(AND($B101&gt;0,$C101&gt;0,$D101&gt;0,NOT(ISBLANK($H101))),_xlfn.NORM.INV(ABS(VLOOKUP($M$1,VLookups!$A$53:$B$54,2,FALSE)-Q$3),$G101,$K101),"")</f>
        <v/>
      </c>
      <c r="R101" s="85" t="str">
        <f>IF(AND($B101&gt;0,$C101&gt;0,$D101&gt;0,NOT(ISBLANK($H101))),_xlfn.NORM.INV(ABS(VLOOKUP($M$1,VLookups!$A$53:$B$54,2,FALSE)-R$3),$G101,$K101),"")</f>
        <v/>
      </c>
      <c r="S101" s="86" t="str">
        <f>IF(AND($B101&gt;0,$C101&gt;0,$D101&gt;0,NOT(ISBLANK($H101))),_xlfn.NORM.INV(ABS(VLOOKUP($M$1,VLookups!$A$53:$B$54,2,FALSE)-S$3),$G101,$K101),"")</f>
        <v/>
      </c>
      <c r="T101" s="85" t="str">
        <f>IF(AND($B101&gt;0,$C101&gt;0,$D101&gt;0,NOT(ISBLANK($H101))),_xlfn.NORM.INV(ABS(VLOOKUP($M$1,VLookups!$A$53:$B$54,2,FALSE)-T$3),$G101,$K101),"")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7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IF(AND(M102&gt;0,C102&gt;0,NOT(K102="")),ABS(VLOOKUP($M$1,VLookups!$A$53:$B$54,2,FALSE)-_xlfn.NORM.DIST(M102,G102,K102,TRUE)),"")</f>
        <v/>
      </c>
      <c r="O102" s="86" t="str">
        <f>IF(AND($B102&gt;0,$C102&gt;0,$D102&gt;0,NOT(ISBLANK($H102))),_xlfn.NORM.INV(ABS(VLOOKUP($M$1,VLookups!$A$53:$B$54,2,FALSE)-O$3),$G102,$K102),"")</f>
        <v/>
      </c>
      <c r="P102" s="85" t="str">
        <f>IF(AND($B102&gt;0,$C102&gt;0,$D102&gt;0,NOT(ISBLANK($H102))),_xlfn.NORM.INV(ABS(VLOOKUP($M$1,VLookups!$A$53:$B$54,2,FALSE)-P$3),$G102,$K102),"")</f>
        <v/>
      </c>
      <c r="Q102" s="86" t="str">
        <f>IF(AND($B102&gt;0,$C102&gt;0,$D102&gt;0,NOT(ISBLANK($H102))),_xlfn.NORM.INV(ABS(VLOOKUP($M$1,VLookups!$A$53:$B$54,2,FALSE)-Q$3),$G102,$K102),"")</f>
        <v/>
      </c>
      <c r="R102" s="85" t="str">
        <f>IF(AND($B102&gt;0,$C102&gt;0,$D102&gt;0,NOT(ISBLANK($H102))),_xlfn.NORM.INV(ABS(VLOOKUP($M$1,VLookups!$A$53:$B$54,2,FALSE)-R$3),$G102,$K102),"")</f>
        <v/>
      </c>
      <c r="S102" s="86" t="str">
        <f>IF(AND($B102&gt;0,$C102&gt;0,$D102&gt;0,NOT(ISBLANK($H102))),_xlfn.NORM.INV(ABS(VLOOKUP($M$1,VLookups!$A$53:$B$54,2,FALSE)-S$3),$G102,$K102),"")</f>
        <v/>
      </c>
      <c r="T102" s="85" t="str">
        <f>IF(AND($B102&gt;0,$C102&gt;0,$D102&gt;0,NOT(ISBLANK($H102))),_xlfn.NORM.INV(ABS(VLOOKUP($M$1,VLookups!$A$53:$B$54,2,FALSE)-T$3),$G102,$K102),"")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7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IF(AND(M103&gt;0,C103&gt;0,NOT(K103="")),ABS(VLOOKUP($M$1,VLookups!$A$53:$B$54,2,FALSE)-_xlfn.NORM.DIST(M103,G103,K103,TRUE)),"")</f>
        <v/>
      </c>
      <c r="O103" s="86" t="str">
        <f>IF(AND($B103&gt;0,$C103&gt;0,$D103&gt;0,NOT(ISBLANK($H103))),_xlfn.NORM.INV(ABS(VLOOKUP($M$1,VLookups!$A$53:$B$54,2,FALSE)-O$3),$G103,$K103),"")</f>
        <v/>
      </c>
      <c r="P103" s="85" t="str">
        <f>IF(AND($B103&gt;0,$C103&gt;0,$D103&gt;0,NOT(ISBLANK($H103))),_xlfn.NORM.INV(ABS(VLOOKUP($M$1,VLookups!$A$53:$B$54,2,FALSE)-P$3),$G103,$K103),"")</f>
        <v/>
      </c>
      <c r="Q103" s="86" t="str">
        <f>IF(AND($B103&gt;0,$C103&gt;0,$D103&gt;0,NOT(ISBLANK($H103))),_xlfn.NORM.INV(ABS(VLOOKUP($M$1,VLookups!$A$53:$B$54,2,FALSE)-Q$3),$G103,$K103),"")</f>
        <v/>
      </c>
      <c r="R103" s="85" t="str">
        <f>IF(AND($B103&gt;0,$C103&gt;0,$D103&gt;0,NOT(ISBLANK($H103))),_xlfn.NORM.INV(ABS(VLOOKUP($M$1,VLookups!$A$53:$B$54,2,FALSE)-R$3),$G103,$K103),"")</f>
        <v/>
      </c>
      <c r="S103" s="86" t="str">
        <f>IF(AND($B103&gt;0,$C103&gt;0,$D103&gt;0,NOT(ISBLANK($H103))),_xlfn.NORM.INV(ABS(VLOOKUP($M$1,VLookups!$A$53:$B$54,2,FALSE)-S$3),$G103,$K103),"")</f>
        <v/>
      </c>
      <c r="T103" s="85" t="str">
        <f>IF(AND($B103&gt;0,$C103&gt;0,$D103&gt;0,NOT(ISBLANK($H103))),_xlfn.NORM.INV(ABS(VLOOKUP($M$1,VLookups!$A$53:$B$54,2,FALSE)-T$3),$G103,$K103),"")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75">
      <c r="A104" s="2"/>
      <c r="B104" s="82">
        <f>SUM(B4:B103)</f>
        <v>600</v>
      </c>
      <c r="C104" s="82">
        <f>SUM(C4:C103)</f>
        <v>1200</v>
      </c>
      <c r="D104" s="82">
        <f>SUM(D4:D103)</f>
        <v>2400</v>
      </c>
      <c r="E104" s="35"/>
      <c r="F104" s="35"/>
      <c r="G104" s="82">
        <f>SUM(G4:G103)</f>
        <v>1300</v>
      </c>
      <c r="H104" s="327" t="s">
        <v>741</v>
      </c>
      <c r="I104" s="5"/>
      <c r="K104" s="83">
        <f>IF(K4="","",SQRT(L104))</f>
        <v>617.91997054634828</v>
      </c>
      <c r="L104" s="67">
        <f>IF(L4="","",SUM(L4:L103))</f>
        <v>381825.08999999997</v>
      </c>
      <c r="M104" s="82">
        <f>IF(SUM(M4:M103)=0,"",SUM(M4:M103))</f>
        <v>1500</v>
      </c>
      <c r="N104" s="238">
        <f>IF(OR(K104="",M104=""),"",ABS(VLOOKUP($M$1,VLookups!$A$53:$B$54,2,FALSE)-_xlfn.NORM.DIST(M104,G104,K104,TRUE)))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75">
      <c r="A105" s="2"/>
      <c r="B105" s="5"/>
      <c r="C105" s="5"/>
      <c r="D105" s="5"/>
      <c r="E105" s="2"/>
      <c r="F105" s="2"/>
      <c r="G105" s="5"/>
      <c r="H105" s="2"/>
      <c r="I105" s="2"/>
      <c r="J105" s="2"/>
      <c r="K105" s="2"/>
      <c r="L105" s="2"/>
      <c r="M105" s="22"/>
      <c r="N105" s="239"/>
      <c r="O105" s="33"/>
      <c r="P105" s="33"/>
      <c r="Q105" s="33"/>
      <c r="R105" s="33"/>
      <c r="S105" s="33"/>
      <c r="T105" s="33"/>
      <c r="U105" s="5"/>
    </row>
    <row r="106" spans="1:224" ht="16" x14ac:dyDescent="0.8">
      <c r="A106" s="5"/>
      <c r="B106" s="387" t="s">
        <v>45</v>
      </c>
      <c r="C106" s="388"/>
      <c r="D106" s="389"/>
      <c r="E106" s="5"/>
      <c r="F106" s="5"/>
      <c r="G106" s="5"/>
      <c r="H106" s="5"/>
      <c r="I106" s="5"/>
      <c r="K106" s="31" t="s">
        <v>54</v>
      </c>
      <c r="L106" s="31"/>
      <c r="M106" s="89">
        <v>1000</v>
      </c>
      <c r="N106" s="240">
        <f>IF(OR(K104="",M106=""),"",ABS(VLOOKUP($M$1,VLookups!$A$53:$B$54,2,FALSE)-_xlfn.NORM.DIST(M106,G104,K104,TRUE)))</f>
        <v>0.31366093995399613</v>
      </c>
      <c r="O106" s="61">
        <f>IF($K$104="","",_xlfn.NORM.INV(ABS(VLOOKUP($M$1,VLookups!$A$53:$B$54,2,FALSE)-O$3),$G$104,$K104))</f>
        <v>508.10369436505391</v>
      </c>
      <c r="P106" s="62">
        <f>IF($K$104="","",_xlfn.NORM.INV(ABS(VLOOKUP($M$1,VLookups!$A$53:$B$54,2,FALSE)-P$3),$G$104,$K104))</f>
        <v>2091.8963056349462</v>
      </c>
      <c r="Q106" s="63">
        <f>IF($K$104="","",_xlfn.NORM.INV(ABS(VLOOKUP($M$1,VLookups!$A$53:$B$54,2,FALSE)-Q$3),$G$104,$K104))</f>
        <v>1940.4328895092544</v>
      </c>
      <c r="R106" s="64">
        <f>IF($K$104="","",_xlfn.NORM.INV(ABS(VLOOKUP($M$1,VLookups!$A$53:$B$54,2,FALSE)-R$3),$G$104,$K104))</f>
        <v>1820.0545678605567</v>
      </c>
      <c r="S106" s="65">
        <f>IF($K$104="","",_xlfn.NORM.INV(ABS(VLOOKUP($M$1,VLookups!$A$53:$B$54,2,FALSE)-S$3),$G$104,$K104))</f>
        <v>1716.7806865749767</v>
      </c>
      <c r="T106" s="66">
        <f>IF($K$104="","",_xlfn.NORM.INV(ABS(VLOOKUP($M$1,VLookups!$A$53:$B$54,2,FALSE)-T$3),$G$104,$K104))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6" x14ac:dyDescent="0.8">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0.5.4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2" t="s">
        <v>80</v>
      </c>
      <c r="C148" s="382"/>
      <c r="D148" s="382"/>
      <c r="E148" s="382"/>
      <c r="F148" s="382"/>
      <c r="G148" s="382"/>
      <c r="H148" s="382"/>
      <c r="I148" s="95"/>
      <c r="J148" s="5"/>
      <c r="K148" s="5"/>
      <c r="L148" s="5"/>
      <c r="M148" s="5"/>
      <c r="N148" s="5"/>
      <c r="O148" s="5"/>
      <c r="P148" s="5"/>
      <c r="Q148" s="5"/>
      <c r="R148" s="5"/>
      <c r="S148" s="5"/>
      <c r="T148" s="5"/>
      <c r="U148" s="5"/>
    </row>
    <row r="149" spans="1:21" x14ac:dyDescent="0.75">
      <c r="A149" s="2"/>
      <c r="B149" s="382" t="s">
        <v>81</v>
      </c>
      <c r="C149" s="382"/>
      <c r="D149" s="382"/>
      <c r="E149" s="382"/>
      <c r="F149" s="382"/>
      <c r="G149" s="382"/>
      <c r="H149" s="382"/>
      <c r="I149" s="95"/>
      <c r="J149" s="5"/>
      <c r="K149" s="5"/>
      <c r="L149" s="5"/>
      <c r="M149" s="5"/>
      <c r="N149" s="5"/>
      <c r="O149" s="5"/>
      <c r="P149" s="5"/>
      <c r="Q149" s="5"/>
      <c r="R149" s="5"/>
      <c r="S149" s="5"/>
      <c r="T149" s="5"/>
      <c r="U149" s="5"/>
    </row>
    <row r="150" spans="1:21" x14ac:dyDescent="0.75">
      <c r="A150" s="2"/>
      <c r="B150" s="382" t="s">
        <v>60</v>
      </c>
      <c r="C150" s="382"/>
      <c r="D150" s="382"/>
      <c r="E150" s="382"/>
      <c r="F150" s="382"/>
      <c r="G150" s="382"/>
      <c r="H150" s="382"/>
      <c r="I150" s="95"/>
      <c r="J150" s="5"/>
      <c r="K150" s="5"/>
      <c r="L150" s="5"/>
      <c r="M150" s="5"/>
      <c r="N150" s="5"/>
      <c r="O150" s="5"/>
      <c r="P150" s="5"/>
      <c r="Q150" s="5"/>
      <c r="R150" s="5"/>
      <c r="S150" s="5"/>
      <c r="T150" s="5"/>
      <c r="U150" s="5"/>
    </row>
    <row r="151" spans="1:21" x14ac:dyDescent="0.75">
      <c r="A151" s="2"/>
      <c r="B151" s="382" t="s">
        <v>139</v>
      </c>
      <c r="C151" s="382"/>
      <c r="D151" s="382"/>
      <c r="E151" s="382"/>
      <c r="F151" s="382"/>
      <c r="G151" s="382"/>
      <c r="H151" s="382"/>
      <c r="I151" s="95"/>
      <c r="J151" s="5"/>
      <c r="K151" s="5"/>
      <c r="L151" s="5"/>
      <c r="M151" s="5"/>
      <c r="N151" s="5"/>
      <c r="O151" s="5"/>
      <c r="P151" s="5"/>
      <c r="Q151" s="5"/>
      <c r="R151" s="5"/>
      <c r="S151" s="5"/>
      <c r="T151" s="5"/>
      <c r="U151" s="5"/>
    </row>
    <row r="152" spans="1:21" x14ac:dyDescent="0.75">
      <c r="A152" s="2"/>
      <c r="B152" s="382" t="s">
        <v>732</v>
      </c>
      <c r="C152" s="382"/>
      <c r="D152" s="382"/>
      <c r="E152" s="382"/>
      <c r="F152" s="382"/>
      <c r="G152" s="382"/>
      <c r="H152" s="382"/>
      <c r="I152" s="95"/>
      <c r="J152" s="5"/>
      <c r="K152" s="5"/>
      <c r="L152" s="5"/>
      <c r="M152" s="5"/>
      <c r="N152" s="5"/>
      <c r="O152" s="5"/>
      <c r="P152" s="5"/>
      <c r="Q152" s="5"/>
      <c r="R152" s="5"/>
      <c r="S152" s="5"/>
      <c r="T152" s="5"/>
      <c r="U152" s="5"/>
    </row>
    <row r="153" spans="1:21" x14ac:dyDescent="0.75">
      <c r="A153" s="2"/>
      <c r="B153" s="139"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9"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9"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9"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9" t="s">
        <v>672</v>
      </c>
      <c r="C158" s="5"/>
      <c r="D158" s="5"/>
      <c r="E158" s="2"/>
      <c r="F158" s="2"/>
      <c r="G158" s="5"/>
      <c r="H158" s="2"/>
      <c r="I158" s="2"/>
      <c r="J158" s="5"/>
      <c r="K158" s="5"/>
      <c r="L158" s="5"/>
      <c r="M158" s="5"/>
      <c r="N158" s="5"/>
      <c r="O158" s="5"/>
      <c r="P158" s="5"/>
      <c r="Q158" s="5"/>
      <c r="R158" s="5"/>
      <c r="S158" s="5"/>
      <c r="T158" s="5"/>
      <c r="U158" s="5"/>
    </row>
    <row r="159" spans="1:21" x14ac:dyDescent="0.75">
      <c r="B159" s="139"/>
    </row>
    <row r="160" spans="1:21" x14ac:dyDescent="0.75">
      <c r="B160" s="139" t="s">
        <v>673</v>
      </c>
    </row>
    <row r="161" spans="1:9" x14ac:dyDescent="0.75">
      <c r="B161" s="139" t="s">
        <v>57</v>
      </c>
    </row>
    <row r="162" spans="1:9" x14ac:dyDescent="0.75">
      <c r="B162" s="383" t="s">
        <v>677</v>
      </c>
      <c r="C162" s="383"/>
      <c r="D162" s="383"/>
      <c r="E162" s="383"/>
      <c r="F162" s="383"/>
      <c r="G162" s="383"/>
      <c r="H162" s="383"/>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VLookups!$B$26:$B$36</xm:f>
          </x14:formula1>
          <xm:sqref>B2</xm:sqref>
        </x14:dataValidation>
        <x14:dataValidation type="list" allowBlank="1" showInputMessage="1" showErrorMessage="1" xr:uid="{00000000-0002-0000-0200-000002000000}">
          <x14:formula1>
            <xm:f>VLookups!$B$39:$B$49</xm:f>
          </x14:formula1>
          <xm:sqref>D2</xm:sqref>
        </x14:dataValidation>
        <x14:dataValidation type="list" allowBlank="1" showInputMessage="1" showErrorMessage="1" xr:uid="{00000000-0002-0000-0200-000003000000}">
          <x14:formula1>
            <xm:f>VLookups!$A$53:$A$54</xm:f>
          </x14:formula1>
          <xm:sqref>M1:N1</xm:sqref>
        </x14:dataValidation>
        <x14:dataValidation type="list" allowBlank="1" showInputMessage="1" showErrorMessage="1" xr:uid="{00000000-0002-0000-0200-000004000000}">
          <x14:formula1>
            <xm:f>VLookups!$A$58:$A$59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755</v>
      </c>
      <c r="C1" s="5"/>
      <c r="D1" s="5"/>
      <c r="E1" s="2"/>
      <c r="F1" s="2"/>
      <c r="G1" s="5"/>
      <c r="H1" s="2"/>
      <c r="I1" s="2"/>
      <c r="J1" s="5"/>
      <c r="K1" s="5"/>
      <c r="L1" s="5"/>
      <c r="M1" s="5"/>
      <c r="N1" s="394" t="s">
        <v>43</v>
      </c>
      <c r="O1" s="395"/>
      <c r="P1" s="403" t="str">
        <f>VLOOKUP(N1,VLookups!A53:C54,3,FALSE)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111</v>
      </c>
    </row>
    <row r="3" spans="1:426" x14ac:dyDescent="0.75">
      <c r="A3" s="3" t="s">
        <v>5</v>
      </c>
      <c r="B3" s="56" t="s">
        <v>24</v>
      </c>
      <c r="C3" s="339" t="s">
        <v>759</v>
      </c>
      <c r="D3" s="56" t="s">
        <v>25</v>
      </c>
      <c r="E3" s="56"/>
      <c r="F3" s="56"/>
      <c r="G3" s="56" t="s">
        <v>691</v>
      </c>
      <c r="H3" s="56" t="s">
        <v>9</v>
      </c>
      <c r="I3" s="56" t="s">
        <v>108</v>
      </c>
      <c r="J3" s="56" t="s">
        <v>776</v>
      </c>
      <c r="K3" s="56" t="s">
        <v>775</v>
      </c>
      <c r="L3" s="56" t="s">
        <v>773</v>
      </c>
      <c r="M3" s="56" t="s">
        <v>774</v>
      </c>
      <c r="N3" s="408"/>
      <c r="O3" s="408"/>
      <c r="P3" s="92">
        <v>0.05</v>
      </c>
      <c r="Q3" s="52">
        <v>0.95</v>
      </c>
      <c r="R3" s="52">
        <v>0.85</v>
      </c>
      <c r="S3" s="52">
        <v>0.8</v>
      </c>
      <c r="T3" s="52">
        <v>0.75</v>
      </c>
      <c r="U3" s="52">
        <v>0.7</v>
      </c>
      <c r="V3" s="5"/>
      <c r="W3" s="151" t="s">
        <v>112</v>
      </c>
      <c r="HQ3" s="151" t="s">
        <v>109</v>
      </c>
      <c r="PJ3" s="154" t="s">
        <v>882</v>
      </c>
    </row>
    <row r="4" spans="1:426" ht="18.5" x14ac:dyDescent="0.9">
      <c r="A4" s="4">
        <v>1</v>
      </c>
      <c r="B4" s="338">
        <f>IFERROR(_xlfn.LOGNORM.INV(VLookups!$B$22,LN($G4),LN($K4)),"")</f>
        <v>37.691445588474039</v>
      </c>
      <c r="C4" s="189">
        <v>100</v>
      </c>
      <c r="D4" s="338">
        <f>IFERROR(_xlfn.LOGNORM.INV(VLookups!$B$23,LN($G4),LN($K4)),"")</f>
        <v>265.3121907072213</v>
      </c>
      <c r="E4" s="34">
        <f>IF(OR(ISBLANK(C4),ISBLANK(D4),ISBLANK(B4)),"",IF(AND(B4&gt;0,C4&gt;0,D4&gt;0),IF(C4&gt;B4,IF(D4&gt;C4,1,-1),-1)))</f>
        <v>1</v>
      </c>
      <c r="F4" s="34">
        <f>IF(OR(ISBLANK(B4),ISBLANK(C4),ISBLANK(D4)),"",IFERROR(MIN(C4-B4,D4-C4)/MAX(C4-B4,D4-C4),""))</f>
        <v>0.3769144558847356</v>
      </c>
      <c r="G4" s="191">
        <f>IF(AND(C4&gt;0,NOT(ISBLANK(H4))),IF(VLOOKUP($C$3,VLookups!$A$17:$B$18,2,FALSE),C4*VLOOKUP(H4,VLookups!$A$4:$B$13,2,FALSE),C4),"")</f>
        <v>100</v>
      </c>
      <c r="H4" s="190" t="s">
        <v>1</v>
      </c>
      <c r="I4" s="56"/>
      <c r="J4" s="246"/>
      <c r="K4" s="337">
        <f>IF(C4&gt;0,IF(ISBLANK(J4),IF(ISBLANK(H4),"",VLOOKUP(H4,VLookups!$A$4:$C$13,3,FALSE)),J4),"")</f>
        <v>1.3</v>
      </c>
      <c r="L4" s="346">
        <f>IFERROR((D4-B4)/6,"")</f>
        <v>37.936790853124542</v>
      </c>
      <c r="M4" s="193">
        <f>IF(L4="","",L4^2)</f>
        <v>1439.200100233714</v>
      </c>
      <c r="N4" s="189">
        <v>150</v>
      </c>
      <c r="O4" s="241">
        <f>IF(AND(N4&gt;0,C4&gt;0,NOT(K4="")),ABS(VLOOKUP($N$1,VLookups!$A$53:$B$54,2,FALSE)-_xlfn.LOGNORM.DIST(N4,LN(G4),LN(K4),TRUE)),"")</f>
        <v>0.9388786267405328</v>
      </c>
      <c r="P4" s="194">
        <f>IF(AND($B4&gt;0,$C4&gt;0,$D4&gt;0,NOT(ISBLANK($H4))),_xlfn.LOGNORM.INV(ABS(VLOOKUP($N$1,VLookups!$A$53:$B$54,2,FALSE)-P$3),LN($G4),LN($K4)),"")</f>
        <v>64.950105925721303</v>
      </c>
      <c r="Q4" s="194">
        <f>IF(AND($B4&gt;0,$C4&gt;0,$D4&gt;0,NOT(ISBLANK($H4))),_xlfn.LOGNORM.INV(ABS(VLOOKUP($N$1,VLookups!$A$53:$B$54,2,FALSE)-Q$3),LN($G4),LN($K4)),"")</f>
        <v>153.96433704721403</v>
      </c>
      <c r="R4" s="194">
        <f>IF(AND($B4&gt;0,$C4&gt;0,$D4&gt;0,NOT(ISBLANK($H4))),_xlfn.LOGNORM.INV(ABS(VLOOKUP($N$1,VLookups!$A$53:$B$54,2,FALSE)-R$3),LN($G4),LN($K4)),"")</f>
        <v>131.24860461260101</v>
      </c>
      <c r="S4" s="194">
        <f>IF(AND($B4&gt;0,$C4&gt;0,$D4&gt;0,NOT(ISBLANK($H4))),_xlfn.LOGNORM.INV(ABS(VLOOKUP($N$1,VLookups!$A$53:$B$54,2,FALSE)-S$3),LN($G4),LN($K4)),"")</f>
        <v>124.70881276171433</v>
      </c>
      <c r="T4" s="194">
        <f>IF(AND($B4&gt;0,$C4&gt;0,$D4&gt;0,NOT(ISBLANK($H4))),_xlfn.LOGNORM.INV(ABS(VLOOKUP($N$1,VLookups!$A$53:$B$54,2,FALSE)-T$3),LN($G4),LN($K4)),"")</f>
        <v>119.35857446024704</v>
      </c>
      <c r="U4" s="194">
        <f>IF(AND($B4&gt;0,$C4&gt;0,$D4&gt;0,NOT(ISBLANK($H4))),_xlfn.LOGNORM.INV(ABS(VLOOKUP($N$1,VLookups!$A$53:$B$54,2,FALSE)-U$3),LN($G4),LN($K4)),"")</f>
        <v>114.74980399000738</v>
      </c>
      <c r="V4" s="5"/>
      <c r="W4" s="340">
        <f>IF(AND(B4&gt;0,C4&gt;0,D4&gt;0),ABS(B4-D4)/(G24*200),"")</f>
        <v>1.1381037255937363</v>
      </c>
      <c r="X4" s="152">
        <f>IF(ISNONTEXT($W4),$B4,"")</f>
        <v>37.691445588474039</v>
      </c>
      <c r="Y4" s="48">
        <f>IF(ISNONTEXT($W4),X4+$W4,"")</f>
        <v>38.829549314067776</v>
      </c>
      <c r="Z4" s="48">
        <f t="shared" ref="Z4:CK4" si="0">IF(ISNONTEXT($W4),Y4+$W4,"")</f>
        <v>39.967653039661514</v>
      </c>
      <c r="AA4" s="48">
        <f t="shared" si="0"/>
        <v>41.105756765255251</v>
      </c>
      <c r="AB4" s="48">
        <f t="shared" si="0"/>
        <v>42.243860490848988</v>
      </c>
      <c r="AC4" s="48">
        <f t="shared" si="0"/>
        <v>43.381964216442725</v>
      </c>
      <c r="AD4" s="48">
        <f t="shared" si="0"/>
        <v>44.520067942036462</v>
      </c>
      <c r="AE4" s="48">
        <f t="shared" si="0"/>
        <v>45.658171667630199</v>
      </c>
      <c r="AF4" s="48">
        <f t="shared" si="0"/>
        <v>46.796275393223937</v>
      </c>
      <c r="AG4" s="48">
        <f t="shared" si="0"/>
        <v>47.934379118817674</v>
      </c>
      <c r="AH4" s="48">
        <f t="shared" si="0"/>
        <v>49.072482844411411</v>
      </c>
      <c r="AI4" s="48">
        <f t="shared" si="0"/>
        <v>50.210586570005148</v>
      </c>
      <c r="AJ4" s="48">
        <f t="shared" si="0"/>
        <v>51.348690295598885</v>
      </c>
      <c r="AK4" s="48">
        <f t="shared" si="0"/>
        <v>52.486794021192622</v>
      </c>
      <c r="AL4" s="48">
        <f t="shared" si="0"/>
        <v>53.62489774678636</v>
      </c>
      <c r="AM4" s="48">
        <f t="shared" si="0"/>
        <v>54.763001472380097</v>
      </c>
      <c r="AN4" s="48">
        <f t="shared" si="0"/>
        <v>55.901105197973834</v>
      </c>
      <c r="AO4" s="48">
        <f t="shared" si="0"/>
        <v>57.039208923567571</v>
      </c>
      <c r="AP4" s="48">
        <f t="shared" si="0"/>
        <v>58.177312649161308</v>
      </c>
      <c r="AQ4" s="48">
        <f t="shared" si="0"/>
        <v>59.315416374755046</v>
      </c>
      <c r="AR4" s="48">
        <f t="shared" si="0"/>
        <v>60.453520100348783</v>
      </c>
      <c r="AS4" s="48">
        <f t="shared" si="0"/>
        <v>61.59162382594252</v>
      </c>
      <c r="AT4" s="48">
        <f t="shared" si="0"/>
        <v>62.729727551536257</v>
      </c>
      <c r="AU4" s="48">
        <f t="shared" si="0"/>
        <v>63.867831277129994</v>
      </c>
      <c r="AV4" s="48">
        <f t="shared" si="0"/>
        <v>65.005935002723731</v>
      </c>
      <c r="AW4" s="48">
        <f t="shared" si="0"/>
        <v>66.144038728317469</v>
      </c>
      <c r="AX4" s="48">
        <f t="shared" si="0"/>
        <v>67.282142453911206</v>
      </c>
      <c r="AY4" s="48">
        <f t="shared" si="0"/>
        <v>68.420246179504943</v>
      </c>
      <c r="AZ4" s="48">
        <f t="shared" si="0"/>
        <v>69.55834990509868</v>
      </c>
      <c r="BA4" s="48">
        <f t="shared" si="0"/>
        <v>70.696453630692417</v>
      </c>
      <c r="BB4" s="48">
        <f t="shared" si="0"/>
        <v>71.834557356286155</v>
      </c>
      <c r="BC4" s="48">
        <f t="shared" si="0"/>
        <v>72.972661081879892</v>
      </c>
      <c r="BD4" s="48">
        <f t="shared" si="0"/>
        <v>74.110764807473629</v>
      </c>
      <c r="BE4" s="48">
        <f t="shared" si="0"/>
        <v>75.248868533067366</v>
      </c>
      <c r="BF4" s="48">
        <f t="shared" si="0"/>
        <v>76.386972258661103</v>
      </c>
      <c r="BG4" s="48">
        <f t="shared" si="0"/>
        <v>77.52507598425484</v>
      </c>
      <c r="BH4" s="48">
        <f t="shared" si="0"/>
        <v>78.663179709848578</v>
      </c>
      <c r="BI4" s="48">
        <f t="shared" si="0"/>
        <v>79.801283435442315</v>
      </c>
      <c r="BJ4" s="48">
        <f t="shared" si="0"/>
        <v>80.939387161036052</v>
      </c>
      <c r="BK4" s="48">
        <f t="shared" si="0"/>
        <v>82.077490886629789</v>
      </c>
      <c r="BL4" s="48">
        <f t="shared" si="0"/>
        <v>83.215594612223526</v>
      </c>
      <c r="BM4" s="48">
        <f t="shared" si="0"/>
        <v>84.353698337817264</v>
      </c>
      <c r="BN4" s="48">
        <f t="shared" si="0"/>
        <v>85.491802063411001</v>
      </c>
      <c r="BO4" s="48">
        <f t="shared" si="0"/>
        <v>86.629905789004738</v>
      </c>
      <c r="BP4" s="48">
        <f t="shared" si="0"/>
        <v>87.768009514598475</v>
      </c>
      <c r="BQ4" s="48">
        <f t="shared" si="0"/>
        <v>88.906113240192212</v>
      </c>
      <c r="BR4" s="48">
        <f t="shared" si="0"/>
        <v>90.044216965785949</v>
      </c>
      <c r="BS4" s="48">
        <f t="shared" si="0"/>
        <v>91.182320691379687</v>
      </c>
      <c r="BT4" s="48">
        <f t="shared" si="0"/>
        <v>92.320424416973424</v>
      </c>
      <c r="BU4" s="48">
        <f t="shared" si="0"/>
        <v>93.458528142567161</v>
      </c>
      <c r="BV4" s="48">
        <f t="shared" si="0"/>
        <v>94.596631868160898</v>
      </c>
      <c r="BW4" s="48">
        <f t="shared" si="0"/>
        <v>95.734735593754635</v>
      </c>
      <c r="BX4" s="48">
        <f t="shared" si="0"/>
        <v>96.872839319348373</v>
      </c>
      <c r="BY4" s="48">
        <f t="shared" si="0"/>
        <v>98.01094304494211</v>
      </c>
      <c r="BZ4" s="48">
        <f t="shared" si="0"/>
        <v>99.149046770535847</v>
      </c>
      <c r="CA4" s="48">
        <f t="shared" si="0"/>
        <v>100.28715049612958</v>
      </c>
      <c r="CB4" s="48">
        <f t="shared" si="0"/>
        <v>101.42525422172332</v>
      </c>
      <c r="CC4" s="48">
        <f t="shared" si="0"/>
        <v>102.56335794731706</v>
      </c>
      <c r="CD4" s="48">
        <f t="shared" si="0"/>
        <v>103.7014616729108</v>
      </c>
      <c r="CE4" s="48">
        <f t="shared" si="0"/>
        <v>104.83956539850453</v>
      </c>
      <c r="CF4" s="48">
        <f t="shared" si="0"/>
        <v>105.97766912409827</v>
      </c>
      <c r="CG4" s="48">
        <f t="shared" si="0"/>
        <v>107.11577284969201</v>
      </c>
      <c r="CH4" s="48">
        <f t="shared" si="0"/>
        <v>108.25387657528574</v>
      </c>
      <c r="CI4" s="48">
        <f t="shared" si="0"/>
        <v>109.39198030087948</v>
      </c>
      <c r="CJ4" s="48">
        <f t="shared" si="0"/>
        <v>110.53008402647322</v>
      </c>
      <c r="CK4" s="48">
        <f t="shared" si="0"/>
        <v>111.66818775206696</v>
      </c>
      <c r="CL4" s="48">
        <f t="shared" ref="CL4:DT4" si="1">IF(ISNONTEXT($W4),CK4+$W4,"")</f>
        <v>112.80629147766069</v>
      </c>
      <c r="CM4" s="48">
        <f t="shared" si="1"/>
        <v>113.94439520325443</v>
      </c>
      <c r="CN4" s="48">
        <f t="shared" si="1"/>
        <v>115.08249892884817</v>
      </c>
      <c r="CO4" s="48">
        <f t="shared" si="1"/>
        <v>116.2206026544419</v>
      </c>
      <c r="CP4" s="48">
        <f t="shared" si="1"/>
        <v>117.35870638003564</v>
      </c>
      <c r="CQ4" s="48">
        <f t="shared" si="1"/>
        <v>118.49681010562938</v>
      </c>
      <c r="CR4" s="48">
        <f t="shared" si="1"/>
        <v>119.63491383122312</v>
      </c>
      <c r="CS4" s="48">
        <f t="shared" si="1"/>
        <v>120.77301755681685</v>
      </c>
      <c r="CT4" s="48">
        <f t="shared" si="1"/>
        <v>121.91112128241059</v>
      </c>
      <c r="CU4" s="48">
        <f t="shared" si="1"/>
        <v>123.04922500800433</v>
      </c>
      <c r="CV4" s="48">
        <f t="shared" si="1"/>
        <v>124.18732873359806</v>
      </c>
      <c r="CW4" s="48">
        <f t="shared" si="1"/>
        <v>125.3254324591918</v>
      </c>
      <c r="CX4" s="48">
        <f t="shared" si="1"/>
        <v>126.46353618478554</v>
      </c>
      <c r="CY4" s="48">
        <f t="shared" si="1"/>
        <v>127.60163991037928</v>
      </c>
      <c r="CZ4" s="48">
        <f t="shared" si="1"/>
        <v>128.73974363597301</v>
      </c>
      <c r="DA4" s="48">
        <f t="shared" si="1"/>
        <v>129.87784736156675</v>
      </c>
      <c r="DB4" s="48">
        <f t="shared" si="1"/>
        <v>131.01595108716049</v>
      </c>
      <c r="DC4" s="48">
        <f t="shared" si="1"/>
        <v>132.15405481275423</v>
      </c>
      <c r="DD4" s="48">
        <f t="shared" si="1"/>
        <v>133.29215853834796</v>
      </c>
      <c r="DE4" s="48">
        <f t="shared" si="1"/>
        <v>134.4302622639417</v>
      </c>
      <c r="DF4" s="48">
        <f t="shared" si="1"/>
        <v>135.56836598953544</v>
      </c>
      <c r="DG4" s="48">
        <f t="shared" si="1"/>
        <v>136.70646971512917</v>
      </c>
      <c r="DH4" s="48">
        <f t="shared" si="1"/>
        <v>137.84457344072291</v>
      </c>
      <c r="DI4" s="48">
        <f t="shared" si="1"/>
        <v>138.98267716631665</v>
      </c>
      <c r="DJ4" s="48">
        <f t="shared" si="1"/>
        <v>140.12078089191039</v>
      </c>
      <c r="DK4" s="48">
        <f t="shared" si="1"/>
        <v>141.25888461750412</v>
      </c>
      <c r="DL4" s="48">
        <f t="shared" si="1"/>
        <v>142.39698834309786</v>
      </c>
      <c r="DM4" s="48">
        <f t="shared" si="1"/>
        <v>143.5350920686916</v>
      </c>
      <c r="DN4" s="48">
        <f t="shared" si="1"/>
        <v>144.67319579428533</v>
      </c>
      <c r="DO4" s="48">
        <f t="shared" si="1"/>
        <v>145.81129951987907</v>
      </c>
      <c r="DP4" s="48">
        <f t="shared" si="1"/>
        <v>146.94940324547281</v>
      </c>
      <c r="DQ4" s="48">
        <f t="shared" si="1"/>
        <v>148.08750697106655</v>
      </c>
      <c r="DR4" s="48">
        <f t="shared" si="1"/>
        <v>149.22561069666028</v>
      </c>
      <c r="DS4" s="48">
        <f t="shared" si="1"/>
        <v>150.36371442225402</v>
      </c>
      <c r="DT4" s="48">
        <f t="shared" si="1"/>
        <v>151.50181814784776</v>
      </c>
      <c r="DU4" s="48">
        <f t="shared" ref="DU4" si="2">IF(ISNONTEXT($W4),DT4+$W4,"")</f>
        <v>152.63992187344149</v>
      </c>
      <c r="DV4" s="48">
        <f t="shared" ref="DV4" si="3">IF(ISNONTEXT($W4),DU4+$W4,"")</f>
        <v>153.77802559903523</v>
      </c>
      <c r="DW4" s="48">
        <f t="shared" ref="DW4" si="4">IF(ISNONTEXT($W4),DV4+$W4,"")</f>
        <v>154.91612932462897</v>
      </c>
      <c r="DX4" s="48">
        <f t="shared" ref="DX4" si="5">IF(ISNONTEXT($W4),DW4+$W4,"")</f>
        <v>156.05423305022271</v>
      </c>
      <c r="DY4" s="48">
        <f t="shared" ref="DY4" si="6">IF(ISNONTEXT($W4),DX4+$W4,"")</f>
        <v>157.19233677581644</v>
      </c>
      <c r="DZ4" s="48">
        <f t="shared" ref="DZ4" si="7">IF(ISNONTEXT($W4),DY4+$W4,"")</f>
        <v>158.33044050141018</v>
      </c>
      <c r="EA4" s="48">
        <f t="shared" ref="EA4" si="8">IF(ISNONTEXT($W4),DZ4+$W4,"")</f>
        <v>159.46854422700392</v>
      </c>
      <c r="EB4" s="48">
        <f t="shared" ref="EB4" si="9">IF(ISNONTEXT($W4),EA4+$W4,"")</f>
        <v>160.60664795259765</v>
      </c>
      <c r="EC4" s="48">
        <f t="shared" ref="EC4" si="10">IF(ISNONTEXT($W4),EB4+$W4,"")</f>
        <v>161.74475167819139</v>
      </c>
      <c r="ED4" s="48">
        <f t="shared" ref="ED4" si="11">IF(ISNONTEXT($W4),EC4+$W4,"")</f>
        <v>162.88285540378513</v>
      </c>
      <c r="EE4" s="48">
        <f t="shared" ref="EE4" si="12">IF(ISNONTEXT($W4),ED4+$W4,"")</f>
        <v>164.02095912937887</v>
      </c>
      <c r="EF4" s="48">
        <f t="shared" ref="EF4" si="13">IF(ISNONTEXT($W4),EE4+$W4,"")</f>
        <v>165.1590628549726</v>
      </c>
      <c r="EG4" s="48">
        <f t="shared" ref="EG4" si="14">IF(ISNONTEXT($W4),EF4+$W4,"")</f>
        <v>166.29716658056634</v>
      </c>
      <c r="EH4" s="48">
        <f t="shared" ref="EH4" si="15">IF(ISNONTEXT($W4),EG4+$W4,"")</f>
        <v>167.43527030616008</v>
      </c>
      <c r="EI4" s="48">
        <f t="shared" ref="EI4" si="16">IF(ISNONTEXT($W4),EH4+$W4,"")</f>
        <v>168.57337403175381</v>
      </c>
      <c r="EJ4" s="48">
        <f t="shared" ref="EJ4" si="17">IF(ISNONTEXT($W4),EI4+$W4,"")</f>
        <v>169.71147775734755</v>
      </c>
      <c r="EK4" s="48">
        <f t="shared" ref="EK4" si="18">IF(ISNONTEXT($W4),EJ4+$W4,"")</f>
        <v>170.84958148294129</v>
      </c>
      <c r="EL4" s="48">
        <f t="shared" ref="EL4" si="19">IF(ISNONTEXT($W4),EK4+$W4,"")</f>
        <v>171.98768520853503</v>
      </c>
      <c r="EM4" s="48">
        <f t="shared" ref="EM4" si="20">IF(ISNONTEXT($W4),EL4+$W4,"")</f>
        <v>173.12578893412876</v>
      </c>
      <c r="EN4" s="48">
        <f t="shared" ref="EN4" si="21">IF(ISNONTEXT($W4),EM4+$W4,"")</f>
        <v>174.2638926597225</v>
      </c>
      <c r="EO4" s="48">
        <f t="shared" ref="EO4" si="22">IF(ISNONTEXT($W4),EN4+$W4,"")</f>
        <v>175.40199638531624</v>
      </c>
      <c r="EP4" s="48">
        <f t="shared" ref="EP4" si="23">IF(ISNONTEXT($W4),EO4+$W4,"")</f>
        <v>176.54010011090998</v>
      </c>
      <c r="EQ4" s="48">
        <f t="shared" ref="EQ4" si="24">IF(ISNONTEXT($W4),EP4+$W4,"")</f>
        <v>177.67820383650371</v>
      </c>
      <c r="ER4" s="48">
        <f t="shared" ref="ER4" si="25">IF(ISNONTEXT($W4),EQ4+$W4,"")</f>
        <v>178.81630756209745</v>
      </c>
      <c r="ES4" s="48">
        <f t="shared" ref="ES4" si="26">IF(ISNONTEXT($W4),ER4+$W4,"")</f>
        <v>179.95441128769119</v>
      </c>
      <c r="ET4" s="48">
        <f t="shared" ref="ET4" si="27">IF(ISNONTEXT($W4),ES4+$W4,"")</f>
        <v>181.09251501328492</v>
      </c>
      <c r="EU4" s="48">
        <f t="shared" ref="EU4" si="28">IF(ISNONTEXT($W4),ET4+$W4,"")</f>
        <v>182.23061873887866</v>
      </c>
      <c r="EV4" s="48">
        <f t="shared" ref="EV4" si="29">IF(ISNONTEXT($W4),EU4+$W4,"")</f>
        <v>183.3687224644724</v>
      </c>
      <c r="EW4" s="48">
        <f t="shared" ref="EW4" si="30">IF(ISNONTEXT($W4),EV4+$W4,"")</f>
        <v>184.50682619006614</v>
      </c>
      <c r="EX4" s="48">
        <f t="shared" ref="EX4" si="31">IF(ISNONTEXT($W4),EW4+$W4,"")</f>
        <v>185.64492991565987</v>
      </c>
      <c r="EY4" s="48">
        <f t="shared" ref="EY4" si="32">IF(ISNONTEXT($W4),EX4+$W4,"")</f>
        <v>186.78303364125361</v>
      </c>
      <c r="EZ4" s="48">
        <f t="shared" ref="EZ4" si="33">IF(ISNONTEXT($W4),EY4+$W4,"")</f>
        <v>187.92113736684735</v>
      </c>
      <c r="FA4" s="48">
        <f t="shared" ref="FA4" si="34">IF(ISNONTEXT($W4),EZ4+$W4,"")</f>
        <v>189.05924109244108</v>
      </c>
      <c r="FB4" s="48">
        <f t="shared" ref="FB4" si="35">IF(ISNONTEXT($W4),FA4+$W4,"")</f>
        <v>190.19734481803482</v>
      </c>
      <c r="FC4" s="48">
        <f t="shared" ref="FC4" si="36">IF(ISNONTEXT($W4),FB4+$W4,"")</f>
        <v>191.33544854362856</v>
      </c>
      <c r="FD4" s="48">
        <f t="shared" ref="FD4" si="37">IF(ISNONTEXT($W4),FC4+$W4,"")</f>
        <v>192.4735522692223</v>
      </c>
      <c r="FE4" s="48">
        <f t="shared" ref="FE4" si="38">IF(ISNONTEXT($W4),FD4+$W4,"")</f>
        <v>193.61165599481603</v>
      </c>
      <c r="FF4" s="48">
        <f t="shared" ref="FF4" si="39">IF(ISNONTEXT($W4),FE4+$W4,"")</f>
        <v>194.74975972040977</v>
      </c>
      <c r="FG4" s="48">
        <f t="shared" ref="FG4" si="40">IF(ISNONTEXT($W4),FF4+$W4,"")</f>
        <v>195.88786344600351</v>
      </c>
      <c r="FH4" s="48">
        <f t="shared" ref="FH4" si="41">IF(ISNONTEXT($W4),FG4+$W4,"")</f>
        <v>197.02596717159724</v>
      </c>
      <c r="FI4" s="48">
        <f t="shared" ref="FI4" si="42">IF(ISNONTEXT($W4),FH4+$W4,"")</f>
        <v>198.16407089719098</v>
      </c>
      <c r="FJ4" s="48">
        <f t="shared" ref="FJ4" si="43">IF(ISNONTEXT($W4),FI4+$W4,"")</f>
        <v>199.30217462278472</v>
      </c>
      <c r="FK4" s="48">
        <f t="shared" ref="FK4" si="44">IF(ISNONTEXT($W4),FJ4+$W4,"")</f>
        <v>200.44027834837846</v>
      </c>
      <c r="FL4" s="48">
        <f t="shared" ref="FL4" si="45">IF(ISNONTEXT($W4),FK4+$W4,"")</f>
        <v>201.57838207397219</v>
      </c>
      <c r="FM4" s="48">
        <f t="shared" ref="FM4" si="46">IF(ISNONTEXT($W4),FL4+$W4,"")</f>
        <v>202.71648579956593</v>
      </c>
      <c r="FN4" s="48">
        <f t="shared" ref="FN4" si="47">IF(ISNONTEXT($W4),FM4+$W4,"")</f>
        <v>203.85458952515967</v>
      </c>
      <c r="FO4" s="48">
        <f t="shared" ref="FO4" si="48">IF(ISNONTEXT($W4),FN4+$W4,"")</f>
        <v>204.9926932507534</v>
      </c>
      <c r="FP4" s="48">
        <f t="shared" ref="FP4" si="49">IF(ISNONTEXT($W4),FO4+$W4,"")</f>
        <v>206.13079697634714</v>
      </c>
      <c r="FQ4" s="48">
        <f t="shared" ref="FQ4" si="50">IF(ISNONTEXT($W4),FP4+$W4,"")</f>
        <v>207.26890070194088</v>
      </c>
      <c r="FR4" s="48">
        <f t="shared" ref="FR4" si="51">IF(ISNONTEXT($W4),FQ4+$W4,"")</f>
        <v>208.40700442753462</v>
      </c>
      <c r="FS4" s="48">
        <f t="shared" ref="FS4" si="52">IF(ISNONTEXT($W4),FR4+$W4,"")</f>
        <v>209.54510815312835</v>
      </c>
      <c r="FT4" s="48">
        <f t="shared" ref="FT4" si="53">IF(ISNONTEXT($W4),FS4+$W4,"")</f>
        <v>210.68321187872209</v>
      </c>
      <c r="FU4" s="48">
        <f t="shared" ref="FU4" si="54">IF(ISNONTEXT($W4),FT4+$W4,"")</f>
        <v>211.82131560431583</v>
      </c>
      <c r="FV4" s="48">
        <f t="shared" ref="FV4" si="55">IF(ISNONTEXT($W4),FU4+$W4,"")</f>
        <v>212.95941932990957</v>
      </c>
      <c r="FW4" s="48">
        <f t="shared" ref="FW4" si="56">IF(ISNONTEXT($W4),FV4+$W4,"")</f>
        <v>214.0975230555033</v>
      </c>
      <c r="FX4" s="48">
        <f t="shared" ref="FX4" si="57">IF(ISNONTEXT($W4),FW4+$W4,"")</f>
        <v>215.23562678109704</v>
      </c>
      <c r="FY4" s="48">
        <f t="shared" ref="FY4" si="58">IF(ISNONTEXT($W4),FX4+$W4,"")</f>
        <v>216.37373050669078</v>
      </c>
      <c r="FZ4" s="48">
        <f t="shared" ref="FZ4" si="59">IF(ISNONTEXT($W4),FY4+$W4,"")</f>
        <v>217.51183423228451</v>
      </c>
      <c r="GA4" s="48">
        <f t="shared" ref="GA4" si="60">IF(ISNONTEXT($W4),FZ4+$W4,"")</f>
        <v>218.64993795787825</v>
      </c>
      <c r="GB4" s="48">
        <f t="shared" ref="GB4" si="61">IF(ISNONTEXT($W4),GA4+$W4,"")</f>
        <v>219.78804168347199</v>
      </c>
      <c r="GC4" s="48">
        <f t="shared" ref="GC4" si="62">IF(ISNONTEXT($W4),GB4+$W4,"")</f>
        <v>220.92614540906573</v>
      </c>
      <c r="GD4" s="48">
        <f t="shared" ref="GD4" si="63">IF(ISNONTEXT($W4),GC4+$W4,"")</f>
        <v>222.06424913465946</v>
      </c>
      <c r="GE4" s="48">
        <f t="shared" ref="GE4" si="64">IF(ISNONTEXT($W4),GD4+$W4,"")</f>
        <v>223.2023528602532</v>
      </c>
      <c r="GF4" s="48">
        <f t="shared" ref="GF4" si="65">IF(ISNONTEXT($W4),GE4+$W4,"")</f>
        <v>224.34045658584694</v>
      </c>
      <c r="GG4" s="48">
        <f t="shared" ref="GG4" si="66">IF(ISNONTEXT($W4),GF4+$W4,"")</f>
        <v>225.47856031144067</v>
      </c>
      <c r="GH4" s="48">
        <f t="shared" ref="GH4" si="67">IF(ISNONTEXT($W4),GG4+$W4,"")</f>
        <v>226.61666403703441</v>
      </c>
      <c r="GI4" s="48">
        <f t="shared" ref="GI4" si="68">IF(ISNONTEXT($W4),GH4+$W4,"")</f>
        <v>227.75476776262815</v>
      </c>
      <c r="GJ4" s="48">
        <f t="shared" ref="GJ4" si="69">IF(ISNONTEXT($W4),GI4+$W4,"")</f>
        <v>228.89287148822189</v>
      </c>
      <c r="GK4" s="48">
        <f t="shared" ref="GK4" si="70">IF(ISNONTEXT($W4),GJ4+$W4,"")</f>
        <v>230.03097521381562</v>
      </c>
      <c r="GL4" s="48">
        <f t="shared" ref="GL4" si="71">IF(ISNONTEXT($W4),GK4+$W4,"")</f>
        <v>231.16907893940936</v>
      </c>
      <c r="GM4" s="48">
        <f t="shared" ref="GM4" si="72">IF(ISNONTEXT($W4),GL4+$W4,"")</f>
        <v>232.3071826650031</v>
      </c>
      <c r="GN4" s="48">
        <f t="shared" ref="GN4" si="73">IF(ISNONTEXT($W4),GM4+$W4,"")</f>
        <v>233.44528639059683</v>
      </c>
      <c r="GO4" s="48">
        <f t="shared" ref="GO4" si="74">IF(ISNONTEXT($W4),GN4+$W4,"")</f>
        <v>234.58339011619057</v>
      </c>
      <c r="GP4" s="48">
        <f t="shared" ref="GP4" si="75">IF(ISNONTEXT($W4),GO4+$W4,"")</f>
        <v>235.72149384178431</v>
      </c>
      <c r="GQ4" s="48">
        <f t="shared" ref="GQ4" si="76">IF(ISNONTEXT($W4),GP4+$W4,"")</f>
        <v>236.85959756737805</v>
      </c>
      <c r="GR4" s="48">
        <f t="shared" ref="GR4" si="77">IF(ISNONTEXT($W4),GQ4+$W4,"")</f>
        <v>237.99770129297178</v>
      </c>
      <c r="GS4" s="48">
        <f t="shared" ref="GS4" si="78">IF(ISNONTEXT($W4),GR4+$W4,"")</f>
        <v>239.13580501856552</v>
      </c>
      <c r="GT4" s="48">
        <f t="shared" ref="GT4" si="79">IF(ISNONTEXT($W4),GS4+$W4,"")</f>
        <v>240.27390874415926</v>
      </c>
      <c r="GU4" s="48">
        <f t="shared" ref="GU4" si="80">IF(ISNONTEXT($W4),GT4+$W4,"")</f>
        <v>241.41201246975299</v>
      </c>
      <c r="GV4" s="48">
        <f t="shared" ref="GV4" si="81">IF(ISNONTEXT($W4),GU4+$W4,"")</f>
        <v>242.55011619534673</v>
      </c>
      <c r="GW4" s="48">
        <f t="shared" ref="GW4" si="82">IF(ISNONTEXT($W4),GV4+$W4,"")</f>
        <v>243.68821992094047</v>
      </c>
      <c r="GX4" s="48">
        <f t="shared" ref="GX4" si="83">IF(ISNONTEXT($W4),GW4+$W4,"")</f>
        <v>244.82632364653421</v>
      </c>
      <c r="GY4" s="48">
        <f t="shared" ref="GY4" si="84">IF(ISNONTEXT($W4),GX4+$W4,"")</f>
        <v>245.96442737212794</v>
      </c>
      <c r="GZ4" s="48">
        <f t="shared" ref="GZ4" si="85">IF(ISNONTEXT($W4),GY4+$W4,"")</f>
        <v>247.10253109772168</v>
      </c>
      <c r="HA4" s="48">
        <f t="shared" ref="HA4" si="86">IF(ISNONTEXT($W4),GZ4+$W4,"")</f>
        <v>248.24063482331542</v>
      </c>
      <c r="HB4" s="48">
        <f t="shared" ref="HB4" si="87">IF(ISNONTEXT($W4),HA4+$W4,"")</f>
        <v>249.37873854890915</v>
      </c>
      <c r="HC4" s="48">
        <f t="shared" ref="HC4" si="88">IF(ISNONTEXT($W4),HB4+$W4,"")</f>
        <v>250.51684227450289</v>
      </c>
      <c r="HD4" s="48">
        <f t="shared" ref="HD4" si="89">IF(ISNONTEXT($W4),HC4+$W4,"")</f>
        <v>251.65494600009663</v>
      </c>
      <c r="HE4" s="48">
        <f t="shared" ref="HE4" si="90">IF(ISNONTEXT($W4),HD4+$W4,"")</f>
        <v>252.79304972569037</v>
      </c>
      <c r="HF4" s="48">
        <f t="shared" ref="HF4" si="91">IF(ISNONTEXT($W4),HE4+$W4,"")</f>
        <v>253.9311534512841</v>
      </c>
      <c r="HG4" s="48">
        <f t="shared" ref="HG4" si="92">IF(ISNONTEXT($W4),HF4+$W4,"")</f>
        <v>255.06925717687784</v>
      </c>
      <c r="HH4" s="48">
        <f t="shared" ref="HH4" si="93">IF(ISNONTEXT($W4),HG4+$W4,"")</f>
        <v>256.20736090247158</v>
      </c>
      <c r="HI4" s="48">
        <f t="shared" ref="HI4" si="94">IF(ISNONTEXT($W4),HH4+$W4,"")</f>
        <v>257.34546462806532</v>
      </c>
      <c r="HJ4" s="48">
        <f t="shared" ref="HJ4" si="95">IF(ISNONTEXT($W4),HI4+$W4,"")</f>
        <v>258.48356835365905</v>
      </c>
      <c r="HK4" s="48">
        <f t="shared" ref="HK4" si="96">IF(ISNONTEXT($W4),HJ4+$W4,"")</f>
        <v>259.62167207925279</v>
      </c>
      <c r="HL4" s="48">
        <f t="shared" ref="HL4" si="97">IF(ISNONTEXT($W4),HK4+$W4,"")</f>
        <v>260.75977580484653</v>
      </c>
      <c r="HM4" s="48">
        <f t="shared" ref="HM4" si="98">IF(ISNONTEXT($W4),HL4+$W4,"")</f>
        <v>261.89787953044026</v>
      </c>
      <c r="HN4" s="48">
        <f t="shared" ref="HN4" si="99">IF(ISNONTEXT($W4),HM4+$W4,"")</f>
        <v>263.035983256034</v>
      </c>
      <c r="HO4" s="48">
        <f t="shared" ref="HO4" si="100">IF(ISNONTEXT($W4),HN4+$W4,"")</f>
        <v>264.17408698162774</v>
      </c>
      <c r="HP4" s="48">
        <f t="shared" ref="HP4" si="101">IF(ISNONTEXT($W4),HO4+$W4,"")</f>
        <v>265.31219070722148</v>
      </c>
      <c r="HQ4" s="153">
        <f>IF(ISNONTEXT($K4),_xlfn.LOGNORM.DIST(X4,LN($G4),LN($K4),FALSE),NA())</f>
        <v>4.0029571657267468E-5</v>
      </c>
      <c r="HR4" s="153">
        <f t="shared" ref="HR4:KC4" si="102">IF(ISNONTEXT($K4),_xlfn.LOGNORM.DIST(Y4,LN($G4),LN($K4),FALSE),NA())</f>
        <v>5.8857866826993989E-5</v>
      </c>
      <c r="HS4" s="153">
        <f t="shared" si="102"/>
        <v>8.4537083803585538E-5</v>
      </c>
      <c r="HT4" s="153">
        <f t="shared" si="102"/>
        <v>1.1880341342184753E-4</v>
      </c>
      <c r="HU4" s="153">
        <f t="shared" si="102"/>
        <v>1.6360714846785313E-4</v>
      </c>
      <c r="HV4" s="153">
        <f t="shared" si="102"/>
        <v>2.2108583268700801E-4</v>
      </c>
      <c r="HW4" s="153">
        <f t="shared" si="102"/>
        <v>2.9352553695907241E-4</v>
      </c>
      <c r="HX4" s="153">
        <f t="shared" si="102"/>
        <v>3.8331121367362047E-4</v>
      </c>
      <c r="HY4" s="153">
        <f t="shared" si="102"/>
        <v>4.9286776408494464E-4</v>
      </c>
      <c r="HZ4" s="153">
        <f t="shared" si="102"/>
        <v>6.2459402393972956E-4</v>
      </c>
      <c r="IA4" s="153">
        <f t="shared" si="102"/>
        <v>7.8079229297391367E-4</v>
      </c>
      <c r="IB4" s="153">
        <f t="shared" si="102"/>
        <v>9.6359628247830653E-4</v>
      </c>
      <c r="IC4" s="153">
        <f t="shared" si="102"/>
        <v>1.174900426026282E-3</v>
      </c>
      <c r="ID4" s="153">
        <f t="shared" si="102"/>
        <v>1.4162933996174228E-3</v>
      </c>
      <c r="IE4" s="153">
        <f t="shared" si="102"/>
        <v>1.6889984483360518E-3</v>
      </c>
      <c r="IF4" s="153">
        <f t="shared" si="102"/>
        <v>1.9938227448822289E-3</v>
      </c>
      <c r="IG4" s="153">
        <f t="shared" si="102"/>
        <v>2.3311175437352428E-3</v>
      </c>
      <c r="IH4" s="153">
        <f t="shared" si="102"/>
        <v>2.7007503778451627E-3</v>
      </c>
      <c r="II4" s="153">
        <f t="shared" si="102"/>
        <v>3.1020900063317308E-3</v>
      </c>
      <c r="IJ4" s="153">
        <f t="shared" si="102"/>
        <v>3.5340042923672904E-3</v>
      </c>
      <c r="IK4" s="153">
        <f t="shared" si="102"/>
        <v>3.9948706963023025E-3</v>
      </c>
      <c r="IL4" s="153">
        <f t="shared" si="102"/>
        <v>4.4825986306971828E-3</v>
      </c>
      <c r="IM4" s="153">
        <f t="shared" si="102"/>
        <v>4.9946625558907869E-3</v>
      </c>
      <c r="IN4" s="153">
        <f t="shared" si="102"/>
        <v>5.5281444058960768E-3</v>
      </c>
      <c r="IO4" s="153">
        <f t="shared" si="102"/>
        <v>6.0797837282512623E-3</v>
      </c>
      <c r="IP4" s="153">
        <f t="shared" si="102"/>
        <v>6.6460337968105455E-3</v>
      </c>
      <c r="IQ4" s="153">
        <f t="shared" si="102"/>
        <v>7.2231219083963962E-3</v>
      </c>
      <c r="IR4" s="153">
        <f t="shared" si="102"/>
        <v>7.8071120949447376E-3</v>
      </c>
      <c r="IS4" s="153">
        <f t="shared" si="102"/>
        <v>8.3939685624893762E-3</v>
      </c>
      <c r="IT4" s="153">
        <f t="shared" si="102"/>
        <v>8.9796182961533935E-3</v>
      </c>
      <c r="IU4" s="153">
        <f t="shared" si="102"/>
        <v>9.5600114349573273E-3</v>
      </c>
      <c r="IV4" s="153">
        <f t="shared" si="102"/>
        <v>1.0131178210638294E-2</v>
      </c>
      <c r="IW4" s="153">
        <f t="shared" si="102"/>
        <v>1.0689281450421457E-2</v>
      </c>
      <c r="IX4" s="153">
        <f t="shared" si="102"/>
        <v>1.12306638554488E-2</v>
      </c>
      <c r="IY4" s="153">
        <f t="shared" si="102"/>
        <v>1.1751889476266295E-2</v>
      </c>
      <c r="IZ4" s="153">
        <f t="shared" si="102"/>
        <v>1.2249779007701286E-2</v>
      </c>
      <c r="JA4" s="153">
        <f t="shared" si="102"/>
        <v>1.2721438712335447E-2</v>
      </c>
      <c r="JB4" s="153">
        <f t="shared" si="102"/>
        <v>1.316428295068341E-2</v>
      </c>
      <c r="JC4" s="153">
        <f t="shared" si="102"/>
        <v>1.3576050444479454E-2</v>
      </c>
      <c r="JD4" s="153">
        <f t="shared" si="102"/>
        <v>1.3954814525665033E-2</v>
      </c>
      <c r="JE4" s="153">
        <f t="shared" si="102"/>
        <v>1.4298987727261596E-2</v>
      </c>
      <c r="JF4" s="153">
        <f t="shared" si="102"/>
        <v>1.4607321153631194E-2</v>
      </c>
      <c r="JG4" s="153">
        <f t="shared" si="102"/>
        <v>1.487889912767416E-2</v>
      </c>
      <c r="JH4" s="153">
        <f t="shared" si="102"/>
        <v>1.5113129652784031E-2</v>
      </c>
      <c r="JI4" s="153">
        <f t="shared" si="102"/>
        <v>1.5309731249739776E-2</v>
      </c>
      <c r="JJ4" s="153">
        <f t="shared" si="102"/>
        <v>1.5468716735259116E-2</v>
      </c>
      <c r="JK4" s="153">
        <f t="shared" si="102"/>
        <v>1.5590374501867314E-2</v>
      </c>
      <c r="JL4" s="153">
        <f t="shared" si="102"/>
        <v>1.5675247840296953E-2</v>
      </c>
      <c r="JM4" s="153">
        <f t="shared" si="102"/>
        <v>1.5724112817998397E-2</v>
      </c>
      <c r="JN4" s="153">
        <f t="shared" si="102"/>
        <v>1.573795519258292E-2</v>
      </c>
      <c r="JO4" s="153">
        <f t="shared" si="102"/>
        <v>1.5717946799056349E-2</v>
      </c>
      <c r="JP4" s="153">
        <f t="shared" si="102"/>
        <v>1.5665421806258243E-2</v>
      </c>
      <c r="JQ4" s="153">
        <f t="shared" si="102"/>
        <v>1.5581853192537446E-2</v>
      </c>
      <c r="JR4" s="153">
        <f t="shared" si="102"/>
        <v>1.5468829744683643E-2</v>
      </c>
      <c r="JS4" s="153">
        <f t="shared" si="102"/>
        <v>1.5328033838618475E-2</v>
      </c>
      <c r="JT4" s="153">
        <f t="shared" si="102"/>
        <v>1.5161220216236624E-2</v>
      </c>
      <c r="JU4" s="153">
        <f t="shared" si="102"/>
        <v>1.4970195930806684E-2</v>
      </c>
      <c r="JV4" s="153">
        <f t="shared" si="102"/>
        <v>1.475680159404359E-2</v>
      </c>
      <c r="JW4" s="153">
        <f t="shared" si="102"/>
        <v>1.4522894021745069E-2</v>
      </c>
      <c r="JX4" s="153">
        <f t="shared" si="102"/>
        <v>1.4270330342001539E-2</v>
      </c>
      <c r="JY4" s="153">
        <f t="shared" si="102"/>
        <v>1.4000953600583297E-2</v>
      </c>
      <c r="JZ4" s="153">
        <f t="shared" si="102"/>
        <v>1.3716579872215039E-2</v>
      </c>
      <c r="KA4" s="153">
        <f t="shared" si="102"/>
        <v>1.3418986864025253E-2</v>
      </c>
      <c r="KB4" s="153">
        <f t="shared" si="102"/>
        <v>1.310990397839085E-2</v>
      </c>
      <c r="KC4" s="153">
        <f t="shared" si="102"/>
        <v>1.2791003786524596E-2</v>
      </c>
      <c r="KD4" s="153">
        <f t="shared" ref="KD4:MO4" si="103">IF(ISNONTEXT($K4),_xlfn.LOGNORM.DIST(CK4,LN($G4),LN($K4),FALSE),NA())</f>
        <v>1.2463894851270372E-2</v>
      </c>
      <c r="KE4" s="153">
        <f t="shared" si="103"/>
        <v>1.2130115827448511E-2</v>
      </c>
      <c r="KF4" s="153">
        <f t="shared" si="103"/>
        <v>1.179113076048653E-2</v>
      </c>
      <c r="KG4" s="153">
        <f t="shared" si="103"/>
        <v>1.1448325498720578E-2</v>
      </c>
      <c r="KH4" s="153">
        <f t="shared" si="103"/>
        <v>1.1103005131407315E-2</v>
      </c>
      <c r="KI4" s="153">
        <f t="shared" si="103"/>
        <v>1.0756392362891031E-2</v>
      </c>
      <c r="KJ4" s="153">
        <f t="shared" si="103"/>
        <v>1.0409626733283167E-2</v>
      </c>
      <c r="KK4" s="153">
        <f t="shared" si="103"/>
        <v>1.0063764597203874E-2</v>
      </c>
      <c r="KL4" s="153">
        <f t="shared" si="103"/>
        <v>9.719779774388192E-3</v>
      </c>
      <c r="KM4" s="153">
        <f t="shared" si="103"/>
        <v>9.3785647890790545E-3</v>
      </c>
      <c r="KN4" s="153">
        <f t="shared" si="103"/>
        <v>9.0409326189304327E-3</v>
      </c>
      <c r="KO4" s="153">
        <f t="shared" si="103"/>
        <v>8.7076188784670459E-3</v>
      </c>
      <c r="KP4" s="153">
        <f t="shared" si="103"/>
        <v>8.3792843668448174E-3</v>
      </c>
      <c r="KQ4" s="153">
        <f t="shared" si="103"/>
        <v>8.056517914603066E-3</v>
      </c>
      <c r="KR4" s="153">
        <f t="shared" si="103"/>
        <v>7.7398394691841569E-3</v>
      </c>
      <c r="KS4" s="153">
        <f t="shared" si="103"/>
        <v>7.4297033641240783E-3</v>
      </c>
      <c r="KT4" s="153">
        <f t="shared" si="103"/>
        <v>7.1265017219095559E-3</v>
      </c>
      <c r="KU4" s="153">
        <f t="shared" si="103"/>
        <v>6.8305679454867384E-3</v>
      </c>
      <c r="KV4" s="153">
        <f t="shared" si="103"/>
        <v>6.5421802582397741E-3</v>
      </c>
      <c r="KW4" s="153">
        <f t="shared" si="103"/>
        <v>6.2615652568937512E-3</v>
      </c>
      <c r="KX4" s="153">
        <f t="shared" si="103"/>
        <v>5.9889014462002049E-3</v>
      </c>
      <c r="KY4" s="153">
        <f t="shared" si="103"/>
        <v>5.7243227284136181E-3</v>
      </c>
      <c r="KZ4" s="153">
        <f t="shared" si="103"/>
        <v>5.4679218244476141E-3</v>
      </c>
      <c r="LA4" s="153">
        <f t="shared" si="103"/>
        <v>5.2197536071981561E-3</v>
      </c>
      <c r="LB4" s="153">
        <f t="shared" si="103"/>
        <v>4.9798383308375842E-3</v>
      </c>
      <c r="LC4" s="153">
        <f t="shared" si="103"/>
        <v>4.7481647429159224E-3</v>
      </c>
      <c r="LD4" s="153">
        <f t="shared" si="103"/>
        <v>4.5246930688608881E-3</v>
      </c>
      <c r="LE4" s="153">
        <f t="shared" si="103"/>
        <v>4.3093578609512103E-3</v>
      </c>
      <c r="LF4" s="153">
        <f t="shared" si="103"/>
        <v>4.1020707060633217E-3</v>
      </c>
      <c r="LG4" s="153">
        <f t="shared" si="103"/>
        <v>3.9027227884666695E-3</v>
      </c>
      <c r="LH4" s="153">
        <f t="shared" si="103"/>
        <v>3.711187305684609E-3</v>
      </c>
      <c r="LI4" s="153">
        <f t="shared" si="103"/>
        <v>3.5273217369608625E-3</v>
      </c>
      <c r="LJ4" s="153">
        <f t="shared" si="103"/>
        <v>3.3509699651872987E-3</v>
      </c>
      <c r="LK4" s="153">
        <f t="shared" si="103"/>
        <v>3.1819642542781986E-3</v>
      </c>
      <c r="LL4" s="153">
        <f t="shared" si="103"/>
        <v>3.02012708492834E-3</v>
      </c>
      <c r="LM4" s="153">
        <f t="shared" si="103"/>
        <v>2.8652728524886407E-3</v>
      </c>
      <c r="LN4" s="153">
        <f t="shared" si="103"/>
        <v>2.7172094313424695E-3</v>
      </c>
      <c r="LO4" s="153">
        <f t="shared" si="103"/>
        <v>2.575739610686635E-3</v>
      </c>
      <c r="LP4" s="153">
        <f t="shared" si="103"/>
        <v>2.4406624070253753E-3</v>
      </c>
      <c r="LQ4" s="153">
        <f t="shared" si="103"/>
        <v>2.3117742589848773E-3</v>
      </c>
      <c r="LR4" s="153">
        <f t="shared" si="103"/>
        <v>2.1888701102651198E-3</v>
      </c>
      <c r="LS4" s="153">
        <f t="shared" si="103"/>
        <v>2.0717443866734146E-3</v>
      </c>
      <c r="LT4" s="153">
        <f t="shared" si="103"/>
        <v>1.9601918732414514E-3</v>
      </c>
      <c r="LU4" s="153">
        <f t="shared" si="103"/>
        <v>1.8540084974258977E-3</v>
      </c>
      <c r="LV4" s="153">
        <f t="shared" si="103"/>
        <v>1.7529920243372671E-3</v>
      </c>
      <c r="LW4" s="153">
        <f t="shared" si="103"/>
        <v>1.6569426698445266E-3</v>
      </c>
      <c r="LX4" s="153">
        <f t="shared" si="103"/>
        <v>1.5656636372682418E-3</v>
      </c>
      <c r="LY4" s="153">
        <f t="shared" si="103"/>
        <v>1.4789615832108988E-3</v>
      </c>
      <c r="LZ4" s="153">
        <f t="shared" si="103"/>
        <v>1.3966470178847753E-3</v>
      </c>
      <c r="MA4" s="153">
        <f t="shared" si="103"/>
        <v>1.3185346450911009E-3</v>
      </c>
      <c r="MB4" s="153">
        <f t="shared" si="103"/>
        <v>1.2444436467826698E-3</v>
      </c>
      <c r="MC4" s="153">
        <f t="shared" si="103"/>
        <v>1.1741979169115221E-3</v>
      </c>
      <c r="MD4" s="153">
        <f t="shared" si="103"/>
        <v>1.1076262490251239E-3</v>
      </c>
      <c r="ME4" s="153">
        <f t="shared" si="103"/>
        <v>1.0445624818337851E-3</v>
      </c>
      <c r="MF4" s="153">
        <f t="shared" si="103"/>
        <v>9.8484560672994366E-4</v>
      </c>
      <c r="MG4" s="153">
        <f t="shared" si="103"/>
        <v>9.283198409996029E-4</v>
      </c>
      <c r="MH4" s="153">
        <f t="shared" si="103"/>
        <v>8.7483467022910291E-4</v>
      </c>
      <c r="MI4" s="153">
        <f t="shared" si="103"/>
        <v>8.2424486317841949E-4</v>
      </c>
      <c r="MJ4" s="153">
        <f t="shared" si="103"/>
        <v>7.7641046216600648E-4</v>
      </c>
      <c r="MK4" s="153">
        <f t="shared" si="103"/>
        <v>7.3119675179202212E-4</v>
      </c>
      <c r="ML4" s="153">
        <f t="shared" si="103"/>
        <v>6.8847420861574372E-4</v>
      </c>
      <c r="MM4" s="153">
        <f t="shared" si="103"/>
        <v>6.4811843420163411E-4</v>
      </c>
      <c r="MN4" s="153">
        <f t="shared" si="103"/>
        <v>6.1001007375549024E-4</v>
      </c>
      <c r="MO4" s="153">
        <f t="shared" si="103"/>
        <v>5.7403472238918099E-4</v>
      </c>
      <c r="MP4" s="153">
        <f t="shared" ref="MP4:PA4" si="104">IF(ISNONTEXT($K4),_xlfn.LOGNORM.DIST(EW4,LN($G4),LN($K4),FALSE),NA())</f>
        <v>5.4008282087854428E-4</v>
      </c>
      <c r="MQ4" s="153">
        <f t="shared" si="104"/>
        <v>5.0804954261546265E-4</v>
      </c>
      <c r="MR4" s="153">
        <f t="shared" si="104"/>
        <v>4.7783467330034035E-4</v>
      </c>
      <c r="MS4" s="153">
        <f t="shared" si="104"/>
        <v>4.4934248477675241E-4</v>
      </c>
      <c r="MT4" s="153">
        <f t="shared" si="104"/>
        <v>4.2248160427426571E-4</v>
      </c>
      <c r="MU4" s="153">
        <f t="shared" si="104"/>
        <v>3.9716488019902579E-4</v>
      </c>
      <c r="MV4" s="153">
        <f t="shared" si="104"/>
        <v>3.7330924549398587E-4</v>
      </c>
      <c r="MW4" s="153">
        <f t="shared" si="104"/>
        <v>3.5083557948147325E-4</v>
      </c>
      <c r="MX4" s="153">
        <f t="shared" si="104"/>
        <v>3.2966856899958386E-4</v>
      </c>
      <c r="MY4" s="153">
        <f t="shared" si="104"/>
        <v>3.0973656955062391E-4</v>
      </c>
      <c r="MZ4" s="153">
        <f t="shared" si="104"/>
        <v>2.9097146709373441E-4</v>
      </c>
      <c r="NA4" s="153">
        <f t="shared" si="104"/>
        <v>2.733085410349576E-4</v>
      </c>
      <c r="NB4" s="153">
        <f t="shared" si="104"/>
        <v>2.5668632889556009E-4</v>
      </c>
      <c r="NC4" s="153">
        <f t="shared" si="104"/>
        <v>2.4104649307333259E-4</v>
      </c>
      <c r="ND4" s="153">
        <f t="shared" si="104"/>
        <v>2.2633369005131804E-4</v>
      </c>
      <c r="NE4" s="153">
        <f t="shared" si="104"/>
        <v>2.1249544235362928E-4</v>
      </c>
      <c r="NF4" s="153">
        <f t="shared" si="104"/>
        <v>1.9948201349835194E-4</v>
      </c>
      <c r="NG4" s="153">
        <f t="shared" si="104"/>
        <v>1.8724628615269278E-4</v>
      </c>
      <c r="NH4" s="153">
        <f t="shared" si="104"/>
        <v>1.7574364365506676E-4</v>
      </c>
      <c r="NI4" s="153">
        <f t="shared" si="104"/>
        <v>1.6493185503254333E-4</v>
      </c>
      <c r="NJ4" s="153">
        <f t="shared" si="104"/>
        <v>1.5477096360955758E-4</v>
      </c>
      <c r="NK4" s="153">
        <f t="shared" si="104"/>
        <v>1.4522317927484566E-4</v>
      </c>
      <c r="NL4" s="153">
        <f t="shared" si="104"/>
        <v>1.3625277444780719E-4</v>
      </c>
      <c r="NM4" s="153">
        <f t="shared" si="104"/>
        <v>1.2782598376279952E-4</v>
      </c>
      <c r="NN4" s="153">
        <f t="shared" si="104"/>
        <v>1.1991090746979695E-4</v>
      </c>
      <c r="NO4" s="153">
        <f t="shared" si="104"/>
        <v>1.1247741853236418E-4</v>
      </c>
      <c r="NP4" s="153">
        <f t="shared" si="104"/>
        <v>1.0549707338868102E-4</v>
      </c>
      <c r="NQ4" s="153">
        <f t="shared" si="104"/>
        <v>9.8943026328124947E-5</v>
      </c>
      <c r="NR4" s="153">
        <f t="shared" si="104"/>
        <v>9.278994742473309E-5</v>
      </c>
      <c r="NS4" s="153">
        <f t="shared" si="104"/>
        <v>8.701394395922108E-5</v>
      </c>
      <c r="NT4" s="153">
        <f t="shared" si="104"/>
        <v>8.1592485253268016E-5</v>
      </c>
      <c r="NU4" s="153">
        <f t="shared" si="104"/>
        <v>7.6504330833105199E-5</v>
      </c>
      <c r="NV4" s="153">
        <f t="shared" si="104"/>
        <v>7.1729461834090113E-5</v>
      </c>
      <c r="NW4" s="153">
        <f t="shared" si="104"/>
        <v>6.7249015553676287E-5</v>
      </c>
      <c r="NX4" s="153">
        <f t="shared" si="104"/>
        <v>6.3045223056902339E-5</v>
      </c>
      <c r="NY4" s="153">
        <f t="shared" si="104"/>
        <v>5.9101349736183999E-5</v>
      </c>
      <c r="NZ4" s="153">
        <f t="shared" si="104"/>
        <v>5.5401638725565697E-5</v>
      </c>
      <c r="OA4" s="153">
        <f t="shared" si="104"/>
        <v>5.1931257068732256E-5</v>
      </c>
      <c r="OB4" s="153">
        <f t="shared" si="104"/>
        <v>4.8676244539763621E-5</v>
      </c>
      <c r="OC4" s="153">
        <f t="shared" si="104"/>
        <v>4.5623465015895636E-5</v>
      </c>
      <c r="OD4" s="153">
        <f t="shared" si="104"/>
        <v>4.2760560302254087E-5</v>
      </c>
      <c r="OE4" s="153">
        <f t="shared" si="104"/>
        <v>4.0075906309642418E-5</v>
      </c>
      <c r="OF4" s="153">
        <f t="shared" si="104"/>
        <v>3.7558571487940767E-5</v>
      </c>
      <c r="OG4" s="153">
        <f t="shared" si="104"/>
        <v>3.5198277419405587E-5</v>
      </c>
      <c r="OH4" s="153">
        <f t="shared" si="104"/>
        <v>3.2985361478180346E-5</v>
      </c>
      <c r="OI4" s="153">
        <f t="shared" si="104"/>
        <v>3.0910741464511026E-5</v>
      </c>
      <c r="OJ4" s="153">
        <f t="shared" si="104"/>
        <v>2.8965882124533993E-5</v>
      </c>
      <c r="OK4" s="153">
        <f t="shared" si="104"/>
        <v>2.7142763469007201E-5</v>
      </c>
      <c r="OL4" s="153">
        <f t="shared" si="104"/>
        <v>2.5433850806948303E-5</v>
      </c>
      <c r="OM4" s="153">
        <f t="shared" si="104"/>
        <v>2.3832066412827249E-5</v>
      </c>
      <c r="ON4" s="153">
        <f t="shared" si="104"/>
        <v>2.2330762748685631E-5</v>
      </c>
      <c r="OO4" s="153">
        <f t="shared" si="104"/>
        <v>2.0923697165317703E-5</v>
      </c>
      <c r="OP4" s="153">
        <f t="shared" si="104"/>
        <v>1.9605008009421976E-5</v>
      </c>
      <c r="OQ4" s="153">
        <f t="shared" si="104"/>
        <v>1.8369192066401222E-5</v>
      </c>
      <c r="OR4" s="153">
        <f t="shared" si="104"/>
        <v>1.7211083271246864E-5</v>
      </c>
      <c r="OS4" s="153">
        <f t="shared" si="104"/>
        <v>1.6125832622669659E-5</v>
      </c>
      <c r="OT4" s="153">
        <f t="shared" si="104"/>
        <v>1.5108889238325757E-5</v>
      </c>
      <c r="OU4" s="153">
        <f t="shared" si="104"/>
        <v>1.4155982491632943E-5</v>
      </c>
      <c r="OV4" s="153">
        <f t="shared" si="104"/>
        <v>1.3263105173255985E-5</v>
      </c>
      <c r="OW4" s="153">
        <f t="shared" si="104"/>
        <v>1.2426497622872885E-5</v>
      </c>
      <c r="OX4" s="153">
        <f t="shared" si="104"/>
        <v>1.1642632779289859E-5</v>
      </c>
      <c r="OY4" s="153">
        <f t="shared" si="104"/>
        <v>1.0908202099378244E-5</v>
      </c>
      <c r="OZ4" s="153">
        <f t="shared" si="104"/>
        <v>1.022010229861765E-5</v>
      </c>
      <c r="PA4" s="153">
        <f t="shared" si="104"/>
        <v>9.5754228682869402E-6</v>
      </c>
      <c r="PB4" s="153">
        <f t="shared" ref="PB4:PI4" si="105">IF(ISNONTEXT($K4),_xlfn.LOGNORM.DIST(HI4,LN($G4),LN($K4),FALSE),NA())</f>
        <v>8.9714343265148584E-6</v>
      </c>
      <c r="PC4" s="153">
        <f t="shared" si="105"/>
        <v>8.4055771624983921E-6</v>
      </c>
      <c r="PD4" s="153">
        <f t="shared" si="105"/>
        <v>7.8754514352181918E-6</v>
      </c>
      <c r="PE4" s="153">
        <f t="shared" si="105"/>
        <v>7.3788069899236558E-6</v>
      </c>
      <c r="PF4" s="153">
        <f t="shared" si="105"/>
        <v>6.9135342575232309E-6</v>
      </c>
      <c r="PG4" s="153">
        <f t="shared" si="105"/>
        <v>6.4776556038129626E-6</v>
      </c>
      <c r="PH4" s="153">
        <f t="shared" si="105"/>
        <v>6.0693171971852716E-6</v>
      </c>
      <c r="PI4" s="153">
        <f t="shared" si="105"/>
        <v>5.6867813651073898E-6</v>
      </c>
    </row>
    <row r="5" spans="1:426" hidden="1" x14ac:dyDescent="0.75">
      <c r="A5" s="2"/>
      <c r="B5" s="82">
        <f>SUM(B4:B4)</f>
        <v>37.691445588474039</v>
      </c>
      <c r="C5" s="82">
        <f>SUM(C4:C4)</f>
        <v>100</v>
      </c>
      <c r="D5" s="82">
        <f>SUM(D4:D4)</f>
        <v>265.3121907072213</v>
      </c>
      <c r="E5" s="35"/>
      <c r="F5" s="35"/>
      <c r="G5" s="82">
        <f>SUM(G4:G4)</f>
        <v>100</v>
      </c>
      <c r="H5" s="5"/>
      <c r="I5" s="5"/>
      <c r="L5" s="83">
        <f>IF(K4="","",SQRT(M5))</f>
        <v>37.936790853124542</v>
      </c>
      <c r="M5" s="67">
        <f>IF(M4="","",SUM(M4:M4))</f>
        <v>1439.200100233714</v>
      </c>
      <c r="N5" s="82">
        <f>IF(SUM(N4:N4)=0,"",SUM(N4:N4))</f>
        <v>150</v>
      </c>
      <c r="O5" s="73">
        <f>IF(OR(L5="",N5=""),"",ABS(VLOOKUP($N$1,VLookups!$A$53:$B$54,2,FALSE)-_xlfn.NORM.DIST(N5,G5,L5,TRUE)))</f>
        <v>0.90624513019204977</v>
      </c>
      <c r="P5" s="84">
        <f t="shared" ref="P5:U5" si="106">SUM(P4:P4)</f>
        <v>64.950105925721303</v>
      </c>
      <c r="Q5" s="84">
        <f t="shared" si="106"/>
        <v>153.96433704721403</v>
      </c>
      <c r="R5" s="84">
        <f t="shared" si="106"/>
        <v>131.24860461260101</v>
      </c>
      <c r="S5" s="84">
        <f t="shared" si="106"/>
        <v>124.70881276171433</v>
      </c>
      <c r="T5" s="84">
        <f t="shared" si="106"/>
        <v>119.35857446024704</v>
      </c>
      <c r="U5" s="84">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87" t="s">
        <v>45</v>
      </c>
      <c r="C7" s="388"/>
      <c r="D7" s="389"/>
      <c r="E7" s="5"/>
      <c r="F7" s="5"/>
      <c r="G7" s="5"/>
      <c r="H7" s="5"/>
      <c r="I7" s="5"/>
      <c r="J7" s="31" t="s">
        <v>54</v>
      </c>
      <c r="K7" s="31"/>
      <c r="L7" s="31"/>
      <c r="M7" s="31"/>
      <c r="N7" s="89">
        <v>1000</v>
      </c>
      <c r="O7" s="39">
        <f>IF(OR(L5="",N7=""),"",ABS(VLOOKUP($N$1,VLookups!$A$53:$B$54,2,FALSE)-_xlfn.NORM.DIST(N7,G5,L5,TRUE)))</f>
        <v>1</v>
      </c>
      <c r="P7" s="61">
        <f>IF($L$5="","",_xlfn.NORM.INV(ABS(VLOOKUP($N$1,VLookups!$A$53:$B$54,2,FALSE)-P$3),$G$5,$L5))</f>
        <v>37.599531970338646</v>
      </c>
      <c r="Q7" s="62">
        <f>IF($L$5="","",_xlfn.NORM.INV(ABS(VLOOKUP($N$1,VLookups!$A$53:$B$54,2,FALSE)-Q$3),$G$5,$L5))</f>
        <v>162.40046802966131</v>
      </c>
      <c r="R7" s="63">
        <f>IF($L$5="","",_xlfn.NORM.INV(ABS(VLOOKUP($N$1,VLookups!$A$53:$B$54,2,FALSE)-R$3),$G$5,$L5))</f>
        <v>139.31895673042087</v>
      </c>
      <c r="S7" s="64">
        <f>IF($L$5="","",_xlfn.NORM.INV(ABS(VLOOKUP($N$1,VLookups!$A$53:$B$54,2,FALSE)-S$3),$G$5,$L5))</f>
        <v>131.92840871560435</v>
      </c>
      <c r="T7" s="65">
        <f>IF($L$5="","",_xlfn.NORM.INV(ABS(VLOOKUP($N$1,VLookups!$A$53:$B$54,2,FALSE)-T$3),$G$5,$L5))</f>
        <v>125.58797658576498</v>
      </c>
      <c r="U7" s="66">
        <f>IF($L$5="","",_xlfn.NORM.INV(ABS(VLOOKUP($N$1,VLookups!$A$53:$B$54,2,FALSE)-U$3),$G$5,$L5))</f>
        <v>119.89407257387623</v>
      </c>
      <c r="V7" s="5"/>
    </row>
    <row r="8" spans="1:426" x14ac:dyDescent="0.75">
      <c r="A8" s="5"/>
      <c r="B8" s="5"/>
      <c r="C8" s="5"/>
      <c r="D8" s="5"/>
      <c r="E8" s="2"/>
      <c r="F8" s="2"/>
      <c r="H8" s="327" t="s">
        <v>889</v>
      </c>
      <c r="I8" s="5"/>
      <c r="J8" s="5"/>
      <c r="K8" s="5"/>
      <c r="L8" s="5"/>
      <c r="M8" s="5"/>
      <c r="N8" s="5"/>
      <c r="O8" s="5"/>
      <c r="P8" s="5"/>
      <c r="Q8" s="5"/>
      <c r="R8" s="5"/>
      <c r="S8" s="5"/>
      <c r="T8" s="5"/>
      <c r="U8" s="5"/>
      <c r="V8" s="5"/>
      <c r="HQ8" s="182">
        <f>IF(AND($D$13&gt;0,$D$14&gt;0),IF(OR(X4&lt;$D$13,X4=$D$13),HQ4,0),"")</f>
        <v>4.0029571657267468E-5</v>
      </c>
      <c r="HR8" s="182">
        <f t="shared" ref="HR8:KC8" si="107">IF(AND($D$13&gt;0,$D$14&gt;0),IF(OR(Y4&lt;$D$13,Y4=$D$13),HR4,0),"")</f>
        <v>5.8857866826993989E-5</v>
      </c>
      <c r="HS8" s="182">
        <f t="shared" si="107"/>
        <v>8.4537083803585538E-5</v>
      </c>
      <c r="HT8" s="182">
        <f t="shared" si="107"/>
        <v>1.1880341342184753E-4</v>
      </c>
      <c r="HU8" s="182">
        <f t="shared" si="107"/>
        <v>1.6360714846785313E-4</v>
      </c>
      <c r="HV8" s="182">
        <f t="shared" si="107"/>
        <v>2.2108583268700801E-4</v>
      </c>
      <c r="HW8" s="182">
        <f t="shared" si="107"/>
        <v>2.9352553695907241E-4</v>
      </c>
      <c r="HX8" s="182">
        <f t="shared" si="107"/>
        <v>3.8331121367362047E-4</v>
      </c>
      <c r="HY8" s="182">
        <f t="shared" si="107"/>
        <v>4.9286776408494464E-4</v>
      </c>
      <c r="HZ8" s="182">
        <f t="shared" si="107"/>
        <v>6.2459402393972956E-4</v>
      </c>
      <c r="IA8" s="182">
        <f t="shared" si="107"/>
        <v>7.8079229297391367E-4</v>
      </c>
      <c r="IB8" s="182">
        <f t="shared" si="107"/>
        <v>9.6359628247830653E-4</v>
      </c>
      <c r="IC8" s="182">
        <f t="shared" si="107"/>
        <v>1.174900426026282E-3</v>
      </c>
      <c r="ID8" s="182">
        <f t="shared" si="107"/>
        <v>1.4162933996174228E-3</v>
      </c>
      <c r="IE8" s="182">
        <f t="shared" si="107"/>
        <v>1.6889984483360518E-3</v>
      </c>
      <c r="IF8" s="182">
        <f t="shared" si="107"/>
        <v>1.9938227448822289E-3</v>
      </c>
      <c r="IG8" s="182">
        <f t="shared" si="107"/>
        <v>2.3311175437352428E-3</v>
      </c>
      <c r="IH8" s="182">
        <f t="shared" si="107"/>
        <v>2.7007503778451627E-3</v>
      </c>
      <c r="II8" s="182">
        <f t="shared" si="107"/>
        <v>3.1020900063317308E-3</v>
      </c>
      <c r="IJ8" s="182">
        <f t="shared" si="107"/>
        <v>3.5340042923672904E-3</v>
      </c>
      <c r="IK8" s="182">
        <f t="shared" si="107"/>
        <v>3.9948706963023025E-3</v>
      </c>
      <c r="IL8" s="182">
        <f t="shared" si="107"/>
        <v>4.4825986306971828E-3</v>
      </c>
      <c r="IM8" s="182">
        <f t="shared" si="107"/>
        <v>4.9946625558907869E-3</v>
      </c>
      <c r="IN8" s="182">
        <f t="shared" si="107"/>
        <v>5.5281444058960768E-3</v>
      </c>
      <c r="IO8" s="182">
        <f t="shared" si="107"/>
        <v>6.0797837282512623E-3</v>
      </c>
      <c r="IP8" s="182">
        <f t="shared" si="107"/>
        <v>6.6460337968105455E-3</v>
      </c>
      <c r="IQ8" s="182">
        <f t="shared" si="107"/>
        <v>7.2231219083963962E-3</v>
      </c>
      <c r="IR8" s="182">
        <f t="shared" si="107"/>
        <v>7.8071120949447376E-3</v>
      </c>
      <c r="IS8" s="182">
        <f t="shared" si="107"/>
        <v>8.3939685624893762E-3</v>
      </c>
      <c r="IT8" s="182">
        <f t="shared" si="107"/>
        <v>8.9796182961533935E-3</v>
      </c>
      <c r="IU8" s="182">
        <f t="shared" si="107"/>
        <v>0</v>
      </c>
      <c r="IV8" s="182">
        <f t="shared" si="107"/>
        <v>0</v>
      </c>
      <c r="IW8" s="182">
        <f t="shared" si="107"/>
        <v>0</v>
      </c>
      <c r="IX8" s="182">
        <f t="shared" si="107"/>
        <v>0</v>
      </c>
      <c r="IY8" s="182">
        <f t="shared" si="107"/>
        <v>0</v>
      </c>
      <c r="IZ8" s="182">
        <f t="shared" si="107"/>
        <v>0</v>
      </c>
      <c r="JA8" s="182">
        <f t="shared" si="107"/>
        <v>0</v>
      </c>
      <c r="JB8" s="182">
        <f t="shared" si="107"/>
        <v>0</v>
      </c>
      <c r="JC8" s="182">
        <f t="shared" si="107"/>
        <v>0</v>
      </c>
      <c r="JD8" s="182">
        <f t="shared" si="107"/>
        <v>0</v>
      </c>
      <c r="JE8" s="182">
        <f t="shared" si="107"/>
        <v>0</v>
      </c>
      <c r="JF8" s="182">
        <f t="shared" si="107"/>
        <v>0</v>
      </c>
      <c r="JG8" s="182">
        <f t="shared" si="107"/>
        <v>0</v>
      </c>
      <c r="JH8" s="182">
        <f t="shared" si="107"/>
        <v>0</v>
      </c>
      <c r="JI8" s="182">
        <f t="shared" si="107"/>
        <v>0</v>
      </c>
      <c r="JJ8" s="182">
        <f t="shared" si="107"/>
        <v>0</v>
      </c>
      <c r="JK8" s="182">
        <f t="shared" si="107"/>
        <v>0</v>
      </c>
      <c r="JL8" s="182">
        <f t="shared" si="107"/>
        <v>0</v>
      </c>
      <c r="JM8" s="182">
        <f t="shared" si="107"/>
        <v>0</v>
      </c>
      <c r="JN8" s="182">
        <f t="shared" si="107"/>
        <v>0</v>
      </c>
      <c r="JO8" s="182">
        <f t="shared" si="107"/>
        <v>0</v>
      </c>
      <c r="JP8" s="182">
        <f t="shared" si="107"/>
        <v>0</v>
      </c>
      <c r="JQ8" s="182">
        <f t="shared" si="107"/>
        <v>0</v>
      </c>
      <c r="JR8" s="182">
        <f t="shared" si="107"/>
        <v>0</v>
      </c>
      <c r="JS8" s="182">
        <f t="shared" si="107"/>
        <v>0</v>
      </c>
      <c r="JT8" s="182">
        <f t="shared" si="107"/>
        <v>0</v>
      </c>
      <c r="JU8" s="182">
        <f t="shared" si="107"/>
        <v>0</v>
      </c>
      <c r="JV8" s="182">
        <f t="shared" si="107"/>
        <v>0</v>
      </c>
      <c r="JW8" s="182">
        <f t="shared" si="107"/>
        <v>0</v>
      </c>
      <c r="JX8" s="182">
        <f t="shared" si="107"/>
        <v>0</v>
      </c>
      <c r="JY8" s="182">
        <f t="shared" si="107"/>
        <v>0</v>
      </c>
      <c r="JZ8" s="182">
        <f t="shared" si="107"/>
        <v>0</v>
      </c>
      <c r="KA8" s="182">
        <f t="shared" si="107"/>
        <v>0</v>
      </c>
      <c r="KB8" s="182">
        <f t="shared" si="107"/>
        <v>0</v>
      </c>
      <c r="KC8" s="182">
        <f t="shared" si="107"/>
        <v>0</v>
      </c>
      <c r="KD8" s="182">
        <f t="shared" ref="KD8:MO8" si="108">IF(AND($D$13&gt;0,$D$14&gt;0),IF(OR(CK4&lt;$D$13,CK4=$D$13),KD4,0),"")</f>
        <v>0</v>
      </c>
      <c r="KE8" s="182">
        <f t="shared" si="108"/>
        <v>0</v>
      </c>
      <c r="KF8" s="182">
        <f t="shared" si="108"/>
        <v>0</v>
      </c>
      <c r="KG8" s="182">
        <f t="shared" si="108"/>
        <v>0</v>
      </c>
      <c r="KH8" s="182">
        <f t="shared" si="108"/>
        <v>0</v>
      </c>
      <c r="KI8" s="182">
        <f t="shared" si="108"/>
        <v>0</v>
      </c>
      <c r="KJ8" s="182">
        <f t="shared" si="108"/>
        <v>0</v>
      </c>
      <c r="KK8" s="182">
        <f t="shared" si="108"/>
        <v>0</v>
      </c>
      <c r="KL8" s="182">
        <f t="shared" si="108"/>
        <v>0</v>
      </c>
      <c r="KM8" s="182">
        <f t="shared" si="108"/>
        <v>0</v>
      </c>
      <c r="KN8" s="182">
        <f t="shared" si="108"/>
        <v>0</v>
      </c>
      <c r="KO8" s="182">
        <f t="shared" si="108"/>
        <v>0</v>
      </c>
      <c r="KP8" s="182">
        <f t="shared" si="108"/>
        <v>0</v>
      </c>
      <c r="KQ8" s="182">
        <f t="shared" si="108"/>
        <v>0</v>
      </c>
      <c r="KR8" s="182">
        <f t="shared" si="108"/>
        <v>0</v>
      </c>
      <c r="KS8" s="182">
        <f t="shared" si="108"/>
        <v>0</v>
      </c>
      <c r="KT8" s="182">
        <f t="shared" si="108"/>
        <v>0</v>
      </c>
      <c r="KU8" s="182">
        <f t="shared" si="108"/>
        <v>0</v>
      </c>
      <c r="KV8" s="182">
        <f t="shared" si="108"/>
        <v>0</v>
      </c>
      <c r="KW8" s="182">
        <f t="shared" si="108"/>
        <v>0</v>
      </c>
      <c r="KX8" s="182">
        <f t="shared" si="108"/>
        <v>0</v>
      </c>
      <c r="KY8" s="182">
        <f t="shared" si="108"/>
        <v>0</v>
      </c>
      <c r="KZ8" s="182">
        <f t="shared" si="108"/>
        <v>0</v>
      </c>
      <c r="LA8" s="182">
        <f t="shared" si="108"/>
        <v>0</v>
      </c>
      <c r="LB8" s="182">
        <f t="shared" si="108"/>
        <v>0</v>
      </c>
      <c r="LC8" s="182">
        <f t="shared" si="108"/>
        <v>0</v>
      </c>
      <c r="LD8" s="182">
        <f t="shared" si="108"/>
        <v>0</v>
      </c>
      <c r="LE8" s="182">
        <f t="shared" si="108"/>
        <v>0</v>
      </c>
      <c r="LF8" s="182">
        <f t="shared" si="108"/>
        <v>0</v>
      </c>
      <c r="LG8" s="182">
        <f t="shared" si="108"/>
        <v>0</v>
      </c>
      <c r="LH8" s="182">
        <f t="shared" si="108"/>
        <v>0</v>
      </c>
      <c r="LI8" s="182">
        <f t="shared" si="108"/>
        <v>0</v>
      </c>
      <c r="LJ8" s="182">
        <f t="shared" si="108"/>
        <v>0</v>
      </c>
      <c r="LK8" s="182">
        <f t="shared" si="108"/>
        <v>0</v>
      </c>
      <c r="LL8" s="182">
        <f t="shared" si="108"/>
        <v>0</v>
      </c>
      <c r="LM8" s="182">
        <f t="shared" si="108"/>
        <v>0</v>
      </c>
      <c r="LN8" s="182">
        <f t="shared" si="108"/>
        <v>0</v>
      </c>
      <c r="LO8" s="182">
        <f t="shared" si="108"/>
        <v>0</v>
      </c>
      <c r="LP8" s="182">
        <f t="shared" si="108"/>
        <v>0</v>
      </c>
      <c r="LQ8" s="182">
        <f t="shared" si="108"/>
        <v>0</v>
      </c>
      <c r="LR8" s="182">
        <f t="shared" si="108"/>
        <v>0</v>
      </c>
      <c r="LS8" s="182">
        <f t="shared" si="108"/>
        <v>0</v>
      </c>
      <c r="LT8" s="182">
        <f t="shared" si="108"/>
        <v>0</v>
      </c>
      <c r="LU8" s="182">
        <f t="shared" si="108"/>
        <v>0</v>
      </c>
      <c r="LV8" s="182">
        <f t="shared" si="108"/>
        <v>0</v>
      </c>
      <c r="LW8" s="182">
        <f t="shared" si="108"/>
        <v>0</v>
      </c>
      <c r="LX8" s="182">
        <f t="shared" si="108"/>
        <v>0</v>
      </c>
      <c r="LY8" s="182">
        <f t="shared" si="108"/>
        <v>0</v>
      </c>
      <c r="LZ8" s="182">
        <f t="shared" si="108"/>
        <v>0</v>
      </c>
      <c r="MA8" s="182">
        <f t="shared" si="108"/>
        <v>0</v>
      </c>
      <c r="MB8" s="182">
        <f t="shared" si="108"/>
        <v>0</v>
      </c>
      <c r="MC8" s="182">
        <f t="shared" si="108"/>
        <v>0</v>
      </c>
      <c r="MD8" s="182">
        <f t="shared" si="108"/>
        <v>0</v>
      </c>
      <c r="ME8" s="182">
        <f t="shared" si="108"/>
        <v>0</v>
      </c>
      <c r="MF8" s="182">
        <f t="shared" si="108"/>
        <v>0</v>
      </c>
      <c r="MG8" s="182">
        <f t="shared" si="108"/>
        <v>0</v>
      </c>
      <c r="MH8" s="182">
        <f t="shared" si="108"/>
        <v>0</v>
      </c>
      <c r="MI8" s="182">
        <f t="shared" si="108"/>
        <v>0</v>
      </c>
      <c r="MJ8" s="182">
        <f t="shared" si="108"/>
        <v>0</v>
      </c>
      <c r="MK8" s="182">
        <f t="shared" si="108"/>
        <v>0</v>
      </c>
      <c r="ML8" s="182">
        <f t="shared" si="108"/>
        <v>0</v>
      </c>
      <c r="MM8" s="182">
        <f t="shared" si="108"/>
        <v>0</v>
      </c>
      <c r="MN8" s="182">
        <f t="shared" si="108"/>
        <v>0</v>
      </c>
      <c r="MO8" s="182">
        <f t="shared" si="108"/>
        <v>0</v>
      </c>
      <c r="MP8" s="182">
        <f t="shared" ref="MP8:PA8" si="109">IF(AND($D$13&gt;0,$D$14&gt;0),IF(OR(EW4&lt;$D$13,EW4=$D$13),MP4,0),"")</f>
        <v>0</v>
      </c>
      <c r="MQ8" s="182">
        <f t="shared" si="109"/>
        <v>0</v>
      </c>
      <c r="MR8" s="182">
        <f t="shared" si="109"/>
        <v>0</v>
      </c>
      <c r="MS8" s="182">
        <f t="shared" si="109"/>
        <v>0</v>
      </c>
      <c r="MT8" s="182">
        <f t="shared" si="109"/>
        <v>0</v>
      </c>
      <c r="MU8" s="182">
        <f t="shared" si="109"/>
        <v>0</v>
      </c>
      <c r="MV8" s="182">
        <f t="shared" si="109"/>
        <v>0</v>
      </c>
      <c r="MW8" s="182">
        <f t="shared" si="109"/>
        <v>0</v>
      </c>
      <c r="MX8" s="182">
        <f t="shared" si="109"/>
        <v>0</v>
      </c>
      <c r="MY8" s="182">
        <f t="shared" si="109"/>
        <v>0</v>
      </c>
      <c r="MZ8" s="182">
        <f t="shared" si="109"/>
        <v>0</v>
      </c>
      <c r="NA8" s="182">
        <f t="shared" si="109"/>
        <v>0</v>
      </c>
      <c r="NB8" s="182">
        <f t="shared" si="109"/>
        <v>0</v>
      </c>
      <c r="NC8" s="182">
        <f t="shared" si="109"/>
        <v>0</v>
      </c>
      <c r="ND8" s="182">
        <f t="shared" si="109"/>
        <v>0</v>
      </c>
      <c r="NE8" s="182">
        <f t="shared" si="109"/>
        <v>0</v>
      </c>
      <c r="NF8" s="182">
        <f t="shared" si="109"/>
        <v>0</v>
      </c>
      <c r="NG8" s="182">
        <f t="shared" si="109"/>
        <v>0</v>
      </c>
      <c r="NH8" s="182">
        <f t="shared" si="109"/>
        <v>0</v>
      </c>
      <c r="NI8" s="182">
        <f t="shared" si="109"/>
        <v>0</v>
      </c>
      <c r="NJ8" s="182">
        <f t="shared" si="109"/>
        <v>0</v>
      </c>
      <c r="NK8" s="182">
        <f t="shared" si="109"/>
        <v>0</v>
      </c>
      <c r="NL8" s="182">
        <f t="shared" si="109"/>
        <v>0</v>
      </c>
      <c r="NM8" s="182">
        <f t="shared" si="109"/>
        <v>0</v>
      </c>
      <c r="NN8" s="182">
        <f t="shared" si="109"/>
        <v>0</v>
      </c>
      <c r="NO8" s="182">
        <f t="shared" si="109"/>
        <v>0</v>
      </c>
      <c r="NP8" s="182">
        <f t="shared" si="109"/>
        <v>0</v>
      </c>
      <c r="NQ8" s="182">
        <f t="shared" si="109"/>
        <v>0</v>
      </c>
      <c r="NR8" s="182">
        <f t="shared" si="109"/>
        <v>0</v>
      </c>
      <c r="NS8" s="182">
        <f t="shared" si="109"/>
        <v>0</v>
      </c>
      <c r="NT8" s="182">
        <f t="shared" si="109"/>
        <v>0</v>
      </c>
      <c r="NU8" s="182">
        <f t="shared" si="109"/>
        <v>0</v>
      </c>
      <c r="NV8" s="182">
        <f t="shared" si="109"/>
        <v>0</v>
      </c>
      <c r="NW8" s="182">
        <f t="shared" si="109"/>
        <v>0</v>
      </c>
      <c r="NX8" s="182">
        <f t="shared" si="109"/>
        <v>0</v>
      </c>
      <c r="NY8" s="182">
        <f t="shared" si="109"/>
        <v>0</v>
      </c>
      <c r="NZ8" s="182">
        <f t="shared" si="109"/>
        <v>0</v>
      </c>
      <c r="OA8" s="182">
        <f t="shared" si="109"/>
        <v>0</v>
      </c>
      <c r="OB8" s="182">
        <f t="shared" si="109"/>
        <v>0</v>
      </c>
      <c r="OC8" s="182">
        <f t="shared" si="109"/>
        <v>0</v>
      </c>
      <c r="OD8" s="182">
        <f t="shared" si="109"/>
        <v>0</v>
      </c>
      <c r="OE8" s="182">
        <f t="shared" si="109"/>
        <v>0</v>
      </c>
      <c r="OF8" s="182">
        <f t="shared" si="109"/>
        <v>0</v>
      </c>
      <c r="OG8" s="182">
        <f t="shared" si="109"/>
        <v>0</v>
      </c>
      <c r="OH8" s="182">
        <f t="shared" si="109"/>
        <v>0</v>
      </c>
      <c r="OI8" s="182">
        <f t="shared" si="109"/>
        <v>0</v>
      </c>
      <c r="OJ8" s="182">
        <f t="shared" si="109"/>
        <v>0</v>
      </c>
      <c r="OK8" s="182">
        <f t="shared" si="109"/>
        <v>0</v>
      </c>
      <c r="OL8" s="182">
        <f t="shared" si="109"/>
        <v>0</v>
      </c>
      <c r="OM8" s="182">
        <f t="shared" si="109"/>
        <v>0</v>
      </c>
      <c r="ON8" s="182">
        <f t="shared" si="109"/>
        <v>0</v>
      </c>
      <c r="OO8" s="182">
        <f t="shared" si="109"/>
        <v>0</v>
      </c>
      <c r="OP8" s="182">
        <f t="shared" si="109"/>
        <v>0</v>
      </c>
      <c r="OQ8" s="182">
        <f t="shared" si="109"/>
        <v>0</v>
      </c>
      <c r="OR8" s="182">
        <f t="shared" si="109"/>
        <v>0</v>
      </c>
      <c r="OS8" s="182">
        <f t="shared" si="109"/>
        <v>0</v>
      </c>
      <c r="OT8" s="182">
        <f t="shared" si="109"/>
        <v>0</v>
      </c>
      <c r="OU8" s="182">
        <f t="shared" si="109"/>
        <v>0</v>
      </c>
      <c r="OV8" s="182">
        <f t="shared" si="109"/>
        <v>0</v>
      </c>
      <c r="OW8" s="182">
        <f t="shared" si="109"/>
        <v>0</v>
      </c>
      <c r="OX8" s="182">
        <f t="shared" si="109"/>
        <v>0</v>
      </c>
      <c r="OY8" s="182">
        <f t="shared" si="109"/>
        <v>0</v>
      </c>
      <c r="OZ8" s="182">
        <f t="shared" si="109"/>
        <v>0</v>
      </c>
      <c r="PA8" s="182">
        <f t="shared" si="109"/>
        <v>0</v>
      </c>
      <c r="PB8" s="182">
        <f t="shared" ref="PB8:PI8" si="110">IF(AND($D$13&gt;0,$D$14&gt;0),IF(OR(HI4&lt;$D$13,HI4=$D$13),PB4,0),"")</f>
        <v>0</v>
      </c>
      <c r="PC8" s="182">
        <f t="shared" si="110"/>
        <v>0</v>
      </c>
      <c r="PD8" s="182">
        <f t="shared" si="110"/>
        <v>0</v>
      </c>
      <c r="PE8" s="182">
        <f t="shared" si="110"/>
        <v>0</v>
      </c>
      <c r="PF8" s="182">
        <f t="shared" si="110"/>
        <v>0</v>
      </c>
      <c r="PG8" s="182">
        <f t="shared" si="110"/>
        <v>0</v>
      </c>
      <c r="PH8" s="182">
        <f t="shared" si="110"/>
        <v>0</v>
      </c>
      <c r="PI8" s="182">
        <f t="shared" si="110"/>
        <v>0</v>
      </c>
    </row>
    <row r="9" spans="1:426" ht="16" x14ac:dyDescent="0.8">
      <c r="A9" s="5"/>
      <c r="B9" s="5"/>
      <c r="C9" s="31" t="s">
        <v>693</v>
      </c>
      <c r="D9" s="260">
        <v>0.9</v>
      </c>
      <c r="E9" s="36"/>
      <c r="F9" s="38"/>
      <c r="G9" s="5"/>
      <c r="H9" s="5"/>
      <c r="I9" s="5"/>
      <c r="J9" s="5"/>
      <c r="K9" s="5"/>
      <c r="L9" s="5"/>
      <c r="M9" s="5"/>
      <c r="N9" s="5"/>
      <c r="O9" s="5"/>
      <c r="P9" s="5"/>
      <c r="Q9" s="5"/>
      <c r="R9" s="5"/>
      <c r="S9" s="5"/>
      <c r="T9" s="5"/>
      <c r="U9" s="5"/>
      <c r="V9" s="5"/>
      <c r="HQ9" s="182">
        <f>IF(AND($D$13&gt;0,$D$14&gt;0),IF(AND(X4&gt;$D$13,OR(X4&lt;$D$14,X4=$D$14)),HQ4,0),"")</f>
        <v>0</v>
      </c>
      <c r="HR9" s="182">
        <f t="shared" ref="HR9:KC9" si="111">IF(AND($D$13&gt;0,$D$14&gt;0),IF(AND(Y4&gt;$D$13,OR(Y4&lt;$D$14,Y4=$D$14)),HR4,0),"")</f>
        <v>0</v>
      </c>
      <c r="HS9" s="182">
        <f t="shared" si="111"/>
        <v>0</v>
      </c>
      <c r="HT9" s="182">
        <f t="shared" si="111"/>
        <v>0</v>
      </c>
      <c r="HU9" s="182">
        <f t="shared" si="111"/>
        <v>0</v>
      </c>
      <c r="HV9" s="182">
        <f t="shared" si="111"/>
        <v>0</v>
      </c>
      <c r="HW9" s="182">
        <f t="shared" si="111"/>
        <v>0</v>
      </c>
      <c r="HX9" s="182">
        <f t="shared" si="111"/>
        <v>0</v>
      </c>
      <c r="HY9" s="182">
        <f t="shared" si="111"/>
        <v>0</v>
      </c>
      <c r="HZ9" s="182">
        <f t="shared" si="111"/>
        <v>0</v>
      </c>
      <c r="IA9" s="182">
        <f t="shared" si="111"/>
        <v>0</v>
      </c>
      <c r="IB9" s="182">
        <f t="shared" si="111"/>
        <v>0</v>
      </c>
      <c r="IC9" s="182">
        <f t="shared" si="111"/>
        <v>0</v>
      </c>
      <c r="ID9" s="182">
        <f t="shared" si="111"/>
        <v>0</v>
      </c>
      <c r="IE9" s="182">
        <f t="shared" si="111"/>
        <v>0</v>
      </c>
      <c r="IF9" s="182">
        <f t="shared" si="111"/>
        <v>0</v>
      </c>
      <c r="IG9" s="182">
        <f t="shared" si="111"/>
        <v>0</v>
      </c>
      <c r="IH9" s="182">
        <f t="shared" si="111"/>
        <v>0</v>
      </c>
      <c r="II9" s="182">
        <f t="shared" si="111"/>
        <v>0</v>
      </c>
      <c r="IJ9" s="182">
        <f t="shared" si="111"/>
        <v>0</v>
      </c>
      <c r="IK9" s="182">
        <f t="shared" si="111"/>
        <v>0</v>
      </c>
      <c r="IL9" s="182">
        <f t="shared" si="111"/>
        <v>0</v>
      </c>
      <c r="IM9" s="182">
        <f t="shared" si="111"/>
        <v>0</v>
      </c>
      <c r="IN9" s="182">
        <f t="shared" si="111"/>
        <v>0</v>
      </c>
      <c r="IO9" s="182">
        <f t="shared" si="111"/>
        <v>0</v>
      </c>
      <c r="IP9" s="182">
        <f t="shared" si="111"/>
        <v>0</v>
      </c>
      <c r="IQ9" s="182">
        <f t="shared" si="111"/>
        <v>0</v>
      </c>
      <c r="IR9" s="182">
        <f t="shared" si="111"/>
        <v>0</v>
      </c>
      <c r="IS9" s="182">
        <f t="shared" si="111"/>
        <v>0</v>
      </c>
      <c r="IT9" s="182">
        <f t="shared" si="111"/>
        <v>0</v>
      </c>
      <c r="IU9" s="182">
        <f t="shared" si="111"/>
        <v>9.5600114349573273E-3</v>
      </c>
      <c r="IV9" s="182">
        <f t="shared" si="111"/>
        <v>1.0131178210638294E-2</v>
      </c>
      <c r="IW9" s="182">
        <f t="shared" si="111"/>
        <v>1.0689281450421457E-2</v>
      </c>
      <c r="IX9" s="182">
        <f t="shared" si="111"/>
        <v>1.12306638554488E-2</v>
      </c>
      <c r="IY9" s="182">
        <f t="shared" si="111"/>
        <v>1.1751889476266295E-2</v>
      </c>
      <c r="IZ9" s="182">
        <f t="shared" si="111"/>
        <v>1.2249779007701286E-2</v>
      </c>
      <c r="JA9" s="182">
        <f t="shared" si="111"/>
        <v>1.2721438712335447E-2</v>
      </c>
      <c r="JB9" s="182">
        <f t="shared" si="111"/>
        <v>1.316428295068341E-2</v>
      </c>
      <c r="JC9" s="182">
        <f t="shared" si="111"/>
        <v>1.3576050444479454E-2</v>
      </c>
      <c r="JD9" s="182">
        <f t="shared" si="111"/>
        <v>1.3954814525665033E-2</v>
      </c>
      <c r="JE9" s="182">
        <f t="shared" si="111"/>
        <v>1.4298987727261596E-2</v>
      </c>
      <c r="JF9" s="182">
        <f t="shared" si="111"/>
        <v>1.4607321153631194E-2</v>
      </c>
      <c r="JG9" s="182">
        <f t="shared" si="111"/>
        <v>1.487889912767416E-2</v>
      </c>
      <c r="JH9" s="182">
        <f t="shared" si="111"/>
        <v>1.5113129652784031E-2</v>
      </c>
      <c r="JI9" s="182">
        <f t="shared" si="111"/>
        <v>1.5309731249739776E-2</v>
      </c>
      <c r="JJ9" s="182">
        <f t="shared" si="111"/>
        <v>1.5468716735259116E-2</v>
      </c>
      <c r="JK9" s="182">
        <f t="shared" si="111"/>
        <v>1.5590374501867314E-2</v>
      </c>
      <c r="JL9" s="182">
        <f t="shared" si="111"/>
        <v>1.5675247840296953E-2</v>
      </c>
      <c r="JM9" s="182">
        <f t="shared" si="111"/>
        <v>1.5724112817998397E-2</v>
      </c>
      <c r="JN9" s="182">
        <f t="shared" si="111"/>
        <v>1.573795519258292E-2</v>
      </c>
      <c r="JO9" s="182">
        <f t="shared" si="111"/>
        <v>1.5717946799056349E-2</v>
      </c>
      <c r="JP9" s="182">
        <f t="shared" si="111"/>
        <v>1.5665421806258243E-2</v>
      </c>
      <c r="JQ9" s="182">
        <f t="shared" si="111"/>
        <v>1.5581853192537446E-2</v>
      </c>
      <c r="JR9" s="182">
        <f t="shared" si="111"/>
        <v>1.5468829744683643E-2</v>
      </c>
      <c r="JS9" s="182">
        <f t="shared" si="111"/>
        <v>1.5328033838618475E-2</v>
      </c>
      <c r="JT9" s="182">
        <f t="shared" si="111"/>
        <v>1.5161220216236624E-2</v>
      </c>
      <c r="JU9" s="182">
        <f t="shared" si="111"/>
        <v>1.4970195930806684E-2</v>
      </c>
      <c r="JV9" s="182">
        <f t="shared" si="111"/>
        <v>1.475680159404359E-2</v>
      </c>
      <c r="JW9" s="182">
        <f t="shared" si="111"/>
        <v>1.4522894021745069E-2</v>
      </c>
      <c r="JX9" s="182">
        <f t="shared" si="111"/>
        <v>1.4270330342001539E-2</v>
      </c>
      <c r="JY9" s="182">
        <f t="shared" si="111"/>
        <v>1.4000953600583297E-2</v>
      </c>
      <c r="JZ9" s="182">
        <f t="shared" si="111"/>
        <v>1.3716579872215039E-2</v>
      </c>
      <c r="KA9" s="182">
        <f t="shared" si="111"/>
        <v>1.3418986864025253E-2</v>
      </c>
      <c r="KB9" s="182">
        <f t="shared" si="111"/>
        <v>1.310990397839085E-2</v>
      </c>
      <c r="KC9" s="182">
        <f t="shared" si="111"/>
        <v>1.2791003786524596E-2</v>
      </c>
      <c r="KD9" s="182">
        <f t="shared" ref="KD9:MO9" si="112">IF(AND($D$13&gt;0,$D$14&gt;0),IF(AND(CK4&gt;$D$13,OR(CK4&lt;$D$14,CK4=$D$14)),KD4,0),"")</f>
        <v>1.2463894851270372E-2</v>
      </c>
      <c r="KE9" s="182">
        <f t="shared" si="112"/>
        <v>1.2130115827448511E-2</v>
      </c>
      <c r="KF9" s="182">
        <f t="shared" si="112"/>
        <v>1.179113076048653E-2</v>
      </c>
      <c r="KG9" s="182">
        <f t="shared" si="112"/>
        <v>1.1448325498720578E-2</v>
      </c>
      <c r="KH9" s="182">
        <f t="shared" si="112"/>
        <v>1.1103005131407315E-2</v>
      </c>
      <c r="KI9" s="182">
        <f t="shared" si="112"/>
        <v>1.0756392362891031E-2</v>
      </c>
      <c r="KJ9" s="182">
        <f t="shared" si="112"/>
        <v>1.0409626733283167E-2</v>
      </c>
      <c r="KK9" s="182">
        <f t="shared" si="112"/>
        <v>1.0063764597203874E-2</v>
      </c>
      <c r="KL9" s="182">
        <f t="shared" si="112"/>
        <v>9.719779774388192E-3</v>
      </c>
      <c r="KM9" s="182">
        <f t="shared" si="112"/>
        <v>9.3785647890790545E-3</v>
      </c>
      <c r="KN9" s="182">
        <f t="shared" si="112"/>
        <v>9.0409326189304327E-3</v>
      </c>
      <c r="KO9" s="182">
        <f t="shared" si="112"/>
        <v>8.7076188784670459E-3</v>
      </c>
      <c r="KP9" s="182">
        <f t="shared" si="112"/>
        <v>8.3792843668448174E-3</v>
      </c>
      <c r="KQ9" s="182">
        <f t="shared" si="112"/>
        <v>8.056517914603066E-3</v>
      </c>
      <c r="KR9" s="182">
        <f t="shared" si="112"/>
        <v>7.7398394691841569E-3</v>
      </c>
      <c r="KS9" s="182">
        <f t="shared" si="112"/>
        <v>7.4297033641240783E-3</v>
      </c>
      <c r="KT9" s="182">
        <f t="shared" si="112"/>
        <v>7.1265017219095559E-3</v>
      </c>
      <c r="KU9" s="182">
        <f t="shared" si="112"/>
        <v>6.8305679454867384E-3</v>
      </c>
      <c r="KV9" s="182">
        <f t="shared" si="112"/>
        <v>6.5421802582397741E-3</v>
      </c>
      <c r="KW9" s="182">
        <f t="shared" si="112"/>
        <v>6.2615652568937512E-3</v>
      </c>
      <c r="KX9" s="182">
        <f t="shared" si="112"/>
        <v>5.9889014462002049E-3</v>
      </c>
      <c r="KY9" s="182">
        <f t="shared" si="112"/>
        <v>5.7243227284136181E-3</v>
      </c>
      <c r="KZ9" s="182">
        <f t="shared" si="112"/>
        <v>5.4679218244476141E-3</v>
      </c>
      <c r="LA9" s="182">
        <f t="shared" si="112"/>
        <v>5.2197536071981561E-3</v>
      </c>
      <c r="LB9" s="182">
        <f t="shared" si="112"/>
        <v>4.9798383308375842E-3</v>
      </c>
      <c r="LC9" s="182">
        <f t="shared" si="112"/>
        <v>0</v>
      </c>
      <c r="LD9" s="182">
        <f t="shared" si="112"/>
        <v>0</v>
      </c>
      <c r="LE9" s="182">
        <f t="shared" si="112"/>
        <v>0</v>
      </c>
      <c r="LF9" s="182">
        <f t="shared" si="112"/>
        <v>0</v>
      </c>
      <c r="LG9" s="182">
        <f t="shared" si="112"/>
        <v>0</v>
      </c>
      <c r="LH9" s="182">
        <f t="shared" si="112"/>
        <v>0</v>
      </c>
      <c r="LI9" s="182">
        <f t="shared" si="112"/>
        <v>0</v>
      </c>
      <c r="LJ9" s="182">
        <f t="shared" si="112"/>
        <v>0</v>
      </c>
      <c r="LK9" s="182">
        <f t="shared" si="112"/>
        <v>0</v>
      </c>
      <c r="LL9" s="182">
        <f t="shared" si="112"/>
        <v>0</v>
      </c>
      <c r="LM9" s="182">
        <f t="shared" si="112"/>
        <v>0</v>
      </c>
      <c r="LN9" s="182">
        <f t="shared" si="112"/>
        <v>0</v>
      </c>
      <c r="LO9" s="182">
        <f t="shared" si="112"/>
        <v>0</v>
      </c>
      <c r="LP9" s="182">
        <f t="shared" si="112"/>
        <v>0</v>
      </c>
      <c r="LQ9" s="182">
        <f t="shared" si="112"/>
        <v>0</v>
      </c>
      <c r="LR9" s="182">
        <f t="shared" si="112"/>
        <v>0</v>
      </c>
      <c r="LS9" s="182">
        <f t="shared" si="112"/>
        <v>0</v>
      </c>
      <c r="LT9" s="182">
        <f t="shared" si="112"/>
        <v>0</v>
      </c>
      <c r="LU9" s="182">
        <f t="shared" si="112"/>
        <v>0</v>
      </c>
      <c r="LV9" s="182">
        <f t="shared" si="112"/>
        <v>0</v>
      </c>
      <c r="LW9" s="182">
        <f t="shared" si="112"/>
        <v>0</v>
      </c>
      <c r="LX9" s="182">
        <f t="shared" si="112"/>
        <v>0</v>
      </c>
      <c r="LY9" s="182">
        <f t="shared" si="112"/>
        <v>0</v>
      </c>
      <c r="LZ9" s="182">
        <f t="shared" si="112"/>
        <v>0</v>
      </c>
      <c r="MA9" s="182">
        <f t="shared" si="112"/>
        <v>0</v>
      </c>
      <c r="MB9" s="182">
        <f t="shared" si="112"/>
        <v>0</v>
      </c>
      <c r="MC9" s="182">
        <f t="shared" si="112"/>
        <v>0</v>
      </c>
      <c r="MD9" s="182">
        <f t="shared" si="112"/>
        <v>0</v>
      </c>
      <c r="ME9" s="182">
        <f t="shared" si="112"/>
        <v>0</v>
      </c>
      <c r="MF9" s="182">
        <f t="shared" si="112"/>
        <v>0</v>
      </c>
      <c r="MG9" s="182">
        <f t="shared" si="112"/>
        <v>0</v>
      </c>
      <c r="MH9" s="182">
        <f t="shared" si="112"/>
        <v>0</v>
      </c>
      <c r="MI9" s="182">
        <f t="shared" si="112"/>
        <v>0</v>
      </c>
      <c r="MJ9" s="182">
        <f t="shared" si="112"/>
        <v>0</v>
      </c>
      <c r="MK9" s="182">
        <f t="shared" si="112"/>
        <v>0</v>
      </c>
      <c r="ML9" s="182">
        <f t="shared" si="112"/>
        <v>0</v>
      </c>
      <c r="MM9" s="182">
        <f t="shared" si="112"/>
        <v>0</v>
      </c>
      <c r="MN9" s="182">
        <f t="shared" si="112"/>
        <v>0</v>
      </c>
      <c r="MO9" s="182">
        <f t="shared" si="112"/>
        <v>0</v>
      </c>
      <c r="MP9" s="182">
        <f t="shared" ref="MP9:PA9" si="113">IF(AND($D$13&gt;0,$D$14&gt;0),IF(AND(EW4&gt;$D$13,OR(EW4&lt;$D$14,EW4=$D$14)),MP4,0),"")</f>
        <v>0</v>
      </c>
      <c r="MQ9" s="182">
        <f t="shared" si="113"/>
        <v>0</v>
      </c>
      <c r="MR9" s="182">
        <f t="shared" si="113"/>
        <v>0</v>
      </c>
      <c r="MS9" s="182">
        <f t="shared" si="113"/>
        <v>0</v>
      </c>
      <c r="MT9" s="182">
        <f t="shared" si="113"/>
        <v>0</v>
      </c>
      <c r="MU9" s="182">
        <f t="shared" si="113"/>
        <v>0</v>
      </c>
      <c r="MV9" s="182">
        <f t="shared" si="113"/>
        <v>0</v>
      </c>
      <c r="MW9" s="182">
        <f t="shared" si="113"/>
        <v>0</v>
      </c>
      <c r="MX9" s="182">
        <f t="shared" si="113"/>
        <v>0</v>
      </c>
      <c r="MY9" s="182">
        <f t="shared" si="113"/>
        <v>0</v>
      </c>
      <c r="MZ9" s="182">
        <f t="shared" si="113"/>
        <v>0</v>
      </c>
      <c r="NA9" s="182">
        <f t="shared" si="113"/>
        <v>0</v>
      </c>
      <c r="NB9" s="182">
        <f t="shared" si="113"/>
        <v>0</v>
      </c>
      <c r="NC9" s="182">
        <f t="shared" si="113"/>
        <v>0</v>
      </c>
      <c r="ND9" s="182">
        <f t="shared" si="113"/>
        <v>0</v>
      </c>
      <c r="NE9" s="182">
        <f t="shared" si="113"/>
        <v>0</v>
      </c>
      <c r="NF9" s="182">
        <f t="shared" si="113"/>
        <v>0</v>
      </c>
      <c r="NG9" s="182">
        <f t="shared" si="113"/>
        <v>0</v>
      </c>
      <c r="NH9" s="182">
        <f t="shared" si="113"/>
        <v>0</v>
      </c>
      <c r="NI9" s="182">
        <f t="shared" si="113"/>
        <v>0</v>
      </c>
      <c r="NJ9" s="182">
        <f t="shared" si="113"/>
        <v>0</v>
      </c>
      <c r="NK9" s="182">
        <f t="shared" si="113"/>
        <v>0</v>
      </c>
      <c r="NL9" s="182">
        <f t="shared" si="113"/>
        <v>0</v>
      </c>
      <c r="NM9" s="182">
        <f t="shared" si="113"/>
        <v>0</v>
      </c>
      <c r="NN9" s="182">
        <f t="shared" si="113"/>
        <v>0</v>
      </c>
      <c r="NO9" s="182">
        <f t="shared" si="113"/>
        <v>0</v>
      </c>
      <c r="NP9" s="182">
        <f t="shared" si="113"/>
        <v>0</v>
      </c>
      <c r="NQ9" s="182">
        <f t="shared" si="113"/>
        <v>0</v>
      </c>
      <c r="NR9" s="182">
        <f t="shared" si="113"/>
        <v>0</v>
      </c>
      <c r="NS9" s="182">
        <f t="shared" si="113"/>
        <v>0</v>
      </c>
      <c r="NT9" s="182">
        <f t="shared" si="113"/>
        <v>0</v>
      </c>
      <c r="NU9" s="182">
        <f t="shared" si="113"/>
        <v>0</v>
      </c>
      <c r="NV9" s="182">
        <f t="shared" si="113"/>
        <v>0</v>
      </c>
      <c r="NW9" s="182">
        <f t="shared" si="113"/>
        <v>0</v>
      </c>
      <c r="NX9" s="182">
        <f t="shared" si="113"/>
        <v>0</v>
      </c>
      <c r="NY9" s="182">
        <f t="shared" si="113"/>
        <v>0</v>
      </c>
      <c r="NZ9" s="182">
        <f t="shared" si="113"/>
        <v>0</v>
      </c>
      <c r="OA9" s="182">
        <f t="shared" si="113"/>
        <v>0</v>
      </c>
      <c r="OB9" s="182">
        <f t="shared" si="113"/>
        <v>0</v>
      </c>
      <c r="OC9" s="182">
        <f t="shared" si="113"/>
        <v>0</v>
      </c>
      <c r="OD9" s="182">
        <f t="shared" si="113"/>
        <v>0</v>
      </c>
      <c r="OE9" s="182">
        <f t="shared" si="113"/>
        <v>0</v>
      </c>
      <c r="OF9" s="182">
        <f t="shared" si="113"/>
        <v>0</v>
      </c>
      <c r="OG9" s="182">
        <f t="shared" si="113"/>
        <v>0</v>
      </c>
      <c r="OH9" s="182">
        <f t="shared" si="113"/>
        <v>0</v>
      </c>
      <c r="OI9" s="182">
        <f t="shared" si="113"/>
        <v>0</v>
      </c>
      <c r="OJ9" s="182">
        <f t="shared" si="113"/>
        <v>0</v>
      </c>
      <c r="OK9" s="182">
        <f t="shared" si="113"/>
        <v>0</v>
      </c>
      <c r="OL9" s="182">
        <f t="shared" si="113"/>
        <v>0</v>
      </c>
      <c r="OM9" s="182">
        <f t="shared" si="113"/>
        <v>0</v>
      </c>
      <c r="ON9" s="182">
        <f t="shared" si="113"/>
        <v>0</v>
      </c>
      <c r="OO9" s="182">
        <f t="shared" si="113"/>
        <v>0</v>
      </c>
      <c r="OP9" s="182">
        <f t="shared" si="113"/>
        <v>0</v>
      </c>
      <c r="OQ9" s="182">
        <f t="shared" si="113"/>
        <v>0</v>
      </c>
      <c r="OR9" s="182">
        <f t="shared" si="113"/>
        <v>0</v>
      </c>
      <c r="OS9" s="182">
        <f t="shared" si="113"/>
        <v>0</v>
      </c>
      <c r="OT9" s="182">
        <f t="shared" si="113"/>
        <v>0</v>
      </c>
      <c r="OU9" s="182">
        <f t="shared" si="113"/>
        <v>0</v>
      </c>
      <c r="OV9" s="182">
        <f t="shared" si="113"/>
        <v>0</v>
      </c>
      <c r="OW9" s="182">
        <f t="shared" si="113"/>
        <v>0</v>
      </c>
      <c r="OX9" s="182">
        <f t="shared" si="113"/>
        <v>0</v>
      </c>
      <c r="OY9" s="182">
        <f t="shared" si="113"/>
        <v>0</v>
      </c>
      <c r="OZ9" s="182">
        <f t="shared" si="113"/>
        <v>0</v>
      </c>
      <c r="PA9" s="182">
        <f t="shared" si="113"/>
        <v>0</v>
      </c>
      <c r="PB9" s="182">
        <f t="shared" ref="PB9:PI9" si="114">IF(AND($D$13&gt;0,$D$14&gt;0),IF(AND(HI4&gt;$D$13,OR(HI4&lt;$D$14,HI4=$D$14)),PB4,0),"")</f>
        <v>0</v>
      </c>
      <c r="PC9" s="182">
        <f t="shared" si="114"/>
        <v>0</v>
      </c>
      <c r="PD9" s="182">
        <f t="shared" si="114"/>
        <v>0</v>
      </c>
      <c r="PE9" s="182">
        <f t="shared" si="114"/>
        <v>0</v>
      </c>
      <c r="PF9" s="182">
        <f t="shared" si="114"/>
        <v>0</v>
      </c>
      <c r="PG9" s="182">
        <f t="shared" si="114"/>
        <v>0</v>
      </c>
      <c r="PH9" s="182">
        <f t="shared" si="114"/>
        <v>0</v>
      </c>
      <c r="PI9" s="182">
        <f t="shared" si="114"/>
        <v>0</v>
      </c>
    </row>
    <row r="10" spans="1:426" ht="16" x14ac:dyDescent="0.8">
      <c r="A10" s="5"/>
      <c r="C10" s="31" t="s">
        <v>694</v>
      </c>
      <c r="D10" s="71">
        <f>IF(AND(D9&gt;0,D9&lt;1,NOT(L5="")),_xlfn.LOGNORM.INV((1-$D$9)/2,LN($G$5),LN($K$4)),"")</f>
        <v>64.950105925721303</v>
      </c>
      <c r="E10" s="37"/>
      <c r="F10" s="2"/>
      <c r="G10" s="5"/>
      <c r="H10" s="5"/>
      <c r="I10" s="5"/>
      <c r="J10" s="5"/>
      <c r="K10" s="5"/>
      <c r="L10" s="5"/>
      <c r="M10" s="5"/>
      <c r="N10" s="5"/>
      <c r="O10" s="5"/>
      <c r="P10" s="5"/>
      <c r="Q10" s="5"/>
      <c r="R10" s="5"/>
      <c r="S10" s="5"/>
      <c r="T10" s="5"/>
      <c r="U10" s="5"/>
      <c r="V10" s="5"/>
      <c r="HQ10" s="182">
        <f>IF(AND($D$13&gt;0,$D$14&gt;0),IF(AND(X4&gt;$D$14),HQ4,0),"")</f>
        <v>0</v>
      </c>
      <c r="HR10" s="182">
        <f t="shared" ref="HR10:KC10" si="115">IF(AND($D$13&gt;0,$D$14&gt;0),IF(AND(Y4&gt;$D$14),HR4,0),"")</f>
        <v>0</v>
      </c>
      <c r="HS10" s="182">
        <f t="shared" si="115"/>
        <v>0</v>
      </c>
      <c r="HT10" s="182">
        <f t="shared" si="115"/>
        <v>0</v>
      </c>
      <c r="HU10" s="182">
        <f t="shared" si="115"/>
        <v>0</v>
      </c>
      <c r="HV10" s="182">
        <f t="shared" si="115"/>
        <v>0</v>
      </c>
      <c r="HW10" s="182">
        <f t="shared" si="115"/>
        <v>0</v>
      </c>
      <c r="HX10" s="182">
        <f t="shared" si="115"/>
        <v>0</v>
      </c>
      <c r="HY10" s="182">
        <f t="shared" si="115"/>
        <v>0</v>
      </c>
      <c r="HZ10" s="182">
        <f t="shared" si="115"/>
        <v>0</v>
      </c>
      <c r="IA10" s="182">
        <f t="shared" si="115"/>
        <v>0</v>
      </c>
      <c r="IB10" s="182">
        <f t="shared" si="115"/>
        <v>0</v>
      </c>
      <c r="IC10" s="182">
        <f t="shared" si="115"/>
        <v>0</v>
      </c>
      <c r="ID10" s="182">
        <f t="shared" si="115"/>
        <v>0</v>
      </c>
      <c r="IE10" s="182">
        <f t="shared" si="115"/>
        <v>0</v>
      </c>
      <c r="IF10" s="182">
        <f t="shared" si="115"/>
        <v>0</v>
      </c>
      <c r="IG10" s="182">
        <f t="shared" si="115"/>
        <v>0</v>
      </c>
      <c r="IH10" s="182">
        <f t="shared" si="115"/>
        <v>0</v>
      </c>
      <c r="II10" s="182">
        <f t="shared" si="115"/>
        <v>0</v>
      </c>
      <c r="IJ10" s="182">
        <f t="shared" si="115"/>
        <v>0</v>
      </c>
      <c r="IK10" s="182">
        <f t="shared" si="115"/>
        <v>0</v>
      </c>
      <c r="IL10" s="182">
        <f t="shared" si="115"/>
        <v>0</v>
      </c>
      <c r="IM10" s="182">
        <f t="shared" si="115"/>
        <v>0</v>
      </c>
      <c r="IN10" s="182">
        <f t="shared" si="115"/>
        <v>0</v>
      </c>
      <c r="IO10" s="182">
        <f t="shared" si="115"/>
        <v>0</v>
      </c>
      <c r="IP10" s="182">
        <f t="shared" si="115"/>
        <v>0</v>
      </c>
      <c r="IQ10" s="182">
        <f t="shared" si="115"/>
        <v>0</v>
      </c>
      <c r="IR10" s="182">
        <f t="shared" si="115"/>
        <v>0</v>
      </c>
      <c r="IS10" s="182">
        <f t="shared" si="115"/>
        <v>0</v>
      </c>
      <c r="IT10" s="182">
        <f t="shared" si="115"/>
        <v>0</v>
      </c>
      <c r="IU10" s="182">
        <f t="shared" si="115"/>
        <v>0</v>
      </c>
      <c r="IV10" s="182">
        <f t="shared" si="115"/>
        <v>0</v>
      </c>
      <c r="IW10" s="182">
        <f t="shared" si="115"/>
        <v>0</v>
      </c>
      <c r="IX10" s="182">
        <f t="shared" si="115"/>
        <v>0</v>
      </c>
      <c r="IY10" s="182">
        <f t="shared" si="115"/>
        <v>0</v>
      </c>
      <c r="IZ10" s="182">
        <f t="shared" si="115"/>
        <v>0</v>
      </c>
      <c r="JA10" s="182">
        <f t="shared" si="115"/>
        <v>0</v>
      </c>
      <c r="JB10" s="182">
        <f t="shared" si="115"/>
        <v>0</v>
      </c>
      <c r="JC10" s="182">
        <f t="shared" si="115"/>
        <v>0</v>
      </c>
      <c r="JD10" s="182">
        <f t="shared" si="115"/>
        <v>0</v>
      </c>
      <c r="JE10" s="182">
        <f t="shared" si="115"/>
        <v>0</v>
      </c>
      <c r="JF10" s="182">
        <f t="shared" si="115"/>
        <v>0</v>
      </c>
      <c r="JG10" s="182">
        <f t="shared" si="115"/>
        <v>0</v>
      </c>
      <c r="JH10" s="182">
        <f t="shared" si="115"/>
        <v>0</v>
      </c>
      <c r="JI10" s="182">
        <f t="shared" si="115"/>
        <v>0</v>
      </c>
      <c r="JJ10" s="182">
        <f t="shared" si="115"/>
        <v>0</v>
      </c>
      <c r="JK10" s="182">
        <f t="shared" si="115"/>
        <v>0</v>
      </c>
      <c r="JL10" s="182">
        <f t="shared" si="115"/>
        <v>0</v>
      </c>
      <c r="JM10" s="182">
        <f t="shared" si="115"/>
        <v>0</v>
      </c>
      <c r="JN10" s="182">
        <f t="shared" si="115"/>
        <v>0</v>
      </c>
      <c r="JO10" s="182">
        <f t="shared" si="115"/>
        <v>0</v>
      </c>
      <c r="JP10" s="182">
        <f t="shared" si="115"/>
        <v>0</v>
      </c>
      <c r="JQ10" s="182">
        <f t="shared" si="115"/>
        <v>0</v>
      </c>
      <c r="JR10" s="182">
        <f t="shared" si="115"/>
        <v>0</v>
      </c>
      <c r="JS10" s="182">
        <f t="shared" si="115"/>
        <v>0</v>
      </c>
      <c r="JT10" s="182">
        <f t="shared" si="115"/>
        <v>0</v>
      </c>
      <c r="JU10" s="182">
        <f t="shared" si="115"/>
        <v>0</v>
      </c>
      <c r="JV10" s="182">
        <f t="shared" si="115"/>
        <v>0</v>
      </c>
      <c r="JW10" s="182">
        <f t="shared" si="115"/>
        <v>0</v>
      </c>
      <c r="JX10" s="182">
        <f t="shared" si="115"/>
        <v>0</v>
      </c>
      <c r="JY10" s="182">
        <f t="shared" si="115"/>
        <v>0</v>
      </c>
      <c r="JZ10" s="182">
        <f t="shared" si="115"/>
        <v>0</v>
      </c>
      <c r="KA10" s="182">
        <f t="shared" si="115"/>
        <v>0</v>
      </c>
      <c r="KB10" s="182">
        <f t="shared" si="115"/>
        <v>0</v>
      </c>
      <c r="KC10" s="182">
        <f t="shared" si="115"/>
        <v>0</v>
      </c>
      <c r="KD10" s="182">
        <f t="shared" ref="KD10:MO10" si="116">IF(AND($D$13&gt;0,$D$14&gt;0),IF(AND(CK4&gt;$D$14),KD4,0),"")</f>
        <v>0</v>
      </c>
      <c r="KE10" s="182">
        <f t="shared" si="116"/>
        <v>0</v>
      </c>
      <c r="KF10" s="182">
        <f t="shared" si="116"/>
        <v>0</v>
      </c>
      <c r="KG10" s="182">
        <f t="shared" si="116"/>
        <v>0</v>
      </c>
      <c r="KH10" s="182">
        <f t="shared" si="116"/>
        <v>0</v>
      </c>
      <c r="KI10" s="182">
        <f t="shared" si="116"/>
        <v>0</v>
      </c>
      <c r="KJ10" s="182">
        <f t="shared" si="116"/>
        <v>0</v>
      </c>
      <c r="KK10" s="182">
        <f t="shared" si="116"/>
        <v>0</v>
      </c>
      <c r="KL10" s="182">
        <f t="shared" si="116"/>
        <v>0</v>
      </c>
      <c r="KM10" s="182">
        <f t="shared" si="116"/>
        <v>0</v>
      </c>
      <c r="KN10" s="182">
        <f t="shared" si="116"/>
        <v>0</v>
      </c>
      <c r="KO10" s="182">
        <f t="shared" si="116"/>
        <v>0</v>
      </c>
      <c r="KP10" s="182">
        <f t="shared" si="116"/>
        <v>0</v>
      </c>
      <c r="KQ10" s="182">
        <f t="shared" si="116"/>
        <v>0</v>
      </c>
      <c r="KR10" s="182">
        <f t="shared" si="116"/>
        <v>0</v>
      </c>
      <c r="KS10" s="182">
        <f t="shared" si="116"/>
        <v>0</v>
      </c>
      <c r="KT10" s="182">
        <f t="shared" si="116"/>
        <v>0</v>
      </c>
      <c r="KU10" s="182">
        <f t="shared" si="116"/>
        <v>0</v>
      </c>
      <c r="KV10" s="182">
        <f t="shared" si="116"/>
        <v>0</v>
      </c>
      <c r="KW10" s="182">
        <f t="shared" si="116"/>
        <v>0</v>
      </c>
      <c r="KX10" s="182">
        <f t="shared" si="116"/>
        <v>0</v>
      </c>
      <c r="KY10" s="182">
        <f t="shared" si="116"/>
        <v>0</v>
      </c>
      <c r="KZ10" s="182">
        <f t="shared" si="116"/>
        <v>0</v>
      </c>
      <c r="LA10" s="182">
        <f t="shared" si="116"/>
        <v>0</v>
      </c>
      <c r="LB10" s="182">
        <f t="shared" si="116"/>
        <v>0</v>
      </c>
      <c r="LC10" s="182">
        <f t="shared" si="116"/>
        <v>4.7481647429159224E-3</v>
      </c>
      <c r="LD10" s="182">
        <f t="shared" si="116"/>
        <v>4.5246930688608881E-3</v>
      </c>
      <c r="LE10" s="182">
        <f t="shared" si="116"/>
        <v>4.3093578609512103E-3</v>
      </c>
      <c r="LF10" s="182">
        <f t="shared" si="116"/>
        <v>4.1020707060633217E-3</v>
      </c>
      <c r="LG10" s="182">
        <f t="shared" si="116"/>
        <v>3.9027227884666695E-3</v>
      </c>
      <c r="LH10" s="182">
        <f t="shared" si="116"/>
        <v>3.711187305684609E-3</v>
      </c>
      <c r="LI10" s="182">
        <f t="shared" si="116"/>
        <v>3.5273217369608625E-3</v>
      </c>
      <c r="LJ10" s="182">
        <f t="shared" si="116"/>
        <v>3.3509699651872987E-3</v>
      </c>
      <c r="LK10" s="182">
        <f t="shared" si="116"/>
        <v>3.1819642542781986E-3</v>
      </c>
      <c r="LL10" s="182">
        <f t="shared" si="116"/>
        <v>3.02012708492834E-3</v>
      </c>
      <c r="LM10" s="182">
        <f t="shared" si="116"/>
        <v>2.8652728524886407E-3</v>
      </c>
      <c r="LN10" s="182">
        <f t="shared" si="116"/>
        <v>2.7172094313424695E-3</v>
      </c>
      <c r="LO10" s="182">
        <f t="shared" si="116"/>
        <v>2.575739610686635E-3</v>
      </c>
      <c r="LP10" s="182">
        <f t="shared" si="116"/>
        <v>2.4406624070253753E-3</v>
      </c>
      <c r="LQ10" s="182">
        <f t="shared" si="116"/>
        <v>2.3117742589848773E-3</v>
      </c>
      <c r="LR10" s="182">
        <f t="shared" si="116"/>
        <v>2.1888701102651198E-3</v>
      </c>
      <c r="LS10" s="182">
        <f t="shared" si="116"/>
        <v>2.0717443866734146E-3</v>
      </c>
      <c r="LT10" s="182">
        <f t="shared" si="116"/>
        <v>1.9601918732414514E-3</v>
      </c>
      <c r="LU10" s="182">
        <f t="shared" si="116"/>
        <v>1.8540084974258977E-3</v>
      </c>
      <c r="LV10" s="182">
        <f t="shared" si="116"/>
        <v>1.7529920243372671E-3</v>
      </c>
      <c r="LW10" s="182">
        <f t="shared" si="116"/>
        <v>1.6569426698445266E-3</v>
      </c>
      <c r="LX10" s="182">
        <f t="shared" si="116"/>
        <v>1.5656636372682418E-3</v>
      </c>
      <c r="LY10" s="182">
        <f t="shared" si="116"/>
        <v>1.4789615832108988E-3</v>
      </c>
      <c r="LZ10" s="182">
        <f t="shared" si="116"/>
        <v>1.3966470178847753E-3</v>
      </c>
      <c r="MA10" s="182">
        <f t="shared" si="116"/>
        <v>1.3185346450911009E-3</v>
      </c>
      <c r="MB10" s="182">
        <f t="shared" si="116"/>
        <v>1.2444436467826698E-3</v>
      </c>
      <c r="MC10" s="182">
        <f t="shared" si="116"/>
        <v>1.1741979169115221E-3</v>
      </c>
      <c r="MD10" s="182">
        <f t="shared" si="116"/>
        <v>1.1076262490251239E-3</v>
      </c>
      <c r="ME10" s="182">
        <f t="shared" si="116"/>
        <v>1.0445624818337851E-3</v>
      </c>
      <c r="MF10" s="182">
        <f t="shared" si="116"/>
        <v>9.8484560672994366E-4</v>
      </c>
      <c r="MG10" s="182">
        <f t="shared" si="116"/>
        <v>9.283198409996029E-4</v>
      </c>
      <c r="MH10" s="182">
        <f t="shared" si="116"/>
        <v>8.7483467022910291E-4</v>
      </c>
      <c r="MI10" s="182">
        <f t="shared" si="116"/>
        <v>8.2424486317841949E-4</v>
      </c>
      <c r="MJ10" s="182">
        <f t="shared" si="116"/>
        <v>7.7641046216600648E-4</v>
      </c>
      <c r="MK10" s="182">
        <f t="shared" si="116"/>
        <v>7.3119675179202212E-4</v>
      </c>
      <c r="ML10" s="182">
        <f t="shared" si="116"/>
        <v>6.8847420861574372E-4</v>
      </c>
      <c r="MM10" s="182">
        <f t="shared" si="116"/>
        <v>6.4811843420163411E-4</v>
      </c>
      <c r="MN10" s="182">
        <f t="shared" si="116"/>
        <v>6.1001007375549024E-4</v>
      </c>
      <c r="MO10" s="182">
        <f t="shared" si="116"/>
        <v>5.7403472238918099E-4</v>
      </c>
      <c r="MP10" s="182">
        <f t="shared" ref="MP10:PA10" si="117">IF(AND($D$13&gt;0,$D$14&gt;0),IF(AND(EW4&gt;$D$14),MP4,0),"")</f>
        <v>5.4008282087854428E-4</v>
      </c>
      <c r="MQ10" s="182">
        <f t="shared" si="117"/>
        <v>5.0804954261546265E-4</v>
      </c>
      <c r="MR10" s="182">
        <f t="shared" si="117"/>
        <v>4.7783467330034035E-4</v>
      </c>
      <c r="MS10" s="182">
        <f t="shared" si="117"/>
        <v>4.4934248477675241E-4</v>
      </c>
      <c r="MT10" s="182">
        <f t="shared" si="117"/>
        <v>4.2248160427426571E-4</v>
      </c>
      <c r="MU10" s="182">
        <f t="shared" si="117"/>
        <v>3.9716488019902579E-4</v>
      </c>
      <c r="MV10" s="182">
        <f t="shared" si="117"/>
        <v>3.7330924549398587E-4</v>
      </c>
      <c r="MW10" s="182">
        <f t="shared" si="117"/>
        <v>3.5083557948147325E-4</v>
      </c>
      <c r="MX10" s="182">
        <f t="shared" si="117"/>
        <v>3.2966856899958386E-4</v>
      </c>
      <c r="MY10" s="182">
        <f t="shared" si="117"/>
        <v>3.0973656955062391E-4</v>
      </c>
      <c r="MZ10" s="182">
        <f t="shared" si="117"/>
        <v>2.9097146709373441E-4</v>
      </c>
      <c r="NA10" s="182">
        <f t="shared" si="117"/>
        <v>2.733085410349576E-4</v>
      </c>
      <c r="NB10" s="182">
        <f t="shared" si="117"/>
        <v>2.5668632889556009E-4</v>
      </c>
      <c r="NC10" s="182">
        <f t="shared" si="117"/>
        <v>2.4104649307333259E-4</v>
      </c>
      <c r="ND10" s="182">
        <f t="shared" si="117"/>
        <v>2.2633369005131804E-4</v>
      </c>
      <c r="NE10" s="182">
        <f t="shared" si="117"/>
        <v>2.1249544235362928E-4</v>
      </c>
      <c r="NF10" s="182">
        <f t="shared" si="117"/>
        <v>1.9948201349835194E-4</v>
      </c>
      <c r="NG10" s="182">
        <f t="shared" si="117"/>
        <v>1.8724628615269278E-4</v>
      </c>
      <c r="NH10" s="182">
        <f t="shared" si="117"/>
        <v>1.7574364365506676E-4</v>
      </c>
      <c r="NI10" s="182">
        <f t="shared" si="117"/>
        <v>1.6493185503254333E-4</v>
      </c>
      <c r="NJ10" s="182">
        <f t="shared" si="117"/>
        <v>1.5477096360955758E-4</v>
      </c>
      <c r="NK10" s="182">
        <f t="shared" si="117"/>
        <v>1.4522317927484566E-4</v>
      </c>
      <c r="NL10" s="182">
        <f t="shared" si="117"/>
        <v>1.3625277444780719E-4</v>
      </c>
      <c r="NM10" s="182">
        <f t="shared" si="117"/>
        <v>1.2782598376279952E-4</v>
      </c>
      <c r="NN10" s="182">
        <f t="shared" si="117"/>
        <v>1.1991090746979695E-4</v>
      </c>
      <c r="NO10" s="182">
        <f t="shared" si="117"/>
        <v>1.1247741853236418E-4</v>
      </c>
      <c r="NP10" s="182">
        <f t="shared" si="117"/>
        <v>1.0549707338868102E-4</v>
      </c>
      <c r="NQ10" s="182">
        <f t="shared" si="117"/>
        <v>9.8943026328124947E-5</v>
      </c>
      <c r="NR10" s="182">
        <f t="shared" si="117"/>
        <v>9.278994742473309E-5</v>
      </c>
      <c r="NS10" s="182">
        <f t="shared" si="117"/>
        <v>8.701394395922108E-5</v>
      </c>
      <c r="NT10" s="182">
        <f t="shared" si="117"/>
        <v>8.1592485253268016E-5</v>
      </c>
      <c r="NU10" s="182">
        <f t="shared" si="117"/>
        <v>7.6504330833105199E-5</v>
      </c>
      <c r="NV10" s="182">
        <f t="shared" si="117"/>
        <v>7.1729461834090113E-5</v>
      </c>
      <c r="NW10" s="182">
        <f t="shared" si="117"/>
        <v>6.7249015553676287E-5</v>
      </c>
      <c r="NX10" s="182">
        <f t="shared" si="117"/>
        <v>6.3045223056902339E-5</v>
      </c>
      <c r="NY10" s="182">
        <f t="shared" si="117"/>
        <v>5.9101349736183999E-5</v>
      </c>
      <c r="NZ10" s="182">
        <f t="shared" si="117"/>
        <v>5.5401638725565697E-5</v>
      </c>
      <c r="OA10" s="182">
        <f t="shared" si="117"/>
        <v>5.1931257068732256E-5</v>
      </c>
      <c r="OB10" s="182">
        <f t="shared" si="117"/>
        <v>4.8676244539763621E-5</v>
      </c>
      <c r="OC10" s="182">
        <f t="shared" si="117"/>
        <v>4.5623465015895636E-5</v>
      </c>
      <c r="OD10" s="182">
        <f t="shared" si="117"/>
        <v>4.2760560302254087E-5</v>
      </c>
      <c r="OE10" s="182">
        <f t="shared" si="117"/>
        <v>4.0075906309642418E-5</v>
      </c>
      <c r="OF10" s="182">
        <f t="shared" si="117"/>
        <v>3.7558571487940767E-5</v>
      </c>
      <c r="OG10" s="182">
        <f t="shared" si="117"/>
        <v>3.5198277419405587E-5</v>
      </c>
      <c r="OH10" s="182">
        <f t="shared" si="117"/>
        <v>3.2985361478180346E-5</v>
      </c>
      <c r="OI10" s="182">
        <f t="shared" si="117"/>
        <v>3.0910741464511026E-5</v>
      </c>
      <c r="OJ10" s="182">
        <f t="shared" si="117"/>
        <v>2.8965882124533993E-5</v>
      </c>
      <c r="OK10" s="182">
        <f t="shared" si="117"/>
        <v>2.7142763469007201E-5</v>
      </c>
      <c r="OL10" s="182">
        <f t="shared" si="117"/>
        <v>2.5433850806948303E-5</v>
      </c>
      <c r="OM10" s="182">
        <f t="shared" si="117"/>
        <v>2.3832066412827249E-5</v>
      </c>
      <c r="ON10" s="182">
        <f t="shared" si="117"/>
        <v>2.2330762748685631E-5</v>
      </c>
      <c r="OO10" s="182">
        <f t="shared" si="117"/>
        <v>2.0923697165317703E-5</v>
      </c>
      <c r="OP10" s="182">
        <f t="shared" si="117"/>
        <v>1.9605008009421976E-5</v>
      </c>
      <c r="OQ10" s="182">
        <f t="shared" si="117"/>
        <v>1.8369192066401222E-5</v>
      </c>
      <c r="OR10" s="182">
        <f t="shared" si="117"/>
        <v>1.7211083271246864E-5</v>
      </c>
      <c r="OS10" s="182">
        <f t="shared" si="117"/>
        <v>1.6125832622669659E-5</v>
      </c>
      <c r="OT10" s="182">
        <f t="shared" si="117"/>
        <v>1.5108889238325757E-5</v>
      </c>
      <c r="OU10" s="182">
        <f t="shared" si="117"/>
        <v>1.4155982491632943E-5</v>
      </c>
      <c r="OV10" s="182">
        <f t="shared" si="117"/>
        <v>1.3263105173255985E-5</v>
      </c>
      <c r="OW10" s="182">
        <f t="shared" si="117"/>
        <v>1.2426497622872885E-5</v>
      </c>
      <c r="OX10" s="182">
        <f t="shared" si="117"/>
        <v>1.1642632779289859E-5</v>
      </c>
      <c r="OY10" s="182">
        <f t="shared" si="117"/>
        <v>1.0908202099378244E-5</v>
      </c>
      <c r="OZ10" s="182">
        <f t="shared" si="117"/>
        <v>1.022010229861765E-5</v>
      </c>
      <c r="PA10" s="182">
        <f t="shared" si="117"/>
        <v>9.5754228682869402E-6</v>
      </c>
      <c r="PB10" s="182">
        <f t="shared" ref="PB10:PI10" si="118">IF(AND($D$13&gt;0,$D$14&gt;0),IF(AND(HI4&gt;$D$14),PB4,0),"")</f>
        <v>8.9714343265148584E-6</v>
      </c>
      <c r="PC10" s="182">
        <f t="shared" si="118"/>
        <v>8.4055771624983921E-6</v>
      </c>
      <c r="PD10" s="182">
        <f t="shared" si="118"/>
        <v>7.8754514352181918E-6</v>
      </c>
      <c r="PE10" s="182">
        <f t="shared" si="118"/>
        <v>7.3788069899236558E-6</v>
      </c>
      <c r="PF10" s="182">
        <f t="shared" si="118"/>
        <v>6.9135342575232309E-6</v>
      </c>
      <c r="PG10" s="182">
        <f t="shared" si="118"/>
        <v>6.4776556038129626E-6</v>
      </c>
      <c r="PH10" s="182">
        <f t="shared" si="118"/>
        <v>6.0693171971852716E-6</v>
      </c>
      <c r="PI10" s="182">
        <f t="shared" si="118"/>
        <v>5.6867813651073898E-6</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6">
        <f>MAX(HQ8:HQ10)</f>
        <v>4.0029571657267468E-5</v>
      </c>
      <c r="HR11" s="226">
        <f t="shared" ref="HR11:KC11" si="119">MAX(HR8:HR10)</f>
        <v>5.8857866826993989E-5</v>
      </c>
      <c r="HS11" s="226">
        <f t="shared" si="119"/>
        <v>8.4537083803585538E-5</v>
      </c>
      <c r="HT11" s="226">
        <f t="shared" si="119"/>
        <v>1.1880341342184753E-4</v>
      </c>
      <c r="HU11" s="226">
        <f t="shared" si="119"/>
        <v>1.6360714846785313E-4</v>
      </c>
      <c r="HV11" s="226">
        <f t="shared" si="119"/>
        <v>2.2108583268700801E-4</v>
      </c>
      <c r="HW11" s="226">
        <f t="shared" si="119"/>
        <v>2.9352553695907241E-4</v>
      </c>
      <c r="HX11" s="226">
        <f t="shared" si="119"/>
        <v>3.8331121367362047E-4</v>
      </c>
      <c r="HY11" s="226">
        <f t="shared" si="119"/>
        <v>4.9286776408494464E-4</v>
      </c>
      <c r="HZ11" s="226">
        <f t="shared" si="119"/>
        <v>6.2459402393972956E-4</v>
      </c>
      <c r="IA11" s="226">
        <f t="shared" si="119"/>
        <v>7.8079229297391367E-4</v>
      </c>
      <c r="IB11" s="226">
        <f t="shared" si="119"/>
        <v>9.6359628247830653E-4</v>
      </c>
      <c r="IC11" s="226">
        <f t="shared" si="119"/>
        <v>1.174900426026282E-3</v>
      </c>
      <c r="ID11" s="226">
        <f t="shared" si="119"/>
        <v>1.4162933996174228E-3</v>
      </c>
      <c r="IE11" s="226">
        <f t="shared" si="119"/>
        <v>1.6889984483360518E-3</v>
      </c>
      <c r="IF11" s="226">
        <f t="shared" si="119"/>
        <v>1.9938227448822289E-3</v>
      </c>
      <c r="IG11" s="226">
        <f t="shared" si="119"/>
        <v>2.3311175437352428E-3</v>
      </c>
      <c r="IH11" s="226">
        <f t="shared" si="119"/>
        <v>2.7007503778451627E-3</v>
      </c>
      <c r="II11" s="226">
        <f t="shared" si="119"/>
        <v>3.1020900063317308E-3</v>
      </c>
      <c r="IJ11" s="226">
        <f t="shared" si="119"/>
        <v>3.5340042923672904E-3</v>
      </c>
      <c r="IK11" s="226">
        <f t="shared" si="119"/>
        <v>3.9948706963023025E-3</v>
      </c>
      <c r="IL11" s="226">
        <f t="shared" si="119"/>
        <v>4.4825986306971828E-3</v>
      </c>
      <c r="IM11" s="226">
        <f t="shared" si="119"/>
        <v>4.9946625558907869E-3</v>
      </c>
      <c r="IN11" s="226">
        <f t="shared" si="119"/>
        <v>5.5281444058960768E-3</v>
      </c>
      <c r="IO11" s="226">
        <f t="shared" si="119"/>
        <v>6.0797837282512623E-3</v>
      </c>
      <c r="IP11" s="226">
        <f t="shared" si="119"/>
        <v>6.6460337968105455E-3</v>
      </c>
      <c r="IQ11" s="226">
        <f t="shared" si="119"/>
        <v>7.2231219083963962E-3</v>
      </c>
      <c r="IR11" s="226">
        <f t="shared" si="119"/>
        <v>7.8071120949447376E-3</v>
      </c>
      <c r="IS11" s="226">
        <f t="shared" si="119"/>
        <v>8.3939685624893762E-3</v>
      </c>
      <c r="IT11" s="226">
        <f t="shared" si="119"/>
        <v>8.9796182961533935E-3</v>
      </c>
      <c r="IU11" s="226">
        <f t="shared" si="119"/>
        <v>9.5600114349573273E-3</v>
      </c>
      <c r="IV11" s="226">
        <f t="shared" si="119"/>
        <v>1.0131178210638294E-2</v>
      </c>
      <c r="IW11" s="226">
        <f t="shared" si="119"/>
        <v>1.0689281450421457E-2</v>
      </c>
      <c r="IX11" s="226">
        <f t="shared" si="119"/>
        <v>1.12306638554488E-2</v>
      </c>
      <c r="IY11" s="226">
        <f t="shared" si="119"/>
        <v>1.1751889476266295E-2</v>
      </c>
      <c r="IZ11" s="226">
        <f t="shared" si="119"/>
        <v>1.2249779007701286E-2</v>
      </c>
      <c r="JA11" s="226">
        <f t="shared" si="119"/>
        <v>1.2721438712335447E-2</v>
      </c>
      <c r="JB11" s="226">
        <f t="shared" si="119"/>
        <v>1.316428295068341E-2</v>
      </c>
      <c r="JC11" s="226">
        <f t="shared" si="119"/>
        <v>1.3576050444479454E-2</v>
      </c>
      <c r="JD11" s="226">
        <f t="shared" si="119"/>
        <v>1.3954814525665033E-2</v>
      </c>
      <c r="JE11" s="226">
        <f t="shared" si="119"/>
        <v>1.4298987727261596E-2</v>
      </c>
      <c r="JF11" s="226">
        <f t="shared" si="119"/>
        <v>1.4607321153631194E-2</v>
      </c>
      <c r="JG11" s="226">
        <f t="shared" si="119"/>
        <v>1.487889912767416E-2</v>
      </c>
      <c r="JH11" s="226">
        <f t="shared" si="119"/>
        <v>1.5113129652784031E-2</v>
      </c>
      <c r="JI11" s="226">
        <f t="shared" si="119"/>
        <v>1.5309731249739776E-2</v>
      </c>
      <c r="JJ11" s="226">
        <f t="shared" si="119"/>
        <v>1.5468716735259116E-2</v>
      </c>
      <c r="JK11" s="226">
        <f t="shared" si="119"/>
        <v>1.5590374501867314E-2</v>
      </c>
      <c r="JL11" s="226">
        <f t="shared" si="119"/>
        <v>1.5675247840296953E-2</v>
      </c>
      <c r="JM11" s="226">
        <f t="shared" si="119"/>
        <v>1.5724112817998397E-2</v>
      </c>
      <c r="JN11" s="226">
        <f t="shared" si="119"/>
        <v>1.573795519258292E-2</v>
      </c>
      <c r="JO11" s="226">
        <f t="shared" si="119"/>
        <v>1.5717946799056349E-2</v>
      </c>
      <c r="JP11" s="226">
        <f t="shared" si="119"/>
        <v>1.5665421806258243E-2</v>
      </c>
      <c r="JQ11" s="226">
        <f t="shared" si="119"/>
        <v>1.5581853192537446E-2</v>
      </c>
      <c r="JR11" s="226">
        <f t="shared" si="119"/>
        <v>1.5468829744683643E-2</v>
      </c>
      <c r="JS11" s="226">
        <f t="shared" si="119"/>
        <v>1.5328033838618475E-2</v>
      </c>
      <c r="JT11" s="226">
        <f t="shared" si="119"/>
        <v>1.5161220216236624E-2</v>
      </c>
      <c r="JU11" s="226">
        <f t="shared" si="119"/>
        <v>1.4970195930806684E-2</v>
      </c>
      <c r="JV11" s="226">
        <f t="shared" si="119"/>
        <v>1.475680159404359E-2</v>
      </c>
      <c r="JW11" s="226">
        <f t="shared" si="119"/>
        <v>1.4522894021745069E-2</v>
      </c>
      <c r="JX11" s="226">
        <f t="shared" si="119"/>
        <v>1.4270330342001539E-2</v>
      </c>
      <c r="JY11" s="226">
        <f t="shared" si="119"/>
        <v>1.4000953600583297E-2</v>
      </c>
      <c r="JZ11" s="226">
        <f t="shared" si="119"/>
        <v>1.3716579872215039E-2</v>
      </c>
      <c r="KA11" s="226">
        <f t="shared" si="119"/>
        <v>1.3418986864025253E-2</v>
      </c>
      <c r="KB11" s="226">
        <f t="shared" si="119"/>
        <v>1.310990397839085E-2</v>
      </c>
      <c r="KC11" s="226">
        <f t="shared" si="119"/>
        <v>1.2791003786524596E-2</v>
      </c>
      <c r="KD11" s="226">
        <f t="shared" ref="KD11:MO11" si="120">MAX(KD8:KD10)</f>
        <v>1.2463894851270372E-2</v>
      </c>
      <c r="KE11" s="226">
        <f t="shared" si="120"/>
        <v>1.2130115827448511E-2</v>
      </c>
      <c r="KF11" s="226">
        <f t="shared" si="120"/>
        <v>1.179113076048653E-2</v>
      </c>
      <c r="KG11" s="226">
        <f t="shared" si="120"/>
        <v>1.1448325498720578E-2</v>
      </c>
      <c r="KH11" s="226">
        <f t="shared" si="120"/>
        <v>1.1103005131407315E-2</v>
      </c>
      <c r="KI11" s="226">
        <f t="shared" si="120"/>
        <v>1.0756392362891031E-2</v>
      </c>
      <c r="KJ11" s="226">
        <f t="shared" si="120"/>
        <v>1.0409626733283167E-2</v>
      </c>
      <c r="KK11" s="226">
        <f t="shared" si="120"/>
        <v>1.0063764597203874E-2</v>
      </c>
      <c r="KL11" s="226">
        <f t="shared" si="120"/>
        <v>9.719779774388192E-3</v>
      </c>
      <c r="KM11" s="226">
        <f t="shared" si="120"/>
        <v>9.3785647890790545E-3</v>
      </c>
      <c r="KN11" s="226">
        <f t="shared" si="120"/>
        <v>9.0409326189304327E-3</v>
      </c>
      <c r="KO11" s="226">
        <f t="shared" si="120"/>
        <v>8.7076188784670459E-3</v>
      </c>
      <c r="KP11" s="226">
        <f t="shared" si="120"/>
        <v>8.3792843668448174E-3</v>
      </c>
      <c r="KQ11" s="226">
        <f t="shared" si="120"/>
        <v>8.056517914603066E-3</v>
      </c>
      <c r="KR11" s="226">
        <f t="shared" si="120"/>
        <v>7.7398394691841569E-3</v>
      </c>
      <c r="KS11" s="226">
        <f t="shared" si="120"/>
        <v>7.4297033641240783E-3</v>
      </c>
      <c r="KT11" s="226">
        <f t="shared" si="120"/>
        <v>7.1265017219095559E-3</v>
      </c>
      <c r="KU11" s="226">
        <f t="shared" si="120"/>
        <v>6.8305679454867384E-3</v>
      </c>
      <c r="KV11" s="226">
        <f t="shared" si="120"/>
        <v>6.5421802582397741E-3</v>
      </c>
      <c r="KW11" s="226">
        <f t="shared" si="120"/>
        <v>6.2615652568937512E-3</v>
      </c>
      <c r="KX11" s="226">
        <f t="shared" si="120"/>
        <v>5.9889014462002049E-3</v>
      </c>
      <c r="KY11" s="226">
        <f t="shared" si="120"/>
        <v>5.7243227284136181E-3</v>
      </c>
      <c r="KZ11" s="226">
        <f t="shared" si="120"/>
        <v>5.4679218244476141E-3</v>
      </c>
      <c r="LA11" s="226">
        <f t="shared" si="120"/>
        <v>5.2197536071981561E-3</v>
      </c>
      <c r="LB11" s="226">
        <f t="shared" si="120"/>
        <v>4.9798383308375842E-3</v>
      </c>
      <c r="LC11" s="226">
        <f t="shared" si="120"/>
        <v>4.7481647429159224E-3</v>
      </c>
      <c r="LD11" s="226">
        <f t="shared" si="120"/>
        <v>4.5246930688608881E-3</v>
      </c>
      <c r="LE11" s="226">
        <f t="shared" si="120"/>
        <v>4.3093578609512103E-3</v>
      </c>
      <c r="LF11" s="226">
        <f t="shared" si="120"/>
        <v>4.1020707060633217E-3</v>
      </c>
      <c r="LG11" s="226">
        <f t="shared" si="120"/>
        <v>3.9027227884666695E-3</v>
      </c>
      <c r="LH11" s="226">
        <f t="shared" si="120"/>
        <v>3.711187305684609E-3</v>
      </c>
      <c r="LI11" s="226">
        <f t="shared" si="120"/>
        <v>3.5273217369608625E-3</v>
      </c>
      <c r="LJ11" s="226">
        <f t="shared" si="120"/>
        <v>3.3509699651872987E-3</v>
      </c>
      <c r="LK11" s="226">
        <f t="shared" si="120"/>
        <v>3.1819642542781986E-3</v>
      </c>
      <c r="LL11" s="226">
        <f t="shared" si="120"/>
        <v>3.02012708492834E-3</v>
      </c>
      <c r="LM11" s="226">
        <f t="shared" si="120"/>
        <v>2.8652728524886407E-3</v>
      </c>
      <c r="LN11" s="226">
        <f t="shared" si="120"/>
        <v>2.7172094313424695E-3</v>
      </c>
      <c r="LO11" s="226">
        <f t="shared" si="120"/>
        <v>2.575739610686635E-3</v>
      </c>
      <c r="LP11" s="226">
        <f t="shared" si="120"/>
        <v>2.4406624070253753E-3</v>
      </c>
      <c r="LQ11" s="226">
        <f t="shared" si="120"/>
        <v>2.3117742589848773E-3</v>
      </c>
      <c r="LR11" s="226">
        <f t="shared" si="120"/>
        <v>2.1888701102651198E-3</v>
      </c>
      <c r="LS11" s="226">
        <f t="shared" si="120"/>
        <v>2.0717443866734146E-3</v>
      </c>
      <c r="LT11" s="226">
        <f t="shared" si="120"/>
        <v>1.9601918732414514E-3</v>
      </c>
      <c r="LU11" s="226">
        <f t="shared" si="120"/>
        <v>1.8540084974258977E-3</v>
      </c>
      <c r="LV11" s="226">
        <f t="shared" si="120"/>
        <v>1.7529920243372671E-3</v>
      </c>
      <c r="LW11" s="226">
        <f t="shared" si="120"/>
        <v>1.6569426698445266E-3</v>
      </c>
      <c r="LX11" s="226">
        <f t="shared" si="120"/>
        <v>1.5656636372682418E-3</v>
      </c>
      <c r="LY11" s="226">
        <f t="shared" si="120"/>
        <v>1.4789615832108988E-3</v>
      </c>
      <c r="LZ11" s="226">
        <f t="shared" si="120"/>
        <v>1.3966470178847753E-3</v>
      </c>
      <c r="MA11" s="226">
        <f t="shared" si="120"/>
        <v>1.3185346450911009E-3</v>
      </c>
      <c r="MB11" s="226">
        <f t="shared" si="120"/>
        <v>1.2444436467826698E-3</v>
      </c>
      <c r="MC11" s="226">
        <f t="shared" si="120"/>
        <v>1.1741979169115221E-3</v>
      </c>
      <c r="MD11" s="226">
        <f t="shared" si="120"/>
        <v>1.1076262490251239E-3</v>
      </c>
      <c r="ME11" s="226">
        <f t="shared" si="120"/>
        <v>1.0445624818337851E-3</v>
      </c>
      <c r="MF11" s="226">
        <f t="shared" si="120"/>
        <v>9.8484560672994366E-4</v>
      </c>
      <c r="MG11" s="226">
        <f t="shared" si="120"/>
        <v>9.283198409996029E-4</v>
      </c>
      <c r="MH11" s="226">
        <f t="shared" si="120"/>
        <v>8.7483467022910291E-4</v>
      </c>
      <c r="MI11" s="226">
        <f t="shared" si="120"/>
        <v>8.2424486317841949E-4</v>
      </c>
      <c r="MJ11" s="226">
        <f t="shared" si="120"/>
        <v>7.7641046216600648E-4</v>
      </c>
      <c r="MK11" s="226">
        <f t="shared" si="120"/>
        <v>7.3119675179202212E-4</v>
      </c>
      <c r="ML11" s="226">
        <f t="shared" si="120"/>
        <v>6.8847420861574372E-4</v>
      </c>
      <c r="MM11" s="226">
        <f t="shared" si="120"/>
        <v>6.4811843420163411E-4</v>
      </c>
      <c r="MN11" s="226">
        <f t="shared" si="120"/>
        <v>6.1001007375549024E-4</v>
      </c>
      <c r="MO11" s="226">
        <f t="shared" si="120"/>
        <v>5.7403472238918099E-4</v>
      </c>
      <c r="MP11" s="226">
        <f t="shared" ref="MP11:PA11" si="121">MAX(MP8:MP10)</f>
        <v>5.4008282087854428E-4</v>
      </c>
      <c r="MQ11" s="226">
        <f t="shared" si="121"/>
        <v>5.0804954261546265E-4</v>
      </c>
      <c r="MR11" s="226">
        <f t="shared" si="121"/>
        <v>4.7783467330034035E-4</v>
      </c>
      <c r="MS11" s="226">
        <f t="shared" si="121"/>
        <v>4.4934248477675241E-4</v>
      </c>
      <c r="MT11" s="226">
        <f t="shared" si="121"/>
        <v>4.2248160427426571E-4</v>
      </c>
      <c r="MU11" s="226">
        <f t="shared" si="121"/>
        <v>3.9716488019902579E-4</v>
      </c>
      <c r="MV11" s="226">
        <f t="shared" si="121"/>
        <v>3.7330924549398587E-4</v>
      </c>
      <c r="MW11" s="226">
        <f t="shared" si="121"/>
        <v>3.5083557948147325E-4</v>
      </c>
      <c r="MX11" s="226">
        <f t="shared" si="121"/>
        <v>3.2966856899958386E-4</v>
      </c>
      <c r="MY11" s="226">
        <f t="shared" si="121"/>
        <v>3.0973656955062391E-4</v>
      </c>
      <c r="MZ11" s="226">
        <f t="shared" si="121"/>
        <v>2.9097146709373441E-4</v>
      </c>
      <c r="NA11" s="226">
        <f t="shared" si="121"/>
        <v>2.733085410349576E-4</v>
      </c>
      <c r="NB11" s="226">
        <f t="shared" si="121"/>
        <v>2.5668632889556009E-4</v>
      </c>
      <c r="NC11" s="226">
        <f t="shared" si="121"/>
        <v>2.4104649307333259E-4</v>
      </c>
      <c r="ND11" s="226">
        <f t="shared" si="121"/>
        <v>2.2633369005131804E-4</v>
      </c>
      <c r="NE11" s="226">
        <f t="shared" si="121"/>
        <v>2.1249544235362928E-4</v>
      </c>
      <c r="NF11" s="226">
        <f t="shared" si="121"/>
        <v>1.9948201349835194E-4</v>
      </c>
      <c r="NG11" s="226">
        <f t="shared" si="121"/>
        <v>1.8724628615269278E-4</v>
      </c>
      <c r="NH11" s="226">
        <f t="shared" si="121"/>
        <v>1.7574364365506676E-4</v>
      </c>
      <c r="NI11" s="226">
        <f t="shared" si="121"/>
        <v>1.6493185503254333E-4</v>
      </c>
      <c r="NJ11" s="226">
        <f t="shared" si="121"/>
        <v>1.5477096360955758E-4</v>
      </c>
      <c r="NK11" s="226">
        <f t="shared" si="121"/>
        <v>1.4522317927484566E-4</v>
      </c>
      <c r="NL11" s="226">
        <f t="shared" si="121"/>
        <v>1.3625277444780719E-4</v>
      </c>
      <c r="NM11" s="226">
        <f t="shared" si="121"/>
        <v>1.2782598376279952E-4</v>
      </c>
      <c r="NN11" s="226">
        <f t="shared" si="121"/>
        <v>1.1991090746979695E-4</v>
      </c>
      <c r="NO11" s="226">
        <f t="shared" si="121"/>
        <v>1.1247741853236418E-4</v>
      </c>
      <c r="NP11" s="226">
        <f t="shared" si="121"/>
        <v>1.0549707338868102E-4</v>
      </c>
      <c r="NQ11" s="226">
        <f t="shared" si="121"/>
        <v>9.8943026328124947E-5</v>
      </c>
      <c r="NR11" s="226">
        <f t="shared" si="121"/>
        <v>9.278994742473309E-5</v>
      </c>
      <c r="NS11" s="226">
        <f t="shared" si="121"/>
        <v>8.701394395922108E-5</v>
      </c>
      <c r="NT11" s="226">
        <f t="shared" si="121"/>
        <v>8.1592485253268016E-5</v>
      </c>
      <c r="NU11" s="226">
        <f t="shared" si="121"/>
        <v>7.6504330833105199E-5</v>
      </c>
      <c r="NV11" s="226">
        <f t="shared" si="121"/>
        <v>7.1729461834090113E-5</v>
      </c>
      <c r="NW11" s="226">
        <f t="shared" si="121"/>
        <v>6.7249015553676287E-5</v>
      </c>
      <c r="NX11" s="226">
        <f t="shared" si="121"/>
        <v>6.3045223056902339E-5</v>
      </c>
      <c r="NY11" s="226">
        <f t="shared" si="121"/>
        <v>5.9101349736183999E-5</v>
      </c>
      <c r="NZ11" s="226">
        <f t="shared" si="121"/>
        <v>5.5401638725565697E-5</v>
      </c>
      <c r="OA11" s="226">
        <f t="shared" si="121"/>
        <v>5.1931257068732256E-5</v>
      </c>
      <c r="OB11" s="226">
        <f t="shared" si="121"/>
        <v>4.8676244539763621E-5</v>
      </c>
      <c r="OC11" s="226">
        <f t="shared" si="121"/>
        <v>4.5623465015895636E-5</v>
      </c>
      <c r="OD11" s="226">
        <f t="shared" si="121"/>
        <v>4.2760560302254087E-5</v>
      </c>
      <c r="OE11" s="226">
        <f t="shared" si="121"/>
        <v>4.0075906309642418E-5</v>
      </c>
      <c r="OF11" s="226">
        <f t="shared" si="121"/>
        <v>3.7558571487940767E-5</v>
      </c>
      <c r="OG11" s="226">
        <f t="shared" si="121"/>
        <v>3.5198277419405587E-5</v>
      </c>
      <c r="OH11" s="226">
        <f t="shared" si="121"/>
        <v>3.2985361478180346E-5</v>
      </c>
      <c r="OI11" s="226">
        <f t="shared" si="121"/>
        <v>3.0910741464511026E-5</v>
      </c>
      <c r="OJ11" s="226">
        <f t="shared" si="121"/>
        <v>2.8965882124533993E-5</v>
      </c>
      <c r="OK11" s="226">
        <f t="shared" si="121"/>
        <v>2.7142763469007201E-5</v>
      </c>
      <c r="OL11" s="226">
        <f t="shared" si="121"/>
        <v>2.5433850806948303E-5</v>
      </c>
      <c r="OM11" s="226">
        <f t="shared" si="121"/>
        <v>2.3832066412827249E-5</v>
      </c>
      <c r="ON11" s="226">
        <f t="shared" si="121"/>
        <v>2.2330762748685631E-5</v>
      </c>
      <c r="OO11" s="226">
        <f t="shared" si="121"/>
        <v>2.0923697165317703E-5</v>
      </c>
      <c r="OP11" s="226">
        <f t="shared" si="121"/>
        <v>1.9605008009421976E-5</v>
      </c>
      <c r="OQ11" s="226">
        <f t="shared" si="121"/>
        <v>1.8369192066401222E-5</v>
      </c>
      <c r="OR11" s="226">
        <f t="shared" si="121"/>
        <v>1.7211083271246864E-5</v>
      </c>
      <c r="OS11" s="226">
        <f t="shared" si="121"/>
        <v>1.6125832622669659E-5</v>
      </c>
      <c r="OT11" s="226">
        <f t="shared" si="121"/>
        <v>1.5108889238325757E-5</v>
      </c>
      <c r="OU11" s="226">
        <f t="shared" si="121"/>
        <v>1.4155982491632943E-5</v>
      </c>
      <c r="OV11" s="226">
        <f t="shared" si="121"/>
        <v>1.3263105173255985E-5</v>
      </c>
      <c r="OW11" s="226">
        <f t="shared" si="121"/>
        <v>1.2426497622872885E-5</v>
      </c>
      <c r="OX11" s="226">
        <f t="shared" si="121"/>
        <v>1.1642632779289859E-5</v>
      </c>
      <c r="OY11" s="226">
        <f t="shared" si="121"/>
        <v>1.0908202099378244E-5</v>
      </c>
      <c r="OZ11" s="226">
        <f t="shared" si="121"/>
        <v>1.022010229861765E-5</v>
      </c>
      <c r="PA11" s="226">
        <f t="shared" si="121"/>
        <v>9.5754228682869402E-6</v>
      </c>
      <c r="PB11" s="226">
        <f t="shared" ref="PB11:PI11" si="122">MAX(PB8:PB10)</f>
        <v>8.9714343265148584E-6</v>
      </c>
      <c r="PC11" s="226">
        <f t="shared" si="122"/>
        <v>8.4055771624983921E-6</v>
      </c>
      <c r="PD11" s="226">
        <f t="shared" si="122"/>
        <v>7.8754514352181918E-6</v>
      </c>
      <c r="PE11" s="226">
        <f t="shared" si="122"/>
        <v>7.3788069899236558E-6</v>
      </c>
      <c r="PF11" s="226">
        <f t="shared" si="122"/>
        <v>6.9135342575232309E-6</v>
      </c>
      <c r="PG11" s="226">
        <f t="shared" si="122"/>
        <v>6.4776556038129626E-6</v>
      </c>
      <c r="PH11" s="226">
        <f t="shared" si="122"/>
        <v>6.0693171971852716E-6</v>
      </c>
      <c r="PI11" s="226">
        <f t="shared" si="122"/>
        <v>5.6867813651073898E-6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9">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9">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156</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157</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6" t="s">
        <v>884</v>
      </c>
      <c r="H23" s="5"/>
      <c r="I23" s="5"/>
      <c r="J23" s="5"/>
      <c r="K23" s="5"/>
      <c r="L23" s="5"/>
      <c r="M23" s="5"/>
      <c r="N23" s="5"/>
      <c r="O23" s="5"/>
      <c r="P23" s="5"/>
      <c r="Q23" s="5"/>
      <c r="R23" s="5"/>
      <c r="S23" s="5"/>
      <c r="T23" s="5"/>
      <c r="U23" s="5"/>
      <c r="V23" s="5"/>
    </row>
    <row r="24" spans="1:22" ht="16" x14ac:dyDescent="0.75">
      <c r="A24" s="5"/>
      <c r="B24" s="5"/>
      <c r="C24" s="31"/>
      <c r="D24" s="31"/>
      <c r="E24" s="2"/>
      <c r="F24" s="2"/>
      <c r="G24" s="258">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2020-",YEAR('Change Log'!$A$3),", William W. Davis, MSPM, PMP")</f>
        <v>Version 0.5.4 – © 2020-2021,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2" t="s">
        <v>80</v>
      </c>
      <c r="C29" s="382"/>
      <c r="D29" s="382"/>
      <c r="E29" s="382"/>
      <c r="F29" s="382"/>
      <c r="G29" s="382"/>
      <c r="H29" s="382"/>
      <c r="I29" s="95"/>
      <c r="J29" s="2"/>
      <c r="K29" s="2"/>
      <c r="L29" s="2"/>
      <c r="M29" s="5"/>
      <c r="N29" s="5"/>
      <c r="O29" s="5"/>
      <c r="P29" s="5"/>
      <c r="Q29" s="5"/>
      <c r="R29" s="5"/>
      <c r="S29" s="5"/>
      <c r="T29" s="5"/>
      <c r="U29" s="5"/>
      <c r="V29" s="5"/>
    </row>
    <row r="30" spans="1:22" x14ac:dyDescent="0.75">
      <c r="A30" s="2"/>
      <c r="B30" s="382" t="s">
        <v>81</v>
      </c>
      <c r="C30" s="382"/>
      <c r="D30" s="382"/>
      <c r="E30" s="382"/>
      <c r="F30" s="382"/>
      <c r="G30" s="382"/>
      <c r="H30" s="382"/>
      <c r="I30" s="95"/>
      <c r="J30" s="2"/>
      <c r="K30" s="2"/>
      <c r="L30" s="2"/>
      <c r="M30" s="5"/>
      <c r="N30" s="5"/>
      <c r="O30" s="5"/>
      <c r="P30" s="5"/>
      <c r="Q30" s="5"/>
      <c r="R30" s="5"/>
      <c r="S30" s="5"/>
      <c r="T30" s="5"/>
      <c r="U30" s="5"/>
      <c r="V30" s="5"/>
    </row>
    <row r="31" spans="1:22" x14ac:dyDescent="0.75">
      <c r="A31" s="2"/>
      <c r="B31" s="382" t="s">
        <v>60</v>
      </c>
      <c r="C31" s="382"/>
      <c r="D31" s="382"/>
      <c r="E31" s="382"/>
      <c r="F31" s="382"/>
      <c r="G31" s="382"/>
      <c r="H31" s="382"/>
      <c r="I31" s="95"/>
      <c r="J31" s="2"/>
      <c r="K31" s="2"/>
      <c r="L31" s="2"/>
      <c r="M31" s="5"/>
      <c r="N31" s="5"/>
      <c r="O31" s="5"/>
      <c r="P31" s="5"/>
      <c r="Q31" s="5"/>
      <c r="R31" s="5"/>
      <c r="S31" s="5"/>
      <c r="T31" s="5"/>
      <c r="U31" s="5"/>
      <c r="V31" s="5"/>
    </row>
    <row r="32" spans="1:22" x14ac:dyDescent="0.75">
      <c r="A32" s="2"/>
      <c r="B32" s="382" t="s">
        <v>139</v>
      </c>
      <c r="C32" s="382"/>
      <c r="D32" s="382"/>
      <c r="E32" s="382"/>
      <c r="F32" s="382"/>
      <c r="G32" s="382"/>
      <c r="H32" s="382"/>
      <c r="I32" s="95"/>
      <c r="J32" s="2"/>
      <c r="K32" s="2"/>
      <c r="L32" s="2"/>
      <c r="M32" s="5"/>
      <c r="N32" s="5"/>
      <c r="O32" s="5"/>
      <c r="P32" s="5"/>
      <c r="Q32" s="5"/>
      <c r="R32" s="5"/>
      <c r="S32" s="5"/>
      <c r="T32" s="5"/>
      <c r="U32" s="5"/>
      <c r="V32" s="5"/>
    </row>
    <row r="33" spans="1:22" x14ac:dyDescent="0.75">
      <c r="A33" s="2"/>
      <c r="B33" s="382" t="s">
        <v>732</v>
      </c>
      <c r="C33" s="382"/>
      <c r="D33" s="382"/>
      <c r="E33" s="382"/>
      <c r="F33" s="382"/>
      <c r="G33" s="382"/>
      <c r="H33" s="382"/>
      <c r="I33" s="95"/>
      <c r="J33" s="2"/>
      <c r="K33" s="2"/>
      <c r="L33" s="2"/>
      <c r="M33" s="5"/>
      <c r="N33" s="5"/>
      <c r="O33" s="5"/>
      <c r="P33" s="5"/>
      <c r="Q33" s="5"/>
      <c r="R33" s="5"/>
      <c r="S33" s="5"/>
      <c r="T33" s="5"/>
      <c r="U33" s="5"/>
      <c r="V33" s="5"/>
    </row>
    <row r="34" spans="1:22" x14ac:dyDescent="0.75">
      <c r="A34" s="2"/>
      <c r="B34" s="139" t="s">
        <v>137</v>
      </c>
      <c r="C34" s="5"/>
      <c r="D34" s="5"/>
      <c r="E34" s="5"/>
      <c r="F34" s="2"/>
      <c r="G34" s="2"/>
      <c r="H34" s="5"/>
      <c r="I34" s="5"/>
      <c r="J34" s="2"/>
      <c r="K34" s="2"/>
      <c r="L34" s="2"/>
      <c r="M34" s="5"/>
      <c r="N34" s="5"/>
      <c r="O34" s="5"/>
      <c r="P34" s="5"/>
      <c r="Q34" s="5"/>
      <c r="R34" s="5"/>
      <c r="S34" s="5"/>
      <c r="T34" s="5"/>
      <c r="U34" s="5"/>
      <c r="V34" s="5"/>
    </row>
    <row r="35" spans="1:22" x14ac:dyDescent="0.75">
      <c r="A35" s="2"/>
      <c r="B35" s="139" t="s">
        <v>58</v>
      </c>
      <c r="C35" s="5"/>
      <c r="D35" s="5"/>
      <c r="E35" s="5"/>
      <c r="F35" s="2"/>
      <c r="G35" s="2"/>
      <c r="H35" s="5"/>
      <c r="I35" s="5"/>
      <c r="J35" s="2"/>
      <c r="K35" s="2"/>
      <c r="L35" s="2"/>
      <c r="M35" s="5"/>
      <c r="N35" s="5"/>
      <c r="O35" s="5"/>
      <c r="P35" s="5"/>
      <c r="Q35" s="5"/>
      <c r="R35" s="5"/>
      <c r="S35" s="5"/>
      <c r="T35" s="5"/>
      <c r="U35" s="5"/>
      <c r="V35" s="5"/>
    </row>
    <row r="36" spans="1:22" x14ac:dyDescent="0.75">
      <c r="A36" s="19"/>
      <c r="B36" s="139" t="s">
        <v>136</v>
      </c>
      <c r="C36" s="5"/>
      <c r="D36" s="5"/>
      <c r="E36" s="2"/>
      <c r="F36" s="2"/>
      <c r="G36" s="5"/>
      <c r="H36" s="2"/>
      <c r="I36" s="2"/>
      <c r="J36" s="5"/>
      <c r="K36" s="5"/>
      <c r="L36" s="5"/>
      <c r="M36" s="5"/>
      <c r="N36" s="5"/>
      <c r="O36" s="5"/>
      <c r="P36" s="5"/>
      <c r="Q36" s="5"/>
      <c r="R36" s="5"/>
      <c r="S36" s="5"/>
      <c r="T36" s="5"/>
      <c r="U36" s="5"/>
      <c r="V36" s="5"/>
    </row>
    <row r="37" spans="1:22" x14ac:dyDescent="0.75">
      <c r="A37" s="19"/>
      <c r="B37" s="139" t="s">
        <v>138</v>
      </c>
      <c r="C37" s="5"/>
      <c r="D37" s="5"/>
      <c r="E37" s="2"/>
      <c r="F37" s="2"/>
      <c r="G37" s="5"/>
      <c r="H37" s="2"/>
      <c r="I37" s="2"/>
      <c r="J37" s="5"/>
      <c r="K37" s="5"/>
      <c r="L37" s="5"/>
      <c r="M37" s="5"/>
      <c r="N37" s="5"/>
      <c r="O37" s="5"/>
      <c r="P37" s="5"/>
      <c r="Q37" s="5"/>
      <c r="R37" s="5"/>
      <c r="S37" s="5"/>
      <c r="T37" s="5"/>
      <c r="U37" s="5"/>
      <c r="V37" s="5"/>
    </row>
    <row r="38" spans="1:22" x14ac:dyDescent="0.75">
      <c r="A38" s="19"/>
      <c r="B38" s="139" t="s">
        <v>671</v>
      </c>
      <c r="C38" s="5"/>
      <c r="D38" s="5"/>
      <c r="E38" s="2"/>
      <c r="F38" s="2"/>
      <c r="G38" s="5"/>
      <c r="H38" s="2"/>
      <c r="I38" s="2"/>
      <c r="J38" s="5"/>
      <c r="K38" s="5"/>
      <c r="L38" s="5"/>
      <c r="M38" s="5"/>
      <c r="N38" s="5"/>
      <c r="O38" s="5"/>
      <c r="P38" s="5"/>
      <c r="Q38" s="5"/>
      <c r="R38" s="5"/>
      <c r="S38" s="5"/>
      <c r="T38" s="5"/>
      <c r="U38" s="5"/>
      <c r="V38" s="5"/>
    </row>
    <row r="39" spans="1:22" x14ac:dyDescent="0.75">
      <c r="A39" s="19"/>
      <c r="B39" s="139" t="s">
        <v>672</v>
      </c>
      <c r="C39" s="5"/>
      <c r="D39" s="5"/>
      <c r="E39" s="2"/>
      <c r="F39" s="2"/>
      <c r="G39" s="5"/>
      <c r="H39" s="2"/>
      <c r="I39" s="2"/>
      <c r="J39" s="5"/>
      <c r="K39" s="5"/>
      <c r="L39" s="5"/>
      <c r="M39" s="5"/>
      <c r="N39" s="5"/>
      <c r="O39" s="5"/>
      <c r="P39" s="5"/>
      <c r="Q39" s="5"/>
      <c r="R39" s="5"/>
      <c r="S39" s="5"/>
      <c r="T39" s="5"/>
      <c r="U39" s="5"/>
      <c r="V39" s="5"/>
    </row>
    <row r="40" spans="1:22" x14ac:dyDescent="0.75">
      <c r="B40" s="139"/>
    </row>
    <row r="41" spans="1:22" x14ac:dyDescent="0.75">
      <c r="B41" s="139" t="s">
        <v>673</v>
      </c>
    </row>
    <row r="42" spans="1:22" x14ac:dyDescent="0.75">
      <c r="B42" s="139" t="s">
        <v>57</v>
      </c>
    </row>
    <row r="43" spans="1:22" x14ac:dyDescent="0.75">
      <c r="B43" s="383" t="s">
        <v>677</v>
      </c>
      <c r="C43" s="383"/>
      <c r="D43" s="383"/>
      <c r="E43" s="383"/>
      <c r="F43" s="383"/>
      <c r="G43" s="383"/>
      <c r="H43" s="383"/>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IF($B$7=VLookups!$A$58,TRUE,FALSE)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IF($B$7=VLookups!$A$58,TRUE,FALSE)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IF($B$7=VLookups!$A$58,TRUE,FALSE)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IF($B$7=VLookups!$A$58,TRUE,FALSE)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IF($B$7=VLookups!$A$58,TRUE,FALSE)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IF($B$7=VLookups!$A$58,TRUE,FALSE)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IF($B$7=VLookups!$A$58,TRUE,FALSE)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IF($B$7=VLookups!$A$58,TRUE,FALSE)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IF($B$7=VLookups!$A$58,TRUE,FALSE)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IF($B$7=VLookups!$A$58,TRUE,FALSE)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IF($B$7=VLookups!$A$58,TRUE,FALSE)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IF($B$7=VLookups!$A$58,TRUE,FALSE)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IF($B$7=VLookups!$A$58,TRUE,FALSE)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IF($B$7=VLookups!$A$58,TRUE,FALSE)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IF($B$7=VLookups!$A$58,TRUE,FALSE)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IF($B$7=VLookups!$A$58,TRUE,FALSE)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IF($B$7=VLookups!$A$58,TRUE,FALSE)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VLookups!$A$58:$A$59</xm:f>
          </x14:formula1>
          <xm:sqref>B7:D7</xm:sqref>
        </x14:dataValidation>
        <x14:dataValidation type="list" allowBlank="1" showInputMessage="1" showErrorMessage="1" xr:uid="{8EE9A81D-47C1-4550-B013-7BE8529A3422}">
          <x14:formula1>
            <xm:f>VLookups!$A$53:$A$54</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VLookups!$A$73:$A$80</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803</v>
      </c>
      <c r="C1" s="5"/>
      <c r="D1" s="5"/>
      <c r="E1" s="2"/>
      <c r="F1" s="2"/>
      <c r="G1" s="5"/>
      <c r="H1" s="2"/>
      <c r="I1" s="2"/>
      <c r="J1" s="5"/>
      <c r="K1" s="5"/>
      <c r="L1" s="5"/>
      <c r="M1" s="5"/>
      <c r="N1" s="394" t="s">
        <v>43</v>
      </c>
      <c r="O1" s="395"/>
      <c r="P1" s="403" t="str">
        <f>VLOOKUP(N1,VLookups!A53:C54,3,FALSE)</f>
        <v>Show the likelihood that the SPERT estimates will be EQUAL TO or GREATER THAN an uncertainty</v>
      </c>
      <c r="Q1" s="403"/>
      <c r="R1" s="403"/>
      <c r="S1" s="403"/>
      <c r="T1" s="403"/>
      <c r="U1" s="403"/>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
      <c r="F2" s="24"/>
      <c r="G2" s="23"/>
      <c r="H2" s="24"/>
      <c r="I2" s="24"/>
      <c r="J2" s="5"/>
      <c r="K2" s="5"/>
      <c r="L2" s="5"/>
      <c r="M2" s="5"/>
      <c r="N2" s="407" t="s">
        <v>40</v>
      </c>
      <c r="O2" s="407" t="s">
        <v>41</v>
      </c>
      <c r="P2" s="404" t="s">
        <v>31</v>
      </c>
      <c r="Q2" s="405"/>
      <c r="R2" s="405"/>
      <c r="S2" s="405"/>
      <c r="T2" s="405"/>
      <c r="U2" s="406"/>
      <c r="V2" s="5"/>
      <c r="W2" s="151" t="s">
        <v>111</v>
      </c>
    </row>
    <row r="3" spans="1:425" x14ac:dyDescent="0.75">
      <c r="A3" s="3" t="s">
        <v>5</v>
      </c>
      <c r="B3" s="56" t="s">
        <v>24</v>
      </c>
      <c r="C3" s="341" t="s">
        <v>759</v>
      </c>
      <c r="D3" s="56" t="s">
        <v>25</v>
      </c>
      <c r="E3" s="56"/>
      <c r="F3" s="56"/>
      <c r="G3" s="56" t="s">
        <v>691</v>
      </c>
      <c r="H3" s="56" t="s">
        <v>9</v>
      </c>
      <c r="I3" s="56" t="s">
        <v>108</v>
      </c>
      <c r="J3" s="56" t="s">
        <v>776</v>
      </c>
      <c r="K3" s="56" t="s">
        <v>775</v>
      </c>
      <c r="L3" s="56" t="s">
        <v>773</v>
      </c>
      <c r="M3" s="56" t="s">
        <v>774</v>
      </c>
      <c r="N3" s="408"/>
      <c r="O3" s="408"/>
      <c r="P3" s="92">
        <v>0.1</v>
      </c>
      <c r="Q3" s="52">
        <v>0.9</v>
      </c>
      <c r="R3" s="52">
        <v>0.85</v>
      </c>
      <c r="S3" s="52">
        <v>0.8</v>
      </c>
      <c r="T3" s="52">
        <v>0.75</v>
      </c>
      <c r="U3" s="52">
        <v>0.7</v>
      </c>
      <c r="V3" s="5"/>
      <c r="W3" s="151" t="s">
        <v>112</v>
      </c>
      <c r="HQ3" s="151" t="s">
        <v>109</v>
      </c>
      <c r="LN3" s="154" t="s">
        <v>140</v>
      </c>
    </row>
    <row r="4" spans="1:425" x14ac:dyDescent="0.75">
      <c r="A4" s="4">
        <v>1</v>
      </c>
      <c r="B4" s="342">
        <f>IFERROR(_xlfn.LOGNORM.INV(VLookups!$B$22,LN($G4),LN($K4)),"")</f>
        <v>70.155208796891742</v>
      </c>
      <c r="C4" s="87">
        <v>100</v>
      </c>
      <c r="D4" s="342">
        <f>IFERROR(_xlfn.LOGNORM.INV(VLookups!$B$23,LN($G4),LN($K4)),"")</f>
        <v>142.54109098230052</v>
      </c>
      <c r="E4" s="34">
        <f>IF(OR(ISBLANK(C4),ISBLANK(D4),ISBLANK(B4)),"",IF(AND(B4&gt;0,C4&gt;0,D4&gt;0),IF(C4&gt;B4,IF(D4&gt;C4,1,-1),-1)))</f>
        <v>1</v>
      </c>
      <c r="F4" s="34">
        <f>IF(OR(ISBLANK(B4),ISBLANK(C4),ISBLANK(D4)),"",IFERROR(MIN(C4-B4,D4-C4)/MAX(C4-B4,D4-C4),""))</f>
        <v>0.70155208796890911</v>
      </c>
      <c r="G4" s="68">
        <f>IF(AND(C4&gt;0,NOT(ISBLANK(H4))),IF(VLOOKUP($C$3,VLookups!$A$17:$B$18,2,FALSE),C4*VLOOKUP(H4,VLookups!$A$4:$B$13,2,FALSE),C4),"")</f>
        <v>100</v>
      </c>
      <c r="H4" s="21" t="s">
        <v>10</v>
      </c>
      <c r="I4" s="56"/>
      <c r="J4" s="244"/>
      <c r="K4" s="343">
        <f>IF(C4&gt;0,IF(ISBLANK(J4),IF(ISBLANK(H4),"",VLOOKUP(H4,VLookups!$A$4:$C$13,3,FALSE)),J4),"")</f>
        <v>1.1000000000000001</v>
      </c>
      <c r="L4" s="343">
        <f>IFERROR((D4-B4)/6,"")</f>
        <v>12.06431369756813</v>
      </c>
      <c r="M4" s="70">
        <f>IF(L4="","",L4^2)</f>
        <v>145.54766499332999</v>
      </c>
      <c r="N4" s="87">
        <v>150</v>
      </c>
      <c r="O4" s="237">
        <f>IF(AND(N4&gt;0,C4&gt;0,NOT(K4="")),ABS(VLOOKUP($N$1,VLookups!$A$53:$B$54,2,FALSE)-_xlfn.LOGNORM.DIST(N4,LN(G4),LN(K4),TRUE)),"")</f>
        <v>0.99998950841258638</v>
      </c>
      <c r="P4" s="86">
        <f>IF(AND($B4&gt;0,$C4&gt;0,$D4&gt;0,NOT(ISBLANK($H4))),_xlfn.LOGNORM.INV(ABS(VLOOKUP($N$1,VLookups!$A$53:$B$54,2,FALSE)-P$3),LN($G4),LN($K4)),"")</f>
        <v>88.502011082126657</v>
      </c>
      <c r="Q4" s="85">
        <f>IF(AND($B4&gt;0,$C4&gt;0,$D4&gt;0,NOT(ISBLANK($H4))),_xlfn.LOGNORM.INV(ABS(VLOOKUP($N$1,VLookups!$A$53:$B$54,2,FALSE)-Q$3),LN($G4),LN($K4)),"")</f>
        <v>112.99178264684146</v>
      </c>
      <c r="R4" s="86">
        <f>IF(AND($B4&gt;0,$C4&gt;0,$D4&gt;0,NOT(ISBLANK($H4))),_xlfn.LOGNORM.INV(ABS(VLOOKUP($N$1,VLookups!$A$53:$B$54,2,FALSE)-R$3),LN($G4),LN($K4)),"")</f>
        <v>110.38263598144009</v>
      </c>
      <c r="S4" s="85">
        <f>IF(AND($B4&gt;0,$C4&gt;0,$D4&gt;0,NOT(ISBLANK($H4))),_xlfn.LOGNORM.INV(ABS(VLOOKUP($N$1,VLookups!$A$53:$B$54,2,FALSE)-S$3),LN($G4),LN($K4)),"")</f>
        <v>108.35200764709367</v>
      </c>
      <c r="T4" s="86">
        <f>IF(AND($B4&gt;0,$C4&gt;0,$D4&gt;0,NOT(ISBLANK($H4))),_xlfn.LOGNORM.INV(ABS(VLOOKUP($N$1,VLookups!$A$53:$B$54,2,FALSE)-T$3),LN($G4),LN($K4)),"")</f>
        <v>106.63970668548393</v>
      </c>
      <c r="U4" s="85">
        <f>IF(AND($B4&gt;0,$C4&gt;0,$D4&gt;0,NOT(ISBLANK($H4))),_xlfn.LOGNORM.INV(ABS(VLOOKUP($N$1,VLookups!$A$53:$B$54,2,FALSE)-U$3),LN($G4),LN($K4)),"")</f>
        <v>105.12508145620757</v>
      </c>
      <c r="V4" s="5"/>
      <c r="W4" s="152">
        <f>IF(AND(B4&gt;0,C4&gt;0,D4&gt;0),ABS(B4-D4)/200,"")</f>
        <v>0.36192941092704389</v>
      </c>
      <c r="X4" s="152">
        <f>IF(ISNONTEXT($W4),$B4,"")</f>
        <v>70.155208796891742</v>
      </c>
      <c r="Y4" s="48">
        <f>IF(ISNONTEXT($W4),X4+$W4,"")</f>
        <v>70.517138207818789</v>
      </c>
      <c r="Z4" s="48">
        <f t="shared" ref="Z4:CK7" si="0">IF(ISNONTEXT($W4),Y4+$W4,"")</f>
        <v>70.879067618745836</v>
      </c>
      <c r="AA4" s="48">
        <f t="shared" si="0"/>
        <v>71.240997029672883</v>
      </c>
      <c r="AB4" s="48">
        <f t="shared" si="0"/>
        <v>71.60292644059993</v>
      </c>
      <c r="AC4" s="48">
        <f t="shared" si="0"/>
        <v>71.964855851526977</v>
      </c>
      <c r="AD4" s="48">
        <f t="shared" si="0"/>
        <v>72.326785262454024</v>
      </c>
      <c r="AE4" s="48">
        <f t="shared" si="0"/>
        <v>72.688714673381071</v>
      </c>
      <c r="AF4" s="48">
        <f t="shared" si="0"/>
        <v>73.050644084308118</v>
      </c>
      <c r="AG4" s="48">
        <f t="shared" si="0"/>
        <v>73.412573495235165</v>
      </c>
      <c r="AH4" s="48">
        <f t="shared" si="0"/>
        <v>73.774502906162212</v>
      </c>
      <c r="AI4" s="48">
        <f t="shared" si="0"/>
        <v>74.136432317089259</v>
      </c>
      <c r="AJ4" s="48">
        <f t="shared" si="0"/>
        <v>74.498361728016306</v>
      </c>
      <c r="AK4" s="48">
        <f t="shared" si="0"/>
        <v>74.860291138943353</v>
      </c>
      <c r="AL4" s="48">
        <f t="shared" si="0"/>
        <v>75.2222205498704</v>
      </c>
      <c r="AM4" s="48">
        <f t="shared" si="0"/>
        <v>75.584149960797447</v>
      </c>
      <c r="AN4" s="48">
        <f t="shared" si="0"/>
        <v>75.946079371724494</v>
      </c>
      <c r="AO4" s="48">
        <f t="shared" si="0"/>
        <v>76.308008782651541</v>
      </c>
      <c r="AP4" s="48">
        <f t="shared" si="0"/>
        <v>76.669938193578588</v>
      </c>
      <c r="AQ4" s="48">
        <f t="shared" si="0"/>
        <v>77.031867604505635</v>
      </c>
      <c r="AR4" s="48">
        <f t="shared" si="0"/>
        <v>77.393797015432682</v>
      </c>
      <c r="AS4" s="48">
        <f t="shared" si="0"/>
        <v>77.755726426359729</v>
      </c>
      <c r="AT4" s="48">
        <f t="shared" si="0"/>
        <v>78.117655837286776</v>
      </c>
      <c r="AU4" s="48">
        <f t="shared" si="0"/>
        <v>78.479585248213823</v>
      </c>
      <c r="AV4" s="48">
        <f t="shared" si="0"/>
        <v>78.84151465914087</v>
      </c>
      <c r="AW4" s="48">
        <f t="shared" si="0"/>
        <v>79.203444070067917</v>
      </c>
      <c r="AX4" s="48">
        <f t="shared" si="0"/>
        <v>79.565373480994964</v>
      </c>
      <c r="AY4" s="48">
        <f t="shared" si="0"/>
        <v>79.927302891922011</v>
      </c>
      <c r="AZ4" s="48">
        <f t="shared" si="0"/>
        <v>80.289232302849058</v>
      </c>
      <c r="BA4" s="48">
        <f t="shared" si="0"/>
        <v>80.651161713776105</v>
      </c>
      <c r="BB4" s="48">
        <f t="shared" si="0"/>
        <v>81.013091124703152</v>
      </c>
      <c r="BC4" s="48">
        <f t="shared" si="0"/>
        <v>81.375020535630199</v>
      </c>
      <c r="BD4" s="48">
        <f t="shared" si="0"/>
        <v>81.736949946557246</v>
      </c>
      <c r="BE4" s="48">
        <f t="shared" si="0"/>
        <v>82.098879357484293</v>
      </c>
      <c r="BF4" s="48">
        <f t="shared" si="0"/>
        <v>82.46080876841134</v>
      </c>
      <c r="BG4" s="48">
        <f t="shared" si="0"/>
        <v>82.822738179338387</v>
      </c>
      <c r="BH4" s="48">
        <f t="shared" si="0"/>
        <v>83.184667590265434</v>
      </c>
      <c r="BI4" s="48">
        <f t="shared" si="0"/>
        <v>83.546597001192481</v>
      </c>
      <c r="BJ4" s="48">
        <f t="shared" si="0"/>
        <v>83.908526412119528</v>
      </c>
      <c r="BK4" s="48">
        <f t="shared" si="0"/>
        <v>84.270455823046575</v>
      </c>
      <c r="BL4" s="48">
        <f t="shared" si="0"/>
        <v>84.632385233973622</v>
      </c>
      <c r="BM4" s="48">
        <f t="shared" si="0"/>
        <v>84.994314644900669</v>
      </c>
      <c r="BN4" s="48">
        <f t="shared" si="0"/>
        <v>85.356244055827716</v>
      </c>
      <c r="BO4" s="48">
        <f t="shared" si="0"/>
        <v>85.718173466754763</v>
      </c>
      <c r="BP4" s="48">
        <f t="shared" si="0"/>
        <v>86.08010287768181</v>
      </c>
      <c r="BQ4" s="48">
        <f t="shared" si="0"/>
        <v>86.442032288608857</v>
      </c>
      <c r="BR4" s="48">
        <f t="shared" si="0"/>
        <v>86.803961699535904</v>
      </c>
      <c r="BS4" s="48">
        <f t="shared" si="0"/>
        <v>87.165891110462951</v>
      </c>
      <c r="BT4" s="48">
        <f t="shared" si="0"/>
        <v>87.527820521389998</v>
      </c>
      <c r="BU4" s="48">
        <f t="shared" si="0"/>
        <v>87.889749932317045</v>
      </c>
      <c r="BV4" s="48">
        <f t="shared" si="0"/>
        <v>88.251679343244092</v>
      </c>
      <c r="BW4" s="48">
        <f t="shared" si="0"/>
        <v>88.613608754171139</v>
      </c>
      <c r="BX4" s="48">
        <f t="shared" si="0"/>
        <v>88.975538165098186</v>
      </c>
      <c r="BY4" s="48">
        <f t="shared" si="0"/>
        <v>89.337467576025233</v>
      </c>
      <c r="BZ4" s="48">
        <f t="shared" si="0"/>
        <v>89.69939698695228</v>
      </c>
      <c r="CA4" s="48">
        <f t="shared" si="0"/>
        <v>90.061326397879327</v>
      </c>
      <c r="CB4" s="48">
        <f t="shared" si="0"/>
        <v>90.423255808806374</v>
      </c>
      <c r="CC4" s="48">
        <f t="shared" si="0"/>
        <v>90.785185219733421</v>
      </c>
      <c r="CD4" s="48">
        <f t="shared" si="0"/>
        <v>91.147114630660468</v>
      </c>
      <c r="CE4" s="48">
        <f t="shared" si="0"/>
        <v>91.509044041587515</v>
      </c>
      <c r="CF4" s="48">
        <f t="shared" si="0"/>
        <v>91.870973452514562</v>
      </c>
      <c r="CG4" s="48">
        <f t="shared" si="0"/>
        <v>92.232902863441609</v>
      </c>
      <c r="CH4" s="48">
        <f t="shared" si="0"/>
        <v>92.594832274368656</v>
      </c>
      <c r="CI4" s="48">
        <f t="shared" si="0"/>
        <v>92.956761685295703</v>
      </c>
      <c r="CJ4" s="48">
        <f t="shared" si="0"/>
        <v>93.31869109622275</v>
      </c>
      <c r="CK4" s="48">
        <f t="shared" si="0"/>
        <v>93.680620507149797</v>
      </c>
      <c r="CL4" s="48">
        <f t="shared" ref="CL4:EW7" si="1">IF(ISNONTEXT($W4),CK4+$W4,"")</f>
        <v>94.042549918076844</v>
      </c>
      <c r="CM4" s="48">
        <f t="shared" si="1"/>
        <v>94.404479329003891</v>
      </c>
      <c r="CN4" s="48">
        <f t="shared" si="1"/>
        <v>94.766408739930938</v>
      </c>
      <c r="CO4" s="48">
        <f t="shared" si="1"/>
        <v>95.128338150857985</v>
      </c>
      <c r="CP4" s="48">
        <f t="shared" si="1"/>
        <v>95.490267561785032</v>
      </c>
      <c r="CQ4" s="48">
        <f t="shared" si="1"/>
        <v>95.852196972712079</v>
      </c>
      <c r="CR4" s="48">
        <f t="shared" si="1"/>
        <v>96.214126383639126</v>
      </c>
      <c r="CS4" s="48">
        <f t="shared" si="1"/>
        <v>96.576055794566173</v>
      </c>
      <c r="CT4" s="48">
        <f t="shared" si="1"/>
        <v>96.93798520549322</v>
      </c>
      <c r="CU4" s="48">
        <f t="shared" si="1"/>
        <v>97.299914616420267</v>
      </c>
      <c r="CV4" s="48">
        <f t="shared" si="1"/>
        <v>97.661844027347314</v>
      </c>
      <c r="CW4" s="48">
        <f t="shared" si="1"/>
        <v>98.023773438274361</v>
      </c>
      <c r="CX4" s="48">
        <f t="shared" si="1"/>
        <v>98.385702849201408</v>
      </c>
      <c r="CY4" s="48">
        <f t="shared" si="1"/>
        <v>98.747632260128455</v>
      </c>
      <c r="CZ4" s="48">
        <f t="shared" si="1"/>
        <v>99.109561671055502</v>
      </c>
      <c r="DA4" s="48">
        <f t="shared" si="1"/>
        <v>99.471491081982549</v>
      </c>
      <c r="DB4" s="48">
        <f t="shared" si="1"/>
        <v>99.833420492909596</v>
      </c>
      <c r="DC4" s="48">
        <f t="shared" si="1"/>
        <v>100.19534990383664</v>
      </c>
      <c r="DD4" s="48">
        <f t="shared" si="1"/>
        <v>100.55727931476369</v>
      </c>
      <c r="DE4" s="48">
        <f t="shared" si="1"/>
        <v>100.91920872569074</v>
      </c>
      <c r="DF4" s="48">
        <f t="shared" si="1"/>
        <v>101.28113813661778</v>
      </c>
      <c r="DG4" s="48">
        <f t="shared" si="1"/>
        <v>101.64306754754483</v>
      </c>
      <c r="DH4" s="48">
        <f t="shared" si="1"/>
        <v>102.00499695847188</v>
      </c>
      <c r="DI4" s="48">
        <f t="shared" si="1"/>
        <v>102.36692636939893</v>
      </c>
      <c r="DJ4" s="48">
        <f t="shared" si="1"/>
        <v>102.72885578032597</v>
      </c>
      <c r="DK4" s="48">
        <f t="shared" si="1"/>
        <v>103.09078519125302</v>
      </c>
      <c r="DL4" s="48">
        <f t="shared" si="1"/>
        <v>103.45271460218007</v>
      </c>
      <c r="DM4" s="48">
        <f t="shared" si="1"/>
        <v>103.81464401310711</v>
      </c>
      <c r="DN4" s="48">
        <f t="shared" si="1"/>
        <v>104.17657342403416</v>
      </c>
      <c r="DO4" s="48">
        <f t="shared" si="1"/>
        <v>104.53850283496121</v>
      </c>
      <c r="DP4" s="48">
        <f t="shared" si="1"/>
        <v>104.90043224588825</v>
      </c>
      <c r="DQ4" s="48">
        <f t="shared" si="1"/>
        <v>105.2623616568153</v>
      </c>
      <c r="DR4" s="48">
        <f t="shared" si="1"/>
        <v>105.62429106774235</v>
      </c>
      <c r="DS4" s="48">
        <f t="shared" si="1"/>
        <v>105.9862204786694</v>
      </c>
      <c r="DT4" s="48">
        <f t="shared" si="1"/>
        <v>106.34814988959644</v>
      </c>
      <c r="DU4" s="48">
        <f t="shared" si="1"/>
        <v>106.71007930052349</v>
      </c>
      <c r="DV4" s="48">
        <f t="shared" si="1"/>
        <v>107.07200871145054</v>
      </c>
      <c r="DW4" s="48">
        <f t="shared" si="1"/>
        <v>107.43393812237758</v>
      </c>
      <c r="DX4" s="48">
        <f t="shared" si="1"/>
        <v>107.79586753330463</v>
      </c>
      <c r="DY4" s="48">
        <f t="shared" si="1"/>
        <v>108.15779694423168</v>
      </c>
      <c r="DZ4" s="48">
        <f t="shared" si="1"/>
        <v>108.51972635515872</v>
      </c>
      <c r="EA4" s="48">
        <f t="shared" si="1"/>
        <v>108.88165576608577</v>
      </c>
      <c r="EB4" s="48">
        <f t="shared" si="1"/>
        <v>109.24358517701282</v>
      </c>
      <c r="EC4" s="48">
        <f t="shared" si="1"/>
        <v>109.60551458793987</v>
      </c>
      <c r="ED4" s="48">
        <f t="shared" si="1"/>
        <v>109.96744399886691</v>
      </c>
      <c r="EE4" s="48">
        <f t="shared" si="1"/>
        <v>110.32937340979396</v>
      </c>
      <c r="EF4" s="48">
        <f t="shared" si="1"/>
        <v>110.69130282072101</v>
      </c>
      <c r="EG4" s="48">
        <f t="shared" si="1"/>
        <v>111.05323223164805</v>
      </c>
      <c r="EH4" s="48">
        <f t="shared" si="1"/>
        <v>111.4151616425751</v>
      </c>
      <c r="EI4" s="48">
        <f t="shared" si="1"/>
        <v>111.77709105350215</v>
      </c>
      <c r="EJ4" s="48">
        <f t="shared" si="1"/>
        <v>112.13902046442919</v>
      </c>
      <c r="EK4" s="48">
        <f t="shared" si="1"/>
        <v>112.50094987535624</v>
      </c>
      <c r="EL4" s="48">
        <f t="shared" si="1"/>
        <v>112.86287928628329</v>
      </c>
      <c r="EM4" s="48">
        <f t="shared" si="1"/>
        <v>113.22480869721034</v>
      </c>
      <c r="EN4" s="48">
        <f t="shared" si="1"/>
        <v>113.58673810813738</v>
      </c>
      <c r="EO4" s="48">
        <f t="shared" si="1"/>
        <v>113.94866751906443</v>
      </c>
      <c r="EP4" s="48">
        <f t="shared" si="1"/>
        <v>114.31059692999148</v>
      </c>
      <c r="EQ4" s="48">
        <f t="shared" si="1"/>
        <v>114.67252634091852</v>
      </c>
      <c r="ER4" s="48">
        <f t="shared" si="1"/>
        <v>115.03445575184557</v>
      </c>
      <c r="ES4" s="48">
        <f t="shared" si="1"/>
        <v>115.39638516277262</v>
      </c>
      <c r="ET4" s="48">
        <f t="shared" si="1"/>
        <v>115.75831457369966</v>
      </c>
      <c r="EU4" s="48">
        <f t="shared" si="1"/>
        <v>116.12024398462671</v>
      </c>
      <c r="EV4" s="48">
        <f t="shared" si="1"/>
        <v>116.48217339555376</v>
      </c>
      <c r="EW4" s="48">
        <f t="shared" si="1"/>
        <v>116.84410280648081</v>
      </c>
      <c r="EX4" s="48">
        <f t="shared" ref="EX4:HI7" si="2">IF(ISNONTEXT($W4),EW4+$W4,"")</f>
        <v>117.20603221740785</v>
      </c>
      <c r="EY4" s="48">
        <f t="shared" si="2"/>
        <v>117.5679616283349</v>
      </c>
      <c r="EZ4" s="48">
        <f t="shared" si="2"/>
        <v>117.92989103926195</v>
      </c>
      <c r="FA4" s="48">
        <f t="shared" si="2"/>
        <v>118.29182045018899</v>
      </c>
      <c r="FB4" s="48">
        <f t="shared" si="2"/>
        <v>118.65374986111604</v>
      </c>
      <c r="FC4" s="48">
        <f t="shared" si="2"/>
        <v>119.01567927204309</v>
      </c>
      <c r="FD4" s="48">
        <f t="shared" si="2"/>
        <v>119.37760868297013</v>
      </c>
      <c r="FE4" s="48">
        <f t="shared" si="2"/>
        <v>119.73953809389718</v>
      </c>
      <c r="FF4" s="48">
        <f t="shared" si="2"/>
        <v>120.10146750482423</v>
      </c>
      <c r="FG4" s="48">
        <f t="shared" si="2"/>
        <v>120.46339691575128</v>
      </c>
      <c r="FH4" s="48">
        <f t="shared" si="2"/>
        <v>120.82532632667832</v>
      </c>
      <c r="FI4" s="48">
        <f t="shared" si="2"/>
        <v>121.18725573760537</v>
      </c>
      <c r="FJ4" s="48">
        <f t="shared" si="2"/>
        <v>121.54918514853242</v>
      </c>
      <c r="FK4" s="48">
        <f t="shared" si="2"/>
        <v>121.91111455945946</v>
      </c>
      <c r="FL4" s="48">
        <f t="shared" si="2"/>
        <v>122.27304397038651</v>
      </c>
      <c r="FM4" s="48">
        <f t="shared" si="2"/>
        <v>122.63497338131356</v>
      </c>
      <c r="FN4" s="48">
        <f t="shared" si="2"/>
        <v>122.9969027922406</v>
      </c>
      <c r="FO4" s="48">
        <f t="shared" si="2"/>
        <v>123.35883220316765</v>
      </c>
      <c r="FP4" s="48">
        <f t="shared" si="2"/>
        <v>123.7207616140947</v>
      </c>
      <c r="FQ4" s="48">
        <f t="shared" si="2"/>
        <v>124.08269102502175</v>
      </c>
      <c r="FR4" s="48">
        <f t="shared" si="2"/>
        <v>124.44462043594879</v>
      </c>
      <c r="FS4" s="48">
        <f t="shared" si="2"/>
        <v>124.80654984687584</v>
      </c>
      <c r="FT4" s="48">
        <f t="shared" si="2"/>
        <v>125.16847925780289</v>
      </c>
      <c r="FU4" s="48">
        <f t="shared" si="2"/>
        <v>125.53040866872993</v>
      </c>
      <c r="FV4" s="48">
        <f t="shared" si="2"/>
        <v>125.89233807965698</v>
      </c>
      <c r="FW4" s="48">
        <f t="shared" si="2"/>
        <v>126.25426749058403</v>
      </c>
      <c r="FX4" s="48">
        <f t="shared" si="2"/>
        <v>126.61619690151107</v>
      </c>
      <c r="FY4" s="48">
        <f t="shared" si="2"/>
        <v>126.97812631243812</v>
      </c>
      <c r="FZ4" s="48">
        <f t="shared" si="2"/>
        <v>127.34005572336517</v>
      </c>
      <c r="GA4" s="48">
        <f t="shared" si="2"/>
        <v>127.70198513429222</v>
      </c>
      <c r="GB4" s="48">
        <f t="shared" si="2"/>
        <v>128.06391454521926</v>
      </c>
      <c r="GC4" s="48">
        <f t="shared" si="2"/>
        <v>128.42584395614631</v>
      </c>
      <c r="GD4" s="48">
        <f t="shared" si="2"/>
        <v>128.78777336707336</v>
      </c>
      <c r="GE4" s="48">
        <f t="shared" si="2"/>
        <v>129.1497027780004</v>
      </c>
      <c r="GF4" s="48">
        <f t="shared" si="2"/>
        <v>129.51163218892745</v>
      </c>
      <c r="GG4" s="48">
        <f t="shared" si="2"/>
        <v>129.8735615998545</v>
      </c>
      <c r="GH4" s="48">
        <f t="shared" si="2"/>
        <v>130.23549101078154</v>
      </c>
      <c r="GI4" s="48">
        <f t="shared" si="2"/>
        <v>130.59742042170859</v>
      </c>
      <c r="GJ4" s="48">
        <f t="shared" si="2"/>
        <v>130.95934983263564</v>
      </c>
      <c r="GK4" s="48">
        <f t="shared" si="2"/>
        <v>131.32127924356269</v>
      </c>
      <c r="GL4" s="48">
        <f t="shared" si="2"/>
        <v>131.68320865448973</v>
      </c>
      <c r="GM4" s="48">
        <f t="shared" si="2"/>
        <v>132.04513806541678</v>
      </c>
      <c r="GN4" s="48">
        <f t="shared" si="2"/>
        <v>132.40706747634383</v>
      </c>
      <c r="GO4" s="48">
        <f t="shared" si="2"/>
        <v>132.76899688727087</v>
      </c>
      <c r="GP4" s="48">
        <f t="shared" si="2"/>
        <v>133.13092629819792</v>
      </c>
      <c r="GQ4" s="48">
        <f t="shared" si="2"/>
        <v>133.49285570912497</v>
      </c>
      <c r="GR4" s="48">
        <f t="shared" si="2"/>
        <v>133.85478512005201</v>
      </c>
      <c r="GS4" s="48">
        <f t="shared" si="2"/>
        <v>134.21671453097906</v>
      </c>
      <c r="GT4" s="48">
        <f t="shared" si="2"/>
        <v>134.57864394190611</v>
      </c>
      <c r="GU4" s="48">
        <f t="shared" si="2"/>
        <v>134.94057335283316</v>
      </c>
      <c r="GV4" s="48">
        <f t="shared" si="2"/>
        <v>135.3025027637602</v>
      </c>
      <c r="GW4" s="48">
        <f t="shared" si="2"/>
        <v>135.66443217468725</v>
      </c>
      <c r="GX4" s="48">
        <f t="shared" si="2"/>
        <v>136.0263615856143</v>
      </c>
      <c r="GY4" s="48">
        <f t="shared" si="2"/>
        <v>136.38829099654134</v>
      </c>
      <c r="GZ4" s="48">
        <f t="shared" si="2"/>
        <v>136.75022040746839</v>
      </c>
      <c r="HA4" s="48">
        <f t="shared" si="2"/>
        <v>137.11214981839544</v>
      </c>
      <c r="HB4" s="48">
        <f t="shared" si="2"/>
        <v>137.47407922932248</v>
      </c>
      <c r="HC4" s="48">
        <f t="shared" si="2"/>
        <v>137.83600864024953</v>
      </c>
      <c r="HD4" s="48">
        <f t="shared" si="2"/>
        <v>138.19793805117658</v>
      </c>
      <c r="HE4" s="48">
        <f t="shared" si="2"/>
        <v>138.55986746210363</v>
      </c>
      <c r="HF4" s="48">
        <f t="shared" si="2"/>
        <v>138.92179687303067</v>
      </c>
      <c r="HG4" s="48">
        <f t="shared" si="2"/>
        <v>139.28372628395772</v>
      </c>
      <c r="HH4" s="48">
        <f t="shared" si="2"/>
        <v>139.64565569488477</v>
      </c>
      <c r="HI4" s="48">
        <f t="shared" si="2"/>
        <v>140.00758510581181</v>
      </c>
      <c r="HJ4" s="48">
        <f t="shared" ref="HJ4:HP19" si="3">IF(ISNONTEXT($W4),HI4+$W4,"")</f>
        <v>140.36951451673886</v>
      </c>
      <c r="HK4" s="48">
        <f t="shared" si="3"/>
        <v>140.73144392766591</v>
      </c>
      <c r="HL4" s="48">
        <f t="shared" si="3"/>
        <v>141.09337333859295</v>
      </c>
      <c r="HM4" s="48">
        <f t="shared" si="3"/>
        <v>141.45530274952</v>
      </c>
      <c r="HN4" s="48">
        <f t="shared" si="3"/>
        <v>141.81723216044705</v>
      </c>
      <c r="HO4" s="48">
        <f t="shared" si="3"/>
        <v>142.1791615713741</v>
      </c>
      <c r="HP4" s="48">
        <f t="shared" si="3"/>
        <v>142.54109098230114</v>
      </c>
      <c r="HQ4" s="153">
        <f t="shared" ref="HQ4:HQ35" si="4">IF(ISNONTEXT($K4),_xlfn.LOGNORM.DIST(X4,LN($G4),LN($K4),FALSE),NA())</f>
        <v>5.9201022557011669E-5</v>
      </c>
      <c r="HR4" s="153">
        <f t="shared" ref="HR4:KC7" si="5">IF(ISNONTEXT($K4),_xlfn.LOGNORM.DIST(Y4,LN($G4),LN($K4),FALSE),NA())</f>
        <v>7.1888935443871019E-5</v>
      </c>
      <c r="HS4" s="153">
        <f t="shared" si="5"/>
        <v>8.695748546913996E-5</v>
      </c>
      <c r="HT4" s="153">
        <f t="shared" si="5"/>
        <v>1.0478220793766311E-4</v>
      </c>
      <c r="HU4" s="153">
        <f t="shared" si="5"/>
        <v>1.2578444090320979E-4</v>
      </c>
      <c r="HV4" s="153">
        <f t="shared" si="5"/>
        <v>1.5043463867701599E-4</v>
      </c>
      <c r="HW4" s="153">
        <f t="shared" si="5"/>
        <v>1.7925556686255613E-4</v>
      </c>
      <c r="HX4" s="153">
        <f t="shared" si="5"/>
        <v>2.1282531147802939E-4</v>
      </c>
      <c r="HY4" s="153">
        <f t="shared" si="5"/>
        <v>2.5178002885787015E-4</v>
      </c>
      <c r="HZ4" s="153">
        <f t="shared" si="5"/>
        <v>2.9681635792313561E-4</v>
      </c>
      <c r="IA4" s="153">
        <f t="shared" si="5"/>
        <v>3.4869341228690483E-4</v>
      </c>
      <c r="IB4" s="153">
        <f t="shared" si="5"/>
        <v>4.0823426671752962E-4</v>
      </c>
      <c r="IC4" s="153">
        <f t="shared" si="5"/>
        <v>4.7632685091766994E-4</v>
      </c>
      <c r="ID4" s="153">
        <f t="shared" si="5"/>
        <v>5.5392416356912506E-4</v>
      </c>
      <c r="IE4" s="153">
        <f t="shared" si="5"/>
        <v>6.4204372130240801E-4</v>
      </c>
      <c r="IF4" s="153">
        <f t="shared" si="5"/>
        <v>7.4176616080853742E-4</v>
      </c>
      <c r="IG4" s="153">
        <f t="shared" si="5"/>
        <v>8.542329178133993E-4</v>
      </c>
      <c r="IH4" s="153">
        <f t="shared" si="5"/>
        <v>9.8064291414577112E-4</v>
      </c>
      <c r="II4" s="153">
        <f t="shared" si="5"/>
        <v>1.12224819366056E-3</v>
      </c>
      <c r="IJ4" s="153">
        <f t="shared" si="5"/>
        <v>1.2803484593012636E-3</v>
      </c>
      <c r="IK4" s="153">
        <f t="shared" si="5"/>
        <v>1.4562844770169797E-3</v>
      </c>
      <c r="IL4" s="153">
        <f t="shared" si="5"/>
        <v>1.6514303274622736E-3</v>
      </c>
      <c r="IM4" s="153">
        <f t="shared" si="5"/>
        <v>1.8671845032159971E-3</v>
      </c>
      <c r="IN4" s="153">
        <f t="shared" si="5"/>
        <v>2.104959867435119E-3</v>
      </c>
      <c r="IO4" s="153">
        <f t="shared" si="5"/>
        <v>2.3661725091259807E-3</v>
      </c>
      <c r="IP4" s="153">
        <f t="shared" si="5"/>
        <v>2.6522295502618243E-3</v>
      </c>
      <c r="IQ4" s="153">
        <f t="shared" si="5"/>
        <v>2.9645159804349485E-3</v>
      </c>
      <c r="IR4" s="153">
        <f t="shared" si="5"/>
        <v>3.3043806152360956E-3</v>
      </c>
      <c r="IS4" s="153">
        <f t="shared" si="5"/>
        <v>3.6731212946855209E-3</v>
      </c>
      <c r="IT4" s="153">
        <f t="shared" si="5"/>
        <v>4.0719694573949595E-3</v>
      </c>
      <c r="IU4" s="153">
        <f t="shared" si="5"/>
        <v>4.5020742442907083E-3</v>
      </c>
      <c r="IV4" s="153">
        <f t="shared" si="5"/>
        <v>4.9644863022703482E-3</v>
      </c>
      <c r="IW4" s="153">
        <f t="shared" si="5"/>
        <v>5.4601414726998792E-3</v>
      </c>
      <c r="IX4" s="153">
        <f t="shared" si="5"/>
        <v>5.9898445618211628E-3</v>
      </c>
      <c r="IY4" s="153">
        <f t="shared" si="5"/>
        <v>6.5542533995991336E-3</v>
      </c>
      <c r="IZ4" s="153">
        <f t="shared" si="5"/>
        <v>7.1538634000080925E-3</v>
      </c>
      <c r="JA4" s="153">
        <f t="shared" si="5"/>
        <v>7.788992839004521E-3</v>
      </c>
      <c r="JB4" s="153">
        <f t="shared" si="5"/>
        <v>8.4597690662867181E-3</v>
      </c>
      <c r="JC4" s="153">
        <f t="shared" si="5"/>
        <v>9.1661158632903618E-3</v>
      </c>
      <c r="JD4" s="153">
        <f t="shared" si="5"/>
        <v>9.9077421526704151E-3</v>
      </c>
      <c r="JE4" s="153">
        <f t="shared" si="5"/>
        <v>1.0684132253808388E-2</v>
      </c>
      <c r="JF4" s="153">
        <f t="shared" si="5"/>
        <v>1.1494537864755345E-2</v>
      </c>
      <c r="JG4" s="153">
        <f t="shared" si="5"/>
        <v>1.2337971933643858E-2</v>
      </c>
      <c r="JH4" s="153">
        <f t="shared" si="5"/>
        <v>1.3213204562224029E-2</v>
      </c>
      <c r="JI4" s="153">
        <f t="shared" si="5"/>
        <v>1.4118761061076375E-2</v>
      </c>
      <c r="JJ4" s="153">
        <f t="shared" si="5"/>
        <v>1.5052922250605682E-2</v>
      </c>
      <c r="JK4" s="153">
        <f t="shared" si="5"/>
        <v>1.6013727074512152E-2</v>
      </c>
      <c r="JL4" s="153">
        <f t="shared" si="5"/>
        <v>1.6998977563514719E-2</v>
      </c>
      <c r="JM4" s="153">
        <f t="shared" si="5"/>
        <v>1.8006246157148263E-2</v>
      </c>
      <c r="JN4" s="153">
        <f t="shared" si="5"/>
        <v>1.9032885360956615E-2</v>
      </c>
      <c r="JO4" s="153">
        <f t="shared" si="5"/>
        <v>2.0076039685871419E-2</v>
      </c>
      <c r="JP4" s="153">
        <f t="shared" si="5"/>
        <v>2.1132659786505838E-2</v>
      </c>
      <c r="JQ4" s="153">
        <f t="shared" si="5"/>
        <v>2.2199518685996591E-2</v>
      </c>
      <c r="JR4" s="153">
        <f t="shared" si="5"/>
        <v>2.3273229947386193E-2</v>
      </c>
      <c r="JS4" s="153">
        <f t="shared" si="5"/>
        <v>2.4350267625775874E-2</v>
      </c>
      <c r="JT4" s="153">
        <f t="shared" si="5"/>
        <v>2.5426987812041515E-2</v>
      </c>
      <c r="JU4" s="153">
        <f t="shared" si="5"/>
        <v>2.6499651558116549E-2</v>
      </c>
      <c r="JV4" s="153">
        <f t="shared" si="5"/>
        <v>2.75644489560594E-2</v>
      </c>
      <c r="JW4" s="153">
        <f t="shared" si="5"/>
        <v>2.8617524128563266E-2</v>
      </c>
      <c r="JX4" s="153">
        <f t="shared" si="5"/>
        <v>2.9655000877451352E-2</v>
      </c>
      <c r="JY4" s="153">
        <f t="shared" si="5"/>
        <v>3.0673008729159904E-2</v>
      </c>
      <c r="JZ4" s="153">
        <f t="shared" si="5"/>
        <v>3.1667709112294579E-2</v>
      </c>
      <c r="KA4" s="153">
        <f t="shared" si="5"/>
        <v>3.2635321402097857E-2</v>
      </c>
      <c r="KB4" s="153">
        <f t="shared" si="5"/>
        <v>3.3572148569985048E-2</v>
      </c>
      <c r="KC4" s="153">
        <f t="shared" si="5"/>
        <v>3.4474602183111221E-2</v>
      </c>
      <c r="KD4" s="153">
        <f t="shared" ref="KD4:MO7" si="6">IF(ISNONTEXT($K4),_xlfn.LOGNORM.DIST(CK4,LN($G4),LN($K4),FALSE),NA())</f>
        <v>3.5339226509032137E-2</v>
      </c>
      <c r="KE4" s="153">
        <f t="shared" si="6"/>
        <v>3.6162721493705294E-2</v>
      </c>
      <c r="KF4" s="153">
        <f t="shared" si="6"/>
        <v>3.6941964397066596E-2</v>
      </c>
      <c r="KG4" s="153">
        <f t="shared" si="6"/>
        <v>3.7674029888918499E-2</v>
      </c>
      <c r="KH4" s="153">
        <f t="shared" si="6"/>
        <v>3.8356208428533524E-2</v>
      </c>
      <c r="KI4" s="153">
        <f t="shared" si="6"/>
        <v>3.8986022773851478E-2</v>
      </c>
      <c r="KJ4" s="153">
        <f t="shared" si="6"/>
        <v>3.9561242490054847E-2</v>
      </c>
      <c r="KK4" s="153">
        <f t="shared" si="6"/>
        <v>4.0079896352254188E-2</v>
      </c>
      <c r="KL4" s="153">
        <f t="shared" si="6"/>
        <v>4.0540282562610462E-2</v>
      </c>
      <c r="KM4" s="153">
        <f t="shared" si="6"/>
        <v>4.0940976728091875E-2</v>
      </c>
      <c r="KN4" s="153">
        <f t="shared" si="6"/>
        <v>4.128083757081389E-2</v>
      </c>
      <c r="KO4" s="153">
        <f t="shared" si="6"/>
        <v>4.1559010368205987E-2</v>
      </c>
      <c r="KP4" s="153">
        <f t="shared" si="6"/>
        <v>4.1774928144738169E-2</v>
      </c>
      <c r="KQ4" s="153">
        <f t="shared" si="6"/>
        <v>4.1928310660323612E-2</v>
      </c>
      <c r="KR4" s="153">
        <f t="shared" si="6"/>
        <v>4.201916126251156E-2</v>
      </c>
      <c r="KS4" s="153">
        <f t="shared" si="6"/>
        <v>4.2047761689955707E-2</v>
      </c>
      <c r="KT4" s="153">
        <f t="shared" si="6"/>
        <v>4.2014664933176231E-2</v>
      </c>
      <c r="KU4" s="153">
        <f t="shared" si="6"/>
        <v>4.1920686275167804E-2</v>
      </c>
      <c r="KV4" s="153">
        <f t="shared" si="6"/>
        <v>4.176689264880213E-2</v>
      </c>
      <c r="KW4" s="153">
        <f t="shared" si="6"/>
        <v>4.1554590460145112E-2</v>
      </c>
      <c r="KX4" s="153">
        <f t="shared" si="6"/>
        <v>4.1285312036700855E-2</v>
      </c>
      <c r="KY4" s="153">
        <f t="shared" si="6"/>
        <v>4.0960800867187223E-2</v>
      </c>
      <c r="KZ4" s="153">
        <f t="shared" si="6"/>
        <v>4.0582995804759901E-2</v>
      </c>
      <c r="LA4" s="153">
        <f t="shared" si="6"/>
        <v>4.0154014408682236E-2</v>
      </c>
      <c r="LB4" s="153">
        <f t="shared" si="6"/>
        <v>3.9676135600362643E-2</v>
      </c>
      <c r="LC4" s="153">
        <f t="shared" si="6"/>
        <v>3.9151781808558279E-2</v>
      </c>
      <c r="LD4" s="153">
        <f t="shared" si="6"/>
        <v>3.8583500775500205E-2</v>
      </c>
      <c r="LE4" s="153">
        <f t="shared" si="6"/>
        <v>3.7973947190870355E-2</v>
      </c>
      <c r="LF4" s="153">
        <f t="shared" si="6"/>
        <v>3.7325864314136391E-2</v>
      </c>
      <c r="LG4" s="153">
        <f t="shared" si="6"/>
        <v>3.6642065737873923E-2</v>
      </c>
      <c r="LH4" s="153">
        <f t="shared" si="6"/>
        <v>3.5925417435594249E-2</v>
      </c>
      <c r="LI4" s="153">
        <f t="shared" si="6"/>
        <v>3.517882022740465E-2</v>
      </c>
      <c r="LJ4" s="153">
        <f t="shared" si="6"/>
        <v>3.4405192785778485E-2</v>
      </c>
      <c r="LK4" s="153">
        <f t="shared" si="6"/>
        <v>3.3607455291974966E-2</v>
      </c>
      <c r="LL4" s="153">
        <f t="shared" si="6"/>
        <v>3.2788513841415616E-2</v>
      </c>
      <c r="LM4" s="153">
        <f t="shared" si="6"/>
        <v>3.1951245683786662E-2</v>
      </c>
      <c r="LN4" s="153">
        <f t="shared" si="6"/>
        <v>3.1098485370941949E-2</v>
      </c>
      <c r="LO4" s="153">
        <f t="shared" si="6"/>
        <v>3.0233011873023519E-2</v>
      </c>
      <c r="LP4" s="153">
        <f t="shared" si="6"/>
        <v>2.9357536710710286E-2</v>
      </c>
      <c r="LQ4" s="153">
        <f t="shared" si="6"/>
        <v>2.8474693139324263E-2</v>
      </c>
      <c r="LR4" s="153">
        <f t="shared" si="6"/>
        <v>2.7587026408752716E-2</v>
      </c>
      <c r="LS4" s="153">
        <f t="shared" si="6"/>
        <v>2.6696985111918495E-2</v>
      </c>
      <c r="LT4" s="153">
        <f t="shared" si="6"/>
        <v>2.5806913623935165E-2</v>
      </c>
      <c r="LU4" s="153">
        <f t="shared" si="6"/>
        <v>2.4919045624182665E-2</v>
      </c>
      <c r="LV4" s="153">
        <f t="shared" si="6"/>
        <v>2.4035498684416772E-2</v>
      </c>
      <c r="LW4" s="153">
        <f t="shared" si="6"/>
        <v>2.3158269897710287E-2</v>
      </c>
      <c r="LX4" s="153">
        <f t="shared" si="6"/>
        <v>2.2289232515554876E-2</v>
      </c>
      <c r="LY4" s="153">
        <f t="shared" si="6"/>
        <v>2.143013355386366E-2</v>
      </c>
      <c r="LZ4" s="153">
        <f t="shared" si="6"/>
        <v>2.0582592322878353E-2</v>
      </c>
      <c r="MA4" s="153">
        <f t="shared" si="6"/>
        <v>1.9748099831144953E-2</v>
      </c>
      <c r="MB4" s="153">
        <f t="shared" si="6"/>
        <v>1.8928019009714386E-2</v>
      </c>
      <c r="MC4" s="153">
        <f t="shared" si="6"/>
        <v>1.8123585699565532E-2</v>
      </c>
      <c r="MD4" s="153">
        <f t="shared" si="6"/>
        <v>1.7335910342878499E-2</v>
      </c>
      <c r="ME4" s="153">
        <f t="shared" si="6"/>
        <v>1.6565980317183426E-2</v>
      </c>
      <c r="MF4" s="153">
        <f t="shared" si="6"/>
        <v>1.5814662850518361E-2</v>
      </c>
      <c r="MG4" s="153">
        <f t="shared" si="6"/>
        <v>1.5082708455499912E-2</v>
      </c>
      <c r="MH4" s="153">
        <f t="shared" si="6"/>
        <v>1.4370754820606088E-2</v>
      </c>
      <c r="MI4" s="153">
        <f t="shared" si="6"/>
        <v>1.3679331097904285E-2</v>
      </c>
      <c r="MJ4" s="153">
        <f t="shared" si="6"/>
        <v>1.3008862527900693E-2</v>
      </c>
      <c r="MK4" s="153">
        <f t="shared" si="6"/>
        <v>1.2359675344069492E-2</v>
      </c>
      <c r="ML4" s="153">
        <f t="shared" si="6"/>
        <v>1.1732001901877087E-2</v>
      </c>
      <c r="MM4" s="153">
        <f t="shared" si="6"/>
        <v>1.1125985979706583E-2</v>
      </c>
      <c r="MN4" s="153">
        <f t="shared" si="6"/>
        <v>1.0541688201939743E-2</v>
      </c>
      <c r="MO4" s="153">
        <f t="shared" si="6"/>
        <v>9.9790915375220935E-3</v>
      </c>
      <c r="MP4" s="153">
        <f t="shared" ref="MP4:PA7" si="7">IF(ISNONTEXT($K4),_xlfn.LOGNORM.DIST(EW4,LN($G4),LN($K4),FALSE),NA())</f>
        <v>9.4381068305711968E-3</v>
      </c>
      <c r="MQ4" s="153">
        <f t="shared" si="7"/>
        <v>8.918578322934325E-3</v>
      </c>
      <c r="MR4" s="153">
        <f t="shared" si="7"/>
        <v>8.420289132019804E-3</v>
      </c>
      <c r="MS4" s="153">
        <f t="shared" si="7"/>
        <v>7.9429666506777904E-3</v>
      </c>
      <c r="MT4" s="153">
        <f t="shared" si="7"/>
        <v>7.4862878393386224E-3</v>
      </c>
      <c r="MU4" s="153">
        <f t="shared" si="7"/>
        <v>7.0498843840202229E-3</v>
      </c>
      <c r="MV4" s="153">
        <f t="shared" si="7"/>
        <v>6.6333476971361912E-3</v>
      </c>
      <c r="MW4" s="153">
        <f t="shared" si="7"/>
        <v>6.2362337412631584E-3</v>
      </c>
      <c r="MX4" s="153">
        <f t="shared" si="7"/>
        <v>5.8580676591289431E-3</v>
      </c>
      <c r="MY4" s="153">
        <f t="shared" si="7"/>
        <v>5.4983481960468811E-3</v>
      </c>
      <c r="MZ4" s="153">
        <f t="shared" si="7"/>
        <v>5.1565519038301094E-3</v>
      </c>
      <c r="NA4" s="153">
        <f t="shared" si="7"/>
        <v>4.8321371178566344E-3</v>
      </c>
      <c r="NB4" s="153">
        <f t="shared" si="7"/>
        <v>4.5245477014185086E-3</v>
      </c>
      <c r="NC4" s="153">
        <f t="shared" si="7"/>
        <v>4.2332165537689323E-3</v>
      </c>
      <c r="ND4" s="153">
        <f t="shared" si="7"/>
        <v>3.9575688803665347E-3</v>
      </c>
      <c r="NE4" s="153">
        <f t="shared" si="7"/>
        <v>3.6970252257224829E-3</v>
      </c>
      <c r="NF4" s="153">
        <f t="shared" si="7"/>
        <v>3.4510042709681651E-3</v>
      </c>
      <c r="NG4" s="153">
        <f t="shared" si="7"/>
        <v>3.2189253997889364E-3</v>
      </c>
      <c r="NH4" s="153">
        <f t="shared" si="7"/>
        <v>3.0002110377190549E-3</v>
      </c>
      <c r="NI4" s="153">
        <f t="shared" si="7"/>
        <v>2.7942887709655495E-3</v>
      </c>
      <c r="NJ4" s="153">
        <f t="shared" si="7"/>
        <v>2.6005932519337404E-3</v>
      </c>
      <c r="NK4" s="153">
        <f t="shared" si="7"/>
        <v>2.4185678994728004E-3</v>
      </c>
      <c r="NL4" s="153">
        <f t="shared" si="7"/>
        <v>2.2476664025542284E-3</v>
      </c>
      <c r="NM4" s="153">
        <f t="shared" si="7"/>
        <v>2.0873540366496621E-3</v>
      </c>
      <c r="NN4" s="153">
        <f t="shared" si="7"/>
        <v>1.937108802494559E-3</v>
      </c>
      <c r="NO4" s="153">
        <f t="shared" si="7"/>
        <v>1.7964223972252878E-3</v>
      </c>
      <c r="NP4" s="153">
        <f t="shared" si="7"/>
        <v>1.6648010280639956E-3</v>
      </c>
      <c r="NQ4" s="153">
        <f t="shared" si="7"/>
        <v>1.5417660788140234E-3</v>
      </c>
      <c r="NR4" s="153">
        <f t="shared" si="7"/>
        <v>1.4268546394243934E-3</v>
      </c>
      <c r="NS4" s="153">
        <f t="shared" si="7"/>
        <v>1.319619908795493E-3</v>
      </c>
      <c r="NT4" s="153">
        <f t="shared" si="7"/>
        <v>1.219631480843646E-3</v>
      </c>
      <c r="NU4" s="153">
        <f t="shared" si="7"/>
        <v>1.1264755236211096E-3</v>
      </c>
      <c r="NV4" s="153">
        <f t="shared" si="7"/>
        <v>1.0397548610165026E-3</v>
      </c>
      <c r="NW4" s="153">
        <f t="shared" si="7"/>
        <v>9.5908896624241407E-4</v>
      </c>
      <c r="NX4" s="153">
        <f t="shared" si="7"/>
        <v>8.8411387596136536E-4</v>
      </c>
      <c r="NY4" s="153">
        <f t="shared" si="7"/>
        <v>8.1448203351561427E-4</v>
      </c>
      <c r="NZ4" s="153">
        <f t="shared" si="7"/>
        <v>7.498620693176598E-4</v>
      </c>
      <c r="OA4" s="153">
        <f t="shared" si="7"/>
        <v>6.8993852603097569E-4</v>
      </c>
      <c r="OB4" s="153">
        <f t="shared" si="7"/>
        <v>6.3441153573331576E-4</v>
      </c>
      <c r="OC4" s="153">
        <f t="shared" si="7"/>
        <v>5.8299645580942266E-4</v>
      </c>
      <c r="OD4" s="153">
        <f t="shared" si="7"/>
        <v>5.3542346987375572E-4</v>
      </c>
      <c r="OE4" s="153">
        <f t="shared" si="7"/>
        <v>4.9143715957863454E-4</v>
      </c>
      <c r="OF4" s="153">
        <f t="shared" si="7"/>
        <v>4.5079605272415664E-4</v>
      </c>
      <c r="OG4" s="153">
        <f t="shared" si="7"/>
        <v>4.1327215265556913E-4</v>
      </c>
      <c r="OH4" s="153">
        <f t="shared" si="7"/>
        <v>3.786504535137087E-4</v>
      </c>
      <c r="OI4" s="153">
        <f t="shared" si="7"/>
        <v>3.4672844549897336E-4</v>
      </c>
      <c r="OJ4" s="153">
        <f t="shared" si="7"/>
        <v>3.1731561391733996E-4</v>
      </c>
      <c r="OK4" s="153">
        <f t="shared" si="7"/>
        <v>2.9023293540351059E-4</v>
      </c>
      <c r="OL4" s="153">
        <f t="shared" si="7"/>
        <v>2.6531237435945232E-4</v>
      </c>
      <c r="OM4" s="153">
        <f t="shared" si="7"/>
        <v>2.4239638230880172E-4</v>
      </c>
      <c r="ON4" s="153">
        <f t="shared" si="7"/>
        <v>2.2133740254926868E-4</v>
      </c>
      <c r="OO4" s="153">
        <f t="shared" si="7"/>
        <v>2.019973821857289E-4</v>
      </c>
      <c r="OP4" s="153">
        <f t="shared" si="7"/>
        <v>1.8424729334749106E-4</v>
      </c>
      <c r="OQ4" s="153">
        <f t="shared" si="7"/>
        <v>1.6796666513306142E-4</v>
      </c>
      <c r="OR4" s="153">
        <f t="shared" si="7"/>
        <v>1.5304312758515368E-4</v>
      </c>
      <c r="OS4" s="153">
        <f t="shared" si="7"/>
        <v>1.3937196877673118E-4</v>
      </c>
      <c r="OT4" s="153">
        <f t="shared" si="7"/>
        <v>1.2685570588560609E-4</v>
      </c>
      <c r="OU4" s="153">
        <f t="shared" si="7"/>
        <v>1.154036709491702E-4</v>
      </c>
      <c r="OV4" s="153">
        <f t="shared" si="7"/>
        <v>1.0493161182241104E-4</v>
      </c>
      <c r="OW4" s="153">
        <f t="shared" si="7"/>
        <v>9.5361308709924456E-5</v>
      </c>
      <c r="OX4" s="153">
        <f t="shared" si="7"/>
        <v>8.6620206505879461E-5</v>
      </c>
      <c r="OY4" s="153">
        <f t="shared" si="7"/>
        <v>7.8641063053704464E-5</v>
      </c>
      <c r="OZ4" s="153">
        <f t="shared" si="7"/>
        <v>7.1361613329070322E-5</v>
      </c>
      <c r="PA4" s="153">
        <f t="shared" si="7"/>
        <v>6.4724249454274307E-5</v>
      </c>
      <c r="PB4" s="153">
        <f t="shared" ref="PB4:PI19" si="8">IF(ISNONTEXT($K4),_xlfn.LOGNORM.DIST(HI4,LN($G4),LN($K4),FALSE),NA())</f>
        <v>5.8675716368932724E-5</v>
      </c>
      <c r="PC4" s="153">
        <f t="shared" si="8"/>
        <v>5.3166822909889088E-5</v>
      </c>
      <c r="PD4" s="153">
        <f t="shared" si="8"/>
        <v>4.8152167991518905E-5</v>
      </c>
      <c r="PE4" s="153">
        <f t="shared" si="8"/>
        <v>4.3589881525591908E-5</v>
      </c>
      <c r="PF4" s="153">
        <f t="shared" si="8"/>
        <v>3.9441379676449911E-5</v>
      </c>
      <c r="PG4" s="153">
        <f t="shared" si="8"/>
        <v>3.5671134011980554E-5</v>
      </c>
      <c r="PH4" s="153">
        <f t="shared" si="8"/>
        <v>3.2246454082686643E-5</v>
      </c>
      <c r="PI4" s="153">
        <f t="shared" si="8"/>
        <v>2.9137282939634564E-5</v>
      </c>
    </row>
    <row r="5" spans="1:425" x14ac:dyDescent="0.75">
      <c r="A5" s="4">
        <v>2</v>
      </c>
      <c r="B5" s="342">
        <f>IFERROR(_xlfn.LOGNORM.INV(VLookups!$B$22,LN($G5),LN($K5)),"")</f>
        <v>59.465316002390452</v>
      </c>
      <c r="C5" s="87">
        <v>100</v>
      </c>
      <c r="D5" s="342">
        <f>IFERROR(_xlfn.LOGNORM.INV(VLookups!$B$23,LN($G5),LN($K5)),"")</f>
        <v>168.16525450899906</v>
      </c>
      <c r="E5" s="34">
        <f t="shared" ref="E5:E68" si="9">IF(OR(ISBLANK(C5),ISBLANK(D5),ISBLANK(B5)),"",IF(AND(B5&gt;0,C5&gt;0,D5&gt;0),IF(C5&gt;B5,IF(D5&gt;C5,1,-1),-1)))</f>
        <v>1</v>
      </c>
      <c r="F5" s="34">
        <f t="shared" ref="F5:F68" si="10">IF(OR(ISBLANK(B5),ISBLANK(C5),ISBLANK(D5)),"",IFERROR(MIN(C5-B5,D5-C5)/MAX(C5-B5,D5-C5),""))</f>
        <v>0.59465316002389801</v>
      </c>
      <c r="G5" s="68">
        <f>IF(AND(C5&gt;0,NOT(ISBLANK(H5))),IF(VLOOKUP($C$3,VLookups!$A$17:$B$18,2,FALSE),C5*VLOOKUP(H5,VLookups!$A$4:$B$13,2,FALSE),C5),"")</f>
        <v>100</v>
      </c>
      <c r="H5" s="21" t="s">
        <v>696</v>
      </c>
      <c r="I5" s="56"/>
      <c r="J5" s="244"/>
      <c r="K5" s="343">
        <f>IF(C5&gt;0,IF(ISBLANK(J5),IF(ISBLANK(H5),"",VLOOKUP(H5,VLookups!$A$4:$C$13,3,FALSE)),J5),"")</f>
        <v>1.1499999999999999</v>
      </c>
      <c r="L5" s="343">
        <f t="shared" ref="L5:L68" si="11">IFERROR((D5-B5)/6,"")</f>
        <v>18.116656417768102</v>
      </c>
      <c r="M5" s="70">
        <f t="shared" ref="M5:M68" si="12">IF(L5="","",L5^2)</f>
        <v>328.21323975945813</v>
      </c>
      <c r="N5" s="87">
        <v>150</v>
      </c>
      <c r="O5" s="237">
        <f>IF(AND(N5&gt;0,C5&gt;0,NOT(K5="")),ABS(VLOOKUP($N$1,VLookups!$A$53:$B$54,2,FALSE)-_xlfn.LOGNORM.DIST(N5,LN(G5),LN(K5),TRUE)),"")</f>
        <v>0.99814079779761</v>
      </c>
      <c r="P5" s="86">
        <f>IF(AND($B5&gt;0,$C5&gt;0,$D5&gt;0,NOT(ISBLANK($H5))),_xlfn.LOGNORM.INV(ABS(VLOOKUP($N$1,VLookups!$A$53:$B$54,2,FALSE)-P$3),LN($G5),LN($K5)),"")</f>
        <v>83.60121470369927</v>
      </c>
      <c r="Q5" s="85">
        <f>IF(AND($B5&gt;0,$C5&gt;0,$D5&gt;0,NOT(ISBLANK($H5))),_xlfn.LOGNORM.INV(ABS(VLOOKUP($N$1,VLookups!$A$53:$B$54,2,FALSE)-Q$3),LN($G5),LN($K5)),"")</f>
        <v>119.61548687351213</v>
      </c>
      <c r="R5" s="86">
        <f>IF(AND($B5&gt;0,$C5&gt;0,$D5&gt;0,NOT(ISBLANK($H5))),_xlfn.LOGNORM.INV(ABS(VLOOKUP($N$1,VLookups!$A$53:$B$54,2,FALSE)-R$3),LN($G5),LN($K5)),"")</f>
        <v>115.5870735687303</v>
      </c>
      <c r="S5" s="85">
        <f>IF(AND($B5&gt;0,$C5&gt;0,$D5&gt;0,NOT(ISBLANK($H5))),_xlfn.LOGNORM.INV(ABS(VLOOKUP($N$1,VLookups!$A$53:$B$54,2,FALSE)-S$3),LN($G5),LN($K5)),"")</f>
        <v>112.48240442900557</v>
      </c>
      <c r="T5" s="86">
        <f>IF(AND($B5&gt;0,$C5&gt;0,$D5&gt;0,NOT(ISBLANK($H5))),_xlfn.LOGNORM.INV(ABS(VLOOKUP($N$1,VLookups!$A$53:$B$54,2,FALSE)-T$3),LN($G5),LN($K5)),"")</f>
        <v>109.88541967463269</v>
      </c>
      <c r="U5" s="85">
        <f>IF(AND($B5&gt;0,$C5&gt;0,$D5&gt;0,NOT(ISBLANK($H5))),_xlfn.LOGNORM.INV(ABS(VLOOKUP($N$1,VLookups!$A$53:$B$54,2,FALSE)-U$3),LN($G5),LN($K5)),"")</f>
        <v>107.60438721033191</v>
      </c>
      <c r="V5" s="5"/>
      <c r="W5" s="152">
        <f t="shared" ref="W5:W68" si="13">IF(AND(B5&gt;0,C5&gt;0,D5&gt;0),ABS(B5-D5)/200,"")</f>
        <v>0.54349969253304298</v>
      </c>
      <c r="X5" s="152">
        <f t="shared" ref="X5:X68" si="14">IF(ISNONTEXT($W5),$B5,"")</f>
        <v>59.465316002390452</v>
      </c>
      <c r="Y5" s="48">
        <f t="shared" ref="Y5" si="15">IF(ISNONTEXT($W5),X5+$W5,"")</f>
        <v>60.008815694923491</v>
      </c>
      <c r="Z5" s="48">
        <f t="shared" si="0"/>
        <v>60.552315387456531</v>
      </c>
      <c r="AA5" s="48">
        <f t="shared" si="0"/>
        <v>61.095815079989571</v>
      </c>
      <c r="AB5" s="48">
        <f t="shared" si="0"/>
        <v>61.63931477252261</v>
      </c>
      <c r="AC5" s="48">
        <f t="shared" si="0"/>
        <v>62.18281446505565</v>
      </c>
      <c r="AD5" s="48">
        <f t="shared" si="0"/>
        <v>62.726314157588689</v>
      </c>
      <c r="AE5" s="48">
        <f t="shared" si="0"/>
        <v>63.269813850121729</v>
      </c>
      <c r="AF5" s="48">
        <f t="shared" si="0"/>
        <v>63.813313542654768</v>
      </c>
      <c r="AG5" s="48">
        <f t="shared" si="0"/>
        <v>64.356813235187815</v>
      </c>
      <c r="AH5" s="48">
        <f t="shared" si="0"/>
        <v>64.900312927720861</v>
      </c>
      <c r="AI5" s="48">
        <f t="shared" si="0"/>
        <v>65.443812620253908</v>
      </c>
      <c r="AJ5" s="48">
        <f t="shared" si="0"/>
        <v>65.987312312786955</v>
      </c>
      <c r="AK5" s="48">
        <f t="shared" si="0"/>
        <v>66.530812005320001</v>
      </c>
      <c r="AL5" s="48">
        <f t="shared" si="0"/>
        <v>67.074311697853048</v>
      </c>
      <c r="AM5" s="48">
        <f t="shared" si="0"/>
        <v>67.617811390386095</v>
      </c>
      <c r="AN5" s="48">
        <f t="shared" si="0"/>
        <v>68.161311082919141</v>
      </c>
      <c r="AO5" s="48">
        <f t="shared" si="0"/>
        <v>68.704810775452188</v>
      </c>
      <c r="AP5" s="48">
        <f t="shared" si="0"/>
        <v>69.248310467985235</v>
      </c>
      <c r="AQ5" s="48">
        <f t="shared" si="0"/>
        <v>69.791810160518281</v>
      </c>
      <c r="AR5" s="48">
        <f t="shared" si="0"/>
        <v>70.335309853051328</v>
      </c>
      <c r="AS5" s="48">
        <f t="shared" si="0"/>
        <v>70.878809545584375</v>
      </c>
      <c r="AT5" s="48">
        <f t="shared" si="0"/>
        <v>71.422309238117421</v>
      </c>
      <c r="AU5" s="48">
        <f t="shared" si="0"/>
        <v>71.965808930650468</v>
      </c>
      <c r="AV5" s="48">
        <f t="shared" si="0"/>
        <v>72.509308623183514</v>
      </c>
      <c r="AW5" s="48">
        <f t="shared" si="0"/>
        <v>73.052808315716561</v>
      </c>
      <c r="AX5" s="48">
        <f t="shared" si="0"/>
        <v>73.596308008249608</v>
      </c>
      <c r="AY5" s="48">
        <f t="shared" si="0"/>
        <v>74.139807700782654</v>
      </c>
      <c r="AZ5" s="48">
        <f t="shared" si="0"/>
        <v>74.683307393315701</v>
      </c>
      <c r="BA5" s="48">
        <f t="shared" si="0"/>
        <v>75.226807085848748</v>
      </c>
      <c r="BB5" s="48">
        <f t="shared" si="0"/>
        <v>75.770306778381794</v>
      </c>
      <c r="BC5" s="48">
        <f t="shared" si="0"/>
        <v>76.313806470914841</v>
      </c>
      <c r="BD5" s="48">
        <f t="shared" si="0"/>
        <v>76.857306163447888</v>
      </c>
      <c r="BE5" s="48">
        <f t="shared" si="0"/>
        <v>77.400805855980934</v>
      </c>
      <c r="BF5" s="48">
        <f t="shared" si="0"/>
        <v>77.944305548513981</v>
      </c>
      <c r="BG5" s="48">
        <f t="shared" si="0"/>
        <v>78.487805241047027</v>
      </c>
      <c r="BH5" s="48">
        <f t="shared" si="0"/>
        <v>79.031304933580074</v>
      </c>
      <c r="BI5" s="48">
        <f t="shared" si="0"/>
        <v>79.574804626113121</v>
      </c>
      <c r="BJ5" s="48">
        <f t="shared" si="0"/>
        <v>80.118304318646167</v>
      </c>
      <c r="BK5" s="48">
        <f t="shared" si="0"/>
        <v>80.661804011179214</v>
      </c>
      <c r="BL5" s="48">
        <f t="shared" si="0"/>
        <v>81.205303703712261</v>
      </c>
      <c r="BM5" s="48">
        <f t="shared" si="0"/>
        <v>81.748803396245307</v>
      </c>
      <c r="BN5" s="48">
        <f t="shared" si="0"/>
        <v>82.292303088778354</v>
      </c>
      <c r="BO5" s="48">
        <f t="shared" si="0"/>
        <v>82.835802781311401</v>
      </c>
      <c r="BP5" s="48">
        <f t="shared" si="0"/>
        <v>83.379302473844447</v>
      </c>
      <c r="BQ5" s="48">
        <f t="shared" si="0"/>
        <v>83.922802166377494</v>
      </c>
      <c r="BR5" s="48">
        <f t="shared" si="0"/>
        <v>84.466301858910541</v>
      </c>
      <c r="BS5" s="48">
        <f t="shared" si="0"/>
        <v>85.009801551443587</v>
      </c>
      <c r="BT5" s="48">
        <f t="shared" si="0"/>
        <v>85.553301243976634</v>
      </c>
      <c r="BU5" s="48">
        <f t="shared" si="0"/>
        <v>86.09680093650968</v>
      </c>
      <c r="BV5" s="48">
        <f t="shared" si="0"/>
        <v>86.640300629042727</v>
      </c>
      <c r="BW5" s="48">
        <f t="shared" si="0"/>
        <v>87.183800321575774</v>
      </c>
      <c r="BX5" s="48">
        <f t="shared" si="0"/>
        <v>87.72730001410882</v>
      </c>
      <c r="BY5" s="48">
        <f t="shared" si="0"/>
        <v>88.270799706641867</v>
      </c>
      <c r="BZ5" s="48">
        <f t="shared" si="0"/>
        <v>88.814299399174914</v>
      </c>
      <c r="CA5" s="48">
        <f t="shared" si="0"/>
        <v>89.35779909170796</v>
      </c>
      <c r="CB5" s="48">
        <f t="shared" si="0"/>
        <v>89.901298784241007</v>
      </c>
      <c r="CC5" s="48">
        <f t="shared" si="0"/>
        <v>90.444798476774054</v>
      </c>
      <c r="CD5" s="48">
        <f t="shared" si="0"/>
        <v>90.9882981693071</v>
      </c>
      <c r="CE5" s="48">
        <f t="shared" si="0"/>
        <v>91.531797861840147</v>
      </c>
      <c r="CF5" s="48">
        <f t="shared" si="0"/>
        <v>92.075297554373194</v>
      </c>
      <c r="CG5" s="48">
        <f t="shared" si="0"/>
        <v>92.61879724690624</v>
      </c>
      <c r="CH5" s="48">
        <f t="shared" si="0"/>
        <v>93.162296939439287</v>
      </c>
      <c r="CI5" s="48">
        <f t="shared" si="0"/>
        <v>93.705796631972333</v>
      </c>
      <c r="CJ5" s="48">
        <f t="shared" si="0"/>
        <v>94.24929632450538</v>
      </c>
      <c r="CK5" s="48">
        <f t="shared" si="0"/>
        <v>94.792796017038427</v>
      </c>
      <c r="CL5" s="48">
        <f t="shared" si="1"/>
        <v>95.336295709571473</v>
      </c>
      <c r="CM5" s="48">
        <f t="shared" si="1"/>
        <v>95.87979540210452</v>
      </c>
      <c r="CN5" s="48">
        <f t="shared" si="1"/>
        <v>96.423295094637567</v>
      </c>
      <c r="CO5" s="48">
        <f t="shared" si="1"/>
        <v>96.966794787170613</v>
      </c>
      <c r="CP5" s="48">
        <f t="shared" si="1"/>
        <v>97.51029447970366</v>
      </c>
      <c r="CQ5" s="48">
        <f t="shared" si="1"/>
        <v>98.053794172236707</v>
      </c>
      <c r="CR5" s="48">
        <f t="shared" si="1"/>
        <v>98.597293864769753</v>
      </c>
      <c r="CS5" s="48">
        <f t="shared" si="1"/>
        <v>99.1407935573028</v>
      </c>
      <c r="CT5" s="48">
        <f t="shared" si="1"/>
        <v>99.684293249835846</v>
      </c>
      <c r="CU5" s="48">
        <f t="shared" si="1"/>
        <v>100.22779294236889</v>
      </c>
      <c r="CV5" s="48">
        <f t="shared" si="1"/>
        <v>100.77129263490194</v>
      </c>
      <c r="CW5" s="48">
        <f t="shared" si="1"/>
        <v>101.31479232743499</v>
      </c>
      <c r="CX5" s="48">
        <f t="shared" si="1"/>
        <v>101.85829201996803</v>
      </c>
      <c r="CY5" s="48">
        <f t="shared" si="1"/>
        <v>102.40179171250108</v>
      </c>
      <c r="CZ5" s="48">
        <f t="shared" si="1"/>
        <v>102.94529140503413</v>
      </c>
      <c r="DA5" s="48">
        <f t="shared" si="1"/>
        <v>103.48879109756717</v>
      </c>
      <c r="DB5" s="48">
        <f t="shared" si="1"/>
        <v>104.03229079010022</v>
      </c>
      <c r="DC5" s="48">
        <f t="shared" si="1"/>
        <v>104.57579048263327</v>
      </c>
      <c r="DD5" s="48">
        <f t="shared" si="1"/>
        <v>105.11929017516631</v>
      </c>
      <c r="DE5" s="48">
        <f t="shared" si="1"/>
        <v>105.66278986769936</v>
      </c>
      <c r="DF5" s="48">
        <f t="shared" si="1"/>
        <v>106.20628956023241</v>
      </c>
      <c r="DG5" s="48">
        <f t="shared" si="1"/>
        <v>106.74978925276545</v>
      </c>
      <c r="DH5" s="48">
        <f t="shared" si="1"/>
        <v>107.2932889452985</v>
      </c>
      <c r="DI5" s="48">
        <f t="shared" si="1"/>
        <v>107.83678863783155</v>
      </c>
      <c r="DJ5" s="48">
        <f t="shared" si="1"/>
        <v>108.38028833036459</v>
      </c>
      <c r="DK5" s="48">
        <f t="shared" si="1"/>
        <v>108.92378802289764</v>
      </c>
      <c r="DL5" s="48">
        <f t="shared" si="1"/>
        <v>109.46728771543069</v>
      </c>
      <c r="DM5" s="48">
        <f t="shared" si="1"/>
        <v>110.01078740796373</v>
      </c>
      <c r="DN5" s="48">
        <f t="shared" si="1"/>
        <v>110.55428710049678</v>
      </c>
      <c r="DO5" s="48">
        <f t="shared" si="1"/>
        <v>111.09778679302983</v>
      </c>
      <c r="DP5" s="48">
        <f t="shared" si="1"/>
        <v>111.64128648556287</v>
      </c>
      <c r="DQ5" s="48">
        <f t="shared" si="1"/>
        <v>112.18478617809592</v>
      </c>
      <c r="DR5" s="48">
        <f t="shared" si="1"/>
        <v>112.72828587062897</v>
      </c>
      <c r="DS5" s="48">
        <f t="shared" si="1"/>
        <v>113.27178556316201</v>
      </c>
      <c r="DT5" s="48">
        <f t="shared" si="1"/>
        <v>113.81528525569506</v>
      </c>
      <c r="DU5" s="48">
        <f t="shared" si="1"/>
        <v>114.35878494822811</v>
      </c>
      <c r="DV5" s="48">
        <f t="shared" si="1"/>
        <v>114.90228464076115</v>
      </c>
      <c r="DW5" s="48">
        <f t="shared" si="1"/>
        <v>115.4457843332942</v>
      </c>
      <c r="DX5" s="48">
        <f t="shared" si="1"/>
        <v>115.98928402582725</v>
      </c>
      <c r="DY5" s="48">
        <f t="shared" si="1"/>
        <v>116.53278371836029</v>
      </c>
      <c r="DZ5" s="48">
        <f t="shared" si="1"/>
        <v>117.07628341089334</v>
      </c>
      <c r="EA5" s="48">
        <f t="shared" si="1"/>
        <v>117.61978310342639</v>
      </c>
      <c r="EB5" s="48">
        <f t="shared" si="1"/>
        <v>118.16328279595943</v>
      </c>
      <c r="EC5" s="48">
        <f t="shared" si="1"/>
        <v>118.70678248849248</v>
      </c>
      <c r="ED5" s="48">
        <f t="shared" si="1"/>
        <v>119.25028218102553</v>
      </c>
      <c r="EE5" s="48">
        <f t="shared" si="1"/>
        <v>119.79378187355857</v>
      </c>
      <c r="EF5" s="48">
        <f t="shared" si="1"/>
        <v>120.33728156609162</v>
      </c>
      <c r="EG5" s="48">
        <f t="shared" si="1"/>
        <v>120.88078125862467</v>
      </c>
      <c r="EH5" s="48">
        <f t="shared" si="1"/>
        <v>121.42428095115771</v>
      </c>
      <c r="EI5" s="48">
        <f t="shared" si="1"/>
        <v>121.96778064369076</v>
      </c>
      <c r="EJ5" s="48">
        <f t="shared" si="1"/>
        <v>122.51128033622381</v>
      </c>
      <c r="EK5" s="48">
        <f t="shared" si="1"/>
        <v>123.05478002875685</v>
      </c>
      <c r="EL5" s="48">
        <f t="shared" si="1"/>
        <v>123.5982797212899</v>
      </c>
      <c r="EM5" s="48">
        <f t="shared" si="1"/>
        <v>124.14177941382295</v>
      </c>
      <c r="EN5" s="48">
        <f t="shared" si="1"/>
        <v>124.68527910635599</v>
      </c>
      <c r="EO5" s="48">
        <f t="shared" si="1"/>
        <v>125.22877879888904</v>
      </c>
      <c r="EP5" s="48">
        <f t="shared" si="1"/>
        <v>125.77227849142209</v>
      </c>
      <c r="EQ5" s="48">
        <f t="shared" si="1"/>
        <v>126.31577818395513</v>
      </c>
      <c r="ER5" s="48">
        <f t="shared" si="1"/>
        <v>126.85927787648818</v>
      </c>
      <c r="ES5" s="48">
        <f t="shared" si="1"/>
        <v>127.40277756902123</v>
      </c>
      <c r="ET5" s="48">
        <f t="shared" si="1"/>
        <v>127.94627726155427</v>
      </c>
      <c r="EU5" s="48">
        <f t="shared" si="1"/>
        <v>128.48977695408732</v>
      </c>
      <c r="EV5" s="48">
        <f t="shared" si="1"/>
        <v>129.03327664662035</v>
      </c>
      <c r="EW5" s="48">
        <f t="shared" si="1"/>
        <v>129.57677633915338</v>
      </c>
      <c r="EX5" s="48">
        <f t="shared" si="2"/>
        <v>130.12027603168642</v>
      </c>
      <c r="EY5" s="48">
        <f t="shared" si="2"/>
        <v>130.66377572421945</v>
      </c>
      <c r="EZ5" s="48">
        <f t="shared" si="2"/>
        <v>131.20727541675248</v>
      </c>
      <c r="FA5" s="48">
        <f t="shared" si="2"/>
        <v>131.75077510928551</v>
      </c>
      <c r="FB5" s="48">
        <f t="shared" si="2"/>
        <v>132.29427480181855</v>
      </c>
      <c r="FC5" s="48">
        <f t="shared" si="2"/>
        <v>132.83777449435158</v>
      </c>
      <c r="FD5" s="48">
        <f t="shared" si="2"/>
        <v>133.38127418688461</v>
      </c>
      <c r="FE5" s="48">
        <f t="shared" si="2"/>
        <v>133.92477387941764</v>
      </c>
      <c r="FF5" s="48">
        <f t="shared" si="2"/>
        <v>134.46827357195068</v>
      </c>
      <c r="FG5" s="48">
        <f t="shared" si="2"/>
        <v>135.01177326448371</v>
      </c>
      <c r="FH5" s="48">
        <f t="shared" si="2"/>
        <v>135.55527295701674</v>
      </c>
      <c r="FI5" s="48">
        <f t="shared" si="2"/>
        <v>136.09877264954977</v>
      </c>
      <c r="FJ5" s="48">
        <f t="shared" si="2"/>
        <v>136.6422723420828</v>
      </c>
      <c r="FK5" s="48">
        <f t="shared" si="2"/>
        <v>137.18577203461584</v>
      </c>
      <c r="FL5" s="48">
        <f t="shared" si="2"/>
        <v>137.72927172714887</v>
      </c>
      <c r="FM5" s="48">
        <f t="shared" si="2"/>
        <v>138.2727714196819</v>
      </c>
      <c r="FN5" s="48">
        <f t="shared" si="2"/>
        <v>138.81627111221493</v>
      </c>
      <c r="FO5" s="48">
        <f t="shared" si="2"/>
        <v>139.35977080474797</v>
      </c>
      <c r="FP5" s="48">
        <f t="shared" si="2"/>
        <v>139.903270497281</v>
      </c>
      <c r="FQ5" s="48">
        <f t="shared" si="2"/>
        <v>140.44677018981403</v>
      </c>
      <c r="FR5" s="48">
        <f t="shared" si="2"/>
        <v>140.99026988234706</v>
      </c>
      <c r="FS5" s="48">
        <f t="shared" si="2"/>
        <v>141.5337695748801</v>
      </c>
      <c r="FT5" s="48">
        <f t="shared" si="2"/>
        <v>142.07726926741313</v>
      </c>
      <c r="FU5" s="48">
        <f t="shared" si="2"/>
        <v>142.62076895994616</v>
      </c>
      <c r="FV5" s="48">
        <f t="shared" si="2"/>
        <v>143.16426865247919</v>
      </c>
      <c r="FW5" s="48">
        <f t="shared" si="2"/>
        <v>143.70776834501223</v>
      </c>
      <c r="FX5" s="48">
        <f t="shared" si="2"/>
        <v>144.25126803754526</v>
      </c>
      <c r="FY5" s="48">
        <f t="shared" si="2"/>
        <v>144.79476773007829</v>
      </c>
      <c r="FZ5" s="48">
        <f t="shared" si="2"/>
        <v>145.33826742261132</v>
      </c>
      <c r="GA5" s="48">
        <f t="shared" si="2"/>
        <v>145.88176711514436</v>
      </c>
      <c r="GB5" s="48">
        <f t="shared" si="2"/>
        <v>146.42526680767739</v>
      </c>
      <c r="GC5" s="48">
        <f t="shared" si="2"/>
        <v>146.96876650021042</v>
      </c>
      <c r="GD5" s="48">
        <f t="shared" si="2"/>
        <v>147.51226619274345</v>
      </c>
      <c r="GE5" s="48">
        <f t="shared" si="2"/>
        <v>148.05576588527649</v>
      </c>
      <c r="GF5" s="48">
        <f t="shared" si="2"/>
        <v>148.59926557780952</v>
      </c>
      <c r="GG5" s="48">
        <f t="shared" si="2"/>
        <v>149.14276527034255</v>
      </c>
      <c r="GH5" s="48">
        <f t="shared" si="2"/>
        <v>149.68626496287558</v>
      </c>
      <c r="GI5" s="48">
        <f t="shared" si="2"/>
        <v>150.22976465540862</v>
      </c>
      <c r="GJ5" s="48">
        <f t="shared" si="2"/>
        <v>150.77326434794165</v>
      </c>
      <c r="GK5" s="48">
        <f t="shared" si="2"/>
        <v>151.31676404047468</v>
      </c>
      <c r="GL5" s="48">
        <f t="shared" si="2"/>
        <v>151.86026373300771</v>
      </c>
      <c r="GM5" s="48">
        <f t="shared" si="2"/>
        <v>152.40376342554075</v>
      </c>
      <c r="GN5" s="48">
        <f t="shared" si="2"/>
        <v>152.94726311807378</v>
      </c>
      <c r="GO5" s="48">
        <f t="shared" si="2"/>
        <v>153.49076281060681</v>
      </c>
      <c r="GP5" s="48">
        <f t="shared" si="2"/>
        <v>154.03426250313984</v>
      </c>
      <c r="GQ5" s="48">
        <f t="shared" si="2"/>
        <v>154.57776219567288</v>
      </c>
      <c r="GR5" s="48">
        <f t="shared" si="2"/>
        <v>155.12126188820591</v>
      </c>
      <c r="GS5" s="48">
        <f t="shared" si="2"/>
        <v>155.66476158073894</v>
      </c>
      <c r="GT5" s="48">
        <f t="shared" si="2"/>
        <v>156.20826127327197</v>
      </c>
      <c r="GU5" s="48">
        <f t="shared" si="2"/>
        <v>156.751760965805</v>
      </c>
      <c r="GV5" s="48">
        <f t="shared" si="2"/>
        <v>157.29526065833804</v>
      </c>
      <c r="GW5" s="48">
        <f t="shared" si="2"/>
        <v>157.83876035087107</v>
      </c>
      <c r="GX5" s="48">
        <f t="shared" si="2"/>
        <v>158.3822600434041</v>
      </c>
      <c r="GY5" s="48">
        <f t="shared" si="2"/>
        <v>158.92575973593713</v>
      </c>
      <c r="GZ5" s="48">
        <f t="shared" si="2"/>
        <v>159.46925942847017</v>
      </c>
      <c r="HA5" s="48">
        <f t="shared" si="2"/>
        <v>160.0127591210032</v>
      </c>
      <c r="HB5" s="48">
        <f t="shared" si="2"/>
        <v>160.55625881353623</v>
      </c>
      <c r="HC5" s="48">
        <f t="shared" si="2"/>
        <v>161.09975850606926</v>
      </c>
      <c r="HD5" s="48">
        <f t="shared" si="2"/>
        <v>161.6432581986023</v>
      </c>
      <c r="HE5" s="48">
        <f t="shared" si="2"/>
        <v>162.18675789113533</v>
      </c>
      <c r="HF5" s="48">
        <f t="shared" si="2"/>
        <v>162.73025758366836</v>
      </c>
      <c r="HG5" s="48">
        <f t="shared" si="2"/>
        <v>163.27375727620139</v>
      </c>
      <c r="HH5" s="48">
        <f t="shared" si="2"/>
        <v>163.81725696873443</v>
      </c>
      <c r="HI5" s="48">
        <f t="shared" si="2"/>
        <v>164.36075666126746</v>
      </c>
      <c r="HJ5" s="48">
        <f t="shared" si="3"/>
        <v>164.90425635380049</v>
      </c>
      <c r="HK5" s="48">
        <f t="shared" si="3"/>
        <v>165.44775604633352</v>
      </c>
      <c r="HL5" s="48">
        <f t="shared" si="3"/>
        <v>165.99125573886656</v>
      </c>
      <c r="HM5" s="48">
        <f t="shared" si="3"/>
        <v>166.53475543139959</v>
      </c>
      <c r="HN5" s="48">
        <f t="shared" si="3"/>
        <v>167.07825512393262</v>
      </c>
      <c r="HO5" s="48">
        <f t="shared" si="3"/>
        <v>167.62175481646565</v>
      </c>
      <c r="HP5" s="48">
        <f t="shared" si="3"/>
        <v>168.16525450899869</v>
      </c>
      <c r="HQ5" s="153">
        <f t="shared" si="4"/>
        <v>4.7629471189207986E-5</v>
      </c>
      <c r="HR5" s="153">
        <f t="shared" si="5"/>
        <v>5.9999493330857982E-5</v>
      </c>
      <c r="HS5" s="153">
        <f t="shared" si="5"/>
        <v>7.5110334427642308E-5</v>
      </c>
      <c r="HT5" s="153">
        <f t="shared" si="5"/>
        <v>9.345377625433051E-5</v>
      </c>
      <c r="HU5" s="153">
        <f t="shared" si="5"/>
        <v>1.1558508916352349E-4</v>
      </c>
      <c r="HV5" s="153">
        <f t="shared" si="5"/>
        <v>1.4212660826616632E-4</v>
      </c>
      <c r="HW5" s="153">
        <f t="shared" si="5"/>
        <v>1.7377070572382138E-4</v>
      </c>
      <c r="HX5" s="153">
        <f t="shared" si="5"/>
        <v>2.1128200964285341E-4</v>
      </c>
      <c r="HY5" s="153">
        <f t="shared" si="5"/>
        <v>2.5549871954200671E-4</v>
      </c>
      <c r="HZ5" s="153">
        <f t="shared" si="5"/>
        <v>3.0733287194621066E-4</v>
      </c>
      <c r="IA5" s="153">
        <f t="shared" si="5"/>
        <v>3.6776941760898981E-4</v>
      </c>
      <c r="IB5" s="153">
        <f t="shared" si="5"/>
        <v>4.378639843224137E-4</v>
      </c>
      <c r="IC5" s="153">
        <f t="shared" si="5"/>
        <v>5.1873921623427175E-4</v>
      </c>
      <c r="ID5" s="153">
        <f t="shared" si="5"/>
        <v>6.1157960190395052E-4</v>
      </c>
      <c r="IE5" s="153">
        <f t="shared" si="5"/>
        <v>7.1762472868673263E-4</v>
      </c>
      <c r="IF5" s="153">
        <f t="shared" si="5"/>
        <v>8.3816092998838785E-4</v>
      </c>
      <c r="IG5" s="153">
        <f t="shared" si="5"/>
        <v>9.7451132388617044E-4</v>
      </c>
      <c r="IH5" s="153">
        <f t="shared" si="5"/>
        <v>1.1280242758554802E-3</v>
      </c>
      <c r="II5" s="153">
        <f t="shared" si="5"/>
        <v>1.3000603540548506E-3</v>
      </c>
      <c r="IJ5" s="153">
        <f t="shared" si="5"/>
        <v>1.4919778819122988E-3</v>
      </c>
      <c r="IK5" s="153">
        <f t="shared" si="5"/>
        <v>1.7051172286748038E-3</v>
      </c>
      <c r="IL5" s="153">
        <f t="shared" si="5"/>
        <v>1.9407840131665645E-3</v>
      </c>
      <c r="IM5" s="153">
        <f t="shared" si="5"/>
        <v>2.2002314282904148E-3</v>
      </c>
      <c r="IN5" s="153">
        <f t="shared" si="5"/>
        <v>2.4846419228906503E-3</v>
      </c>
      <c r="IO5" s="153">
        <f t="shared" si="5"/>
        <v>2.7951085026245806E-3</v>
      </c>
      <c r="IP5" s="153">
        <f t="shared" si="5"/>
        <v>3.1326159317233708E-3</v>
      </c>
      <c r="IQ5" s="153">
        <f t="shared" si="5"/>
        <v>3.4980221323301494E-3</v>
      </c>
      <c r="IR5" s="153">
        <f t="shared" si="5"/>
        <v>3.8920400870033505E-3</v>
      </c>
      <c r="IS5" s="153">
        <f t="shared" si="5"/>
        <v>4.3152205526349194E-3</v>
      </c>
      <c r="IT5" s="153">
        <f t="shared" si="5"/>
        <v>4.7679358902914266E-3</v>
      </c>
      <c r="IU5" s="153">
        <f t="shared" si="5"/>
        <v>5.2503653053437025E-3</v>
      </c>
      <c r="IV5" s="153">
        <f t="shared" si="5"/>
        <v>5.7624817758797388E-3</v>
      </c>
      <c r="IW5" s="153">
        <f t="shared" si="5"/>
        <v>6.3040409251210591E-3</v>
      </c>
      <c r="IX5" s="153">
        <f t="shared" si="5"/>
        <v>6.8745720658700982E-3</v>
      </c>
      <c r="IY5" s="153">
        <f t="shared" si="5"/>
        <v>7.4733716125074488E-3</v>
      </c>
      <c r="IZ5" s="153">
        <f t="shared" si="5"/>
        <v>8.0994990194638277E-3</v>
      </c>
      <c r="JA5" s="153">
        <f t="shared" si="5"/>
        <v>8.751775365224394E-3</v>
      </c>
      <c r="JB5" s="153">
        <f t="shared" si="5"/>
        <v>9.4287846586632931E-3</v>
      </c>
      <c r="JC5" s="153">
        <f t="shared" si="5"/>
        <v>1.0128877900779907E-2</v>
      </c>
      <c r="JD5" s="153">
        <f t="shared" si="5"/>
        <v>1.0850179890652159E-2</v>
      </c>
      <c r="JE5" s="153">
        <f t="shared" si="5"/>
        <v>1.159059872056952E-2</v>
      </c>
      <c r="JF5" s="153">
        <f t="shared" si="5"/>
        <v>1.2347837862757696E-2</v>
      </c>
      <c r="JG5" s="153">
        <f t="shared" si="5"/>
        <v>1.3119410709699634E-2</v>
      </c>
      <c r="JH5" s="153">
        <f t="shared" si="5"/>
        <v>1.390265739257014E-2</v>
      </c>
      <c r="JI5" s="153">
        <f t="shared" si="5"/>
        <v>1.4694763668414284E-2</v>
      </c>
      <c r="JJ5" s="153">
        <f t="shared" si="5"/>
        <v>1.5492781636990374E-2</v>
      </c>
      <c r="JK5" s="153">
        <f t="shared" si="5"/>
        <v>1.6293652023140853E-2</v>
      </c>
      <c r="JL5" s="153">
        <f t="shared" si="5"/>
        <v>1.7094227740492973E-2</v>
      </c>
      <c r="JM5" s="153">
        <f t="shared" si="5"/>
        <v>1.7891298437460033E-2</v>
      </c>
      <c r="JN5" s="153">
        <f t="shared" si="5"/>
        <v>1.8681615717019949E-2</v>
      </c>
      <c r="JO5" s="153">
        <f t="shared" si="5"/>
        <v>1.9461918717584389E-2</v>
      </c>
      <c r="JP5" s="153">
        <f t="shared" si="5"/>
        <v>2.0228959743325687E-2</v>
      </c>
      <c r="JQ5" s="153">
        <f t="shared" si="5"/>
        <v>2.0979529638371994E-2</v>
      </c>
      <c r="JR5" s="153">
        <f t="shared" si="5"/>
        <v>2.1710482610016069E-2</v>
      </c>
      <c r="JS5" s="153">
        <f t="shared" si="5"/>
        <v>2.2418760221114543E-2</v>
      </c>
      <c r="JT5" s="153">
        <f t="shared" si="5"/>
        <v>2.3101414290728359E-2</v>
      </c>
      <c r="JU5" s="153">
        <f t="shared" si="5"/>
        <v>2.3755628464271414E-2</v>
      </c>
      <c r="JV5" s="153">
        <f t="shared" si="5"/>
        <v>2.4378738239447594E-2</v>
      </c>
      <c r="JW5" s="153">
        <f t="shared" si="5"/>
        <v>2.4968249261501357E-2</v>
      </c>
      <c r="JX5" s="153">
        <f t="shared" si="5"/>
        <v>2.5521853730205279E-2</v>
      </c>
      <c r="JY5" s="153">
        <f t="shared" si="5"/>
        <v>2.6037444790997313E-2</v>
      </c>
      <c r="JZ5" s="153">
        <f t="shared" si="5"/>
        <v>2.651312881318614E-2</v>
      </c>
      <c r="KA5" s="153">
        <f t="shared" si="5"/>
        <v>2.6947235488647133E-2</v>
      </c>
      <c r="KB5" s="153">
        <f t="shared" si="5"/>
        <v>2.7338325714428933E-2</v>
      </c>
      <c r="KC5" s="153">
        <f t="shared" si="5"/>
        <v>2.7685197251717395E-2</v>
      </c>
      <c r="KD5" s="153">
        <f t="shared" si="6"/>
        <v>2.7986888181267367E-2</v>
      </c>
      <c r="KE5" s="153">
        <f t="shared" si="6"/>
        <v>2.8242678201332343E-2</v>
      </c>
      <c r="KF5" s="153">
        <f t="shared" si="6"/>
        <v>2.8452087838019915E-2</v>
      </c>
      <c r="KG5" s="153">
        <f t="shared" si="6"/>
        <v>2.8614875659608751E-2</v>
      </c>
      <c r="KH5" s="153">
        <f t="shared" si="6"/>
        <v>2.8731033605511266E-2</v>
      </c>
      <c r="KI5" s="153">
        <f t="shared" si="6"/>
        <v>2.8800780557107646E-2</v>
      </c>
      <c r="KJ5" s="153">
        <f t="shared" si="6"/>
        <v>2.8824554291543427E-2</v>
      </c>
      <c r="KK5" s="153">
        <f t="shared" si="6"/>
        <v>2.8803001970741045E-2</v>
      </c>
      <c r="KL5" s="153">
        <f t="shared" si="6"/>
        <v>2.8736969326347263E-2</v>
      </c>
      <c r="KM5" s="153">
        <f t="shared" si="6"/>
        <v>2.8627488707187527E-2</v>
      </c>
      <c r="KN5" s="153">
        <f t="shared" si="6"/>
        <v>2.8475766159121604E-2</v>
      </c>
      <c r="KO5" s="153">
        <f t="shared" si="6"/>
        <v>2.828316770813159E-2</v>
      </c>
      <c r="KP5" s="153">
        <f t="shared" si="6"/>
        <v>2.8051205016180358E-2</v>
      </c>
      <c r="KQ5" s="153">
        <f t="shared" si="6"/>
        <v>2.7781520576043234E-2</v>
      </c>
      <c r="KR5" s="153">
        <f t="shared" si="6"/>
        <v>2.7475872606136063E-2</v>
      </c>
      <c r="KS5" s="153">
        <f t="shared" si="6"/>
        <v>2.7136119799555259E-2</v>
      </c>
      <c r="KT5" s="153">
        <f t="shared" si="6"/>
        <v>2.6764206073328654E-2</v>
      </c>
      <c r="KU5" s="153">
        <f t="shared" si="6"/>
        <v>2.6362145454472852E-2</v>
      </c>
      <c r="KV5" s="153">
        <f t="shared" si="6"/>
        <v>2.5932007229089185E-2</v>
      </c>
      <c r="KW5" s="153">
        <f t="shared" si="6"/>
        <v>2.5475901469616615E-2</v>
      </c>
      <c r="KX5" s="153">
        <f t="shared" si="6"/>
        <v>2.499596504371716E-2</v>
      </c>
      <c r="KY5" s="153">
        <f t="shared" si="6"/>
        <v>2.4494348196282163E-2</v>
      </c>
      <c r="KZ5" s="153">
        <f t="shared" si="6"/>
        <v>2.3973201783915175E-2</v>
      </c>
      <c r="LA5" s="153">
        <f t="shared" si="6"/>
        <v>2.3434665229132727E-2</v>
      </c>
      <c r="LB5" s="153">
        <f t="shared" si="6"/>
        <v>2.288085524958464E-2</v>
      </c>
      <c r="LC5" s="153">
        <f t="shared" si="6"/>
        <v>2.2313855405973963E-2</v>
      </c>
      <c r="LD5" s="153">
        <f t="shared" si="6"/>
        <v>2.1735706501164975E-2</v>
      </c>
      <c r="LE5" s="153">
        <f t="shared" si="6"/>
        <v>2.1148397852321001E-2</v>
      </c>
      <c r="LF5" s="153">
        <f t="shared" si="6"/>
        <v>2.0553859447888175E-2</v>
      </c>
      <c r="LG5" s="153">
        <f t="shared" si="6"/>
        <v>1.9953954991912059E-2</v>
      </c>
      <c r="LH5" s="153">
        <f t="shared" si="6"/>
        <v>1.9350475829593219E-2</v>
      </c>
      <c r="LI5" s="153">
        <f t="shared" si="6"/>
        <v>1.8745135740188896E-2</v>
      </c>
      <c r="LJ5" s="153">
        <f t="shared" si="6"/>
        <v>1.8139566576382195E-2</v>
      </c>
      <c r="LK5" s="153">
        <f t="shared" si="6"/>
        <v>1.7535314723069996E-2</v>
      </c>
      <c r="LL5" s="153">
        <f t="shared" si="6"/>
        <v>1.6933838343165922E-2</v>
      </c>
      <c r="LM5" s="153">
        <f t="shared" si="6"/>
        <v>1.6336505373469125E-2</v>
      </c>
      <c r="LN5" s="153">
        <f t="shared" si="6"/>
        <v>1.5744592229880169E-2</v>
      </c>
      <c r="LO5" s="153">
        <f t="shared" si="6"/>
        <v>1.515928317823189E-2</v>
      </c>
      <c r="LP5" s="153">
        <f t="shared" si="6"/>
        <v>1.4581670324704808E-2</v>
      </c>
      <c r="LQ5" s="153">
        <f t="shared" si="6"/>
        <v>1.4012754178168418E-2</v>
      </c>
      <c r="LR5" s="153">
        <f t="shared" si="6"/>
        <v>1.3453444735795744E-2</v>
      </c>
      <c r="LS5" s="153">
        <f t="shared" si="6"/>
        <v>1.2904563042870628E-2</v>
      </c>
      <c r="LT5" s="153">
        <f t="shared" si="6"/>
        <v>1.2366843177819239E-2</v>
      </c>
      <c r="LU5" s="153">
        <f t="shared" si="6"/>
        <v>1.1840934614066786E-2</v>
      </c>
      <c r="LV5" s="153">
        <f t="shared" si="6"/>
        <v>1.1327404911323061E-2</v>
      </c>
      <c r="LW5" s="153">
        <f t="shared" si="6"/>
        <v>1.0826742690260946E-2</v>
      </c>
      <c r="LX5" s="153">
        <f t="shared" si="6"/>
        <v>1.033936084623005E-2</v>
      </c>
      <c r="LY5" s="153">
        <f t="shared" si="6"/>
        <v>9.8655999595951942E-3</v>
      </c>
      <c r="LZ5" s="153">
        <f t="shared" si="6"/>
        <v>9.4057318624469338E-3</v>
      </c>
      <c r="MA5" s="153">
        <f t="shared" si="6"/>
        <v>8.9599633237671256E-3</v>
      </c>
      <c r="MB5" s="153">
        <f t="shared" si="6"/>
        <v>8.5284398175969819E-3</v>
      </c>
      <c r="MC5" s="153">
        <f t="shared" si="6"/>
        <v>8.1112493413063452E-3</v>
      </c>
      <c r="MD5" s="153">
        <f t="shared" si="6"/>
        <v>7.7084262536760498E-3</v>
      </c>
      <c r="ME5" s="153">
        <f t="shared" si="6"/>
        <v>7.3199551051307708E-3</v>
      </c>
      <c r="MF5" s="153">
        <f t="shared" si="6"/>
        <v>6.9457744350878529E-3</v>
      </c>
      <c r="MG5" s="153">
        <f t="shared" si="6"/>
        <v>6.5857805139721603E-3</v>
      </c>
      <c r="MH5" s="153">
        <f t="shared" si="6"/>
        <v>6.2398310099842967E-3</v>
      </c>
      <c r="MI5" s="153">
        <f t="shared" si="6"/>
        <v>5.907748563162638E-3</v>
      </c>
      <c r="MJ5" s="153">
        <f t="shared" si="6"/>
        <v>5.5893242516475133E-3</v>
      </c>
      <c r="MK5" s="153">
        <f t="shared" si="6"/>
        <v>5.2843209373104813E-3</v>
      </c>
      <c r="ML5" s="153">
        <f t="shared" si="6"/>
        <v>4.9924764800561719E-3</v>
      </c>
      <c r="MM5" s="153">
        <f t="shared" si="6"/>
        <v>4.7135068121177152E-3</v>
      </c>
      <c r="MN5" s="153">
        <f t="shared" si="6"/>
        <v>4.4471088655505244E-3</v>
      </c>
      <c r="MO5" s="153">
        <f t="shared" si="6"/>
        <v>4.1929633478788369E-3</v>
      </c>
      <c r="MP5" s="153">
        <f t="shared" si="7"/>
        <v>3.950737362459363E-3</v>
      </c>
      <c r="MQ5" s="153">
        <f t="shared" si="7"/>
        <v>3.7200868715986783E-3</v>
      </c>
      <c r="MR5" s="153">
        <f t="shared" si="7"/>
        <v>3.5006590017979196E-3</v>
      </c>
      <c r="MS5" s="153">
        <f t="shared" si="7"/>
        <v>3.2920941916991745E-3</v>
      </c>
      <c r="MT5" s="153">
        <f t="shared" si="7"/>
        <v>3.0940281843787588E-3</v>
      </c>
      <c r="MU5" s="153">
        <f t="shared" si="7"/>
        <v>2.9060938665774073E-3</v>
      </c>
      <c r="MV5" s="153">
        <f t="shared" si="7"/>
        <v>2.727922958281225E-3</v>
      </c>
      <c r="MW5" s="153">
        <f t="shared" si="7"/>
        <v>2.5591475567749646E-3</v>
      </c>
      <c r="MX5" s="153">
        <f t="shared" si="7"/>
        <v>2.3994015398907578E-3</v>
      </c>
      <c r="MY5" s="153">
        <f t="shared" si="7"/>
        <v>2.248321833672037E-3</v>
      </c>
      <c r="MZ5" s="153">
        <f t="shared" si="7"/>
        <v>2.1055495500773938E-3</v>
      </c>
      <c r="NA5" s="153">
        <f t="shared" si="7"/>
        <v>1.9707310006636088E-3</v>
      </c>
      <c r="NB5" s="153">
        <f t="shared" si="7"/>
        <v>1.8435185924226354E-3</v>
      </c>
      <c r="NC5" s="153">
        <f t="shared" si="7"/>
        <v>1.7235716121092096E-3</v>
      </c>
      <c r="ND5" s="153">
        <f t="shared" si="7"/>
        <v>1.6105569054899677E-3</v>
      </c>
      <c r="NE5" s="153">
        <f t="shared" si="7"/>
        <v>1.504149457981277E-3</v>
      </c>
      <c r="NF5" s="153">
        <f t="shared" si="7"/>
        <v>1.404032883123641E-3</v>
      </c>
      <c r="NG5" s="153">
        <f t="shared" si="7"/>
        <v>1.3098998252768718E-3</v>
      </c>
      <c r="NH5" s="153">
        <f t="shared" si="7"/>
        <v>1.2214522828134112E-3</v>
      </c>
      <c r="NI5" s="153">
        <f t="shared" si="7"/>
        <v>1.1384018579459526E-3</v>
      </c>
      <c r="NJ5" s="153">
        <f t="shared" si="7"/>
        <v>1.0604699391544546E-3</v>
      </c>
      <c r="NK5" s="153">
        <f t="shared" si="7"/>
        <v>9.87387821980558E-4</v>
      </c>
      <c r="NL5" s="153">
        <f t="shared" si="7"/>
        <v>9.1889677374048552E-4</v>
      </c>
      <c r="NM5" s="153">
        <f t="shared" si="7"/>
        <v>8.547480474739433E-4</v>
      </c>
      <c r="NN5" s="153">
        <f t="shared" si="7"/>
        <v>7.9470285020043999E-4</v>
      </c>
      <c r="NO5" s="153">
        <f t="shared" si="7"/>
        <v>7.3853227029889446E-4</v>
      </c>
      <c r="NP5" s="153">
        <f t="shared" si="7"/>
        <v>6.8601716856586323E-4</v>
      </c>
      <c r="NQ5" s="153">
        <f t="shared" si="7"/>
        <v>6.3694803724303323E-4</v>
      </c>
      <c r="NR5" s="153">
        <f t="shared" si="7"/>
        <v>5.9112483103988974E-4</v>
      </c>
      <c r="NS5" s="153">
        <f t="shared" si="7"/>
        <v>5.483567739142575E-4</v>
      </c>
      <c r="NT5" s="153">
        <f t="shared" si="7"/>
        <v>5.0846214511337455E-4</v>
      </c>
      <c r="NU5" s="153">
        <f t="shared" si="7"/>
        <v>4.7126804772378933E-4</v>
      </c>
      <c r="NV5" s="153">
        <f t="shared" si="7"/>
        <v>4.3661016272972649E-4</v>
      </c>
      <c r="NW5" s="153">
        <f t="shared" si="7"/>
        <v>4.043324913392755E-4</v>
      </c>
      <c r="NX5" s="153">
        <f t="shared" si="7"/>
        <v>3.7428708810582955E-4</v>
      </c>
      <c r="NY5" s="153">
        <f t="shared" si="7"/>
        <v>3.4633378714948588E-4</v>
      </c>
      <c r="NZ5" s="153">
        <f t="shared" si="7"/>
        <v>3.2033992357058676E-4</v>
      </c>
      <c r="OA5" s="153">
        <f t="shared" si="7"/>
        <v>2.9618005194538061E-4</v>
      </c>
      <c r="OB5" s="153">
        <f t="shared" si="7"/>
        <v>2.7373566360218698E-4</v>
      </c>
      <c r="OC5" s="153">
        <f t="shared" si="7"/>
        <v>2.5289490419571703E-4</v>
      </c>
      <c r="OD5" s="153">
        <f t="shared" si="7"/>
        <v>2.3355229292736673E-4</v>
      </c>
      <c r="OE5" s="153">
        <f t="shared" si="7"/>
        <v>2.1560844460025437E-4</v>
      </c>
      <c r="OF5" s="153">
        <f t="shared" si="7"/>
        <v>1.9896979554943868E-4</v>
      </c>
      <c r="OG5" s="153">
        <f t="shared" si="7"/>
        <v>1.8354833434994569E-4</v>
      </c>
      <c r="OH5" s="153">
        <f t="shared" si="7"/>
        <v>1.6926133807757877E-4</v>
      </c>
      <c r="OI5" s="153">
        <f t="shared" si="7"/>
        <v>1.5603111477980811E-4</v>
      </c>
      <c r="OJ5" s="153">
        <f t="shared" si="7"/>
        <v>1.4378475270588231E-4</v>
      </c>
      <c r="OK5" s="153">
        <f t="shared" si="7"/>
        <v>1.324538767463971E-4</v>
      </c>
      <c r="OL5" s="153">
        <f t="shared" si="7"/>
        <v>1.2197441244223436E-4</v>
      </c>
      <c r="OM5" s="153">
        <f t="shared" si="7"/>
        <v>1.1228635784104559E-4</v>
      </c>
      <c r="ON5" s="153">
        <f t="shared" si="7"/>
        <v>1.0333356340539648E-4</v>
      </c>
      <c r="OO5" s="153">
        <f t="shared" si="7"/>
        <v>9.5063520110198624E-5</v>
      </c>
      <c r="OP5" s="153">
        <f t="shared" si="7"/>
        <v>8.7427155807485256E-5</v>
      </c>
      <c r="OQ5" s="153">
        <f t="shared" si="7"/>
        <v>8.037863988366306E-5</v>
      </c>
      <c r="OR5" s="153">
        <f t="shared" si="7"/>
        <v>7.3875196187477742E-5</v>
      </c>
      <c r="OS5" s="153">
        <f t="shared" si="7"/>
        <v>6.7876924165754935E-5</v>
      </c>
      <c r="OT5" s="153">
        <f t="shared" si="7"/>
        <v>6.2346628108086581E-5</v>
      </c>
      <c r="OU5" s="153">
        <f t="shared" si="7"/>
        <v>5.7249654370572201E-5</v>
      </c>
      <c r="OV5" s="153">
        <f t="shared" si="7"/>
        <v>5.2553736422127112E-5</v>
      </c>
      <c r="OW5" s="153">
        <f t="shared" si="7"/>
        <v>4.8228847534427554E-5</v>
      </c>
      <c r="OX5" s="153">
        <f t="shared" si="7"/>
        <v>4.4247060917777609E-5</v>
      </c>
      <c r="OY5" s="153">
        <f t="shared" si="7"/>
        <v>4.0582417089865296E-5</v>
      </c>
      <c r="OZ5" s="153">
        <f t="shared" si="7"/>
        <v>3.7210798252096047E-5</v>
      </c>
      <c r="PA5" s="153">
        <f t="shared" si="7"/>
        <v>3.4109809438730474E-5</v>
      </c>
      <c r="PB5" s="153">
        <f t="shared" si="8"/>
        <v>3.1258666197045234E-5</v>
      </c>
      <c r="PC5" s="153">
        <f t="shared" si="8"/>
        <v>2.8638088551989881E-5</v>
      </c>
      <c r="PD5" s="153">
        <f t="shared" si="8"/>
        <v>2.6230201006036161E-5</v>
      </c>
      <c r="PE5" s="153">
        <f t="shared" si="8"/>
        <v>2.4018438323901836E-5</v>
      </c>
      <c r="PF5" s="153">
        <f t="shared" si="8"/>
        <v>2.1987456852344598E-5</v>
      </c>
      <c r="PG5" s="153">
        <f t="shared" si="8"/>
        <v>2.0123051127104375E-5</v>
      </c>
      <c r="PH5" s="153">
        <f t="shared" si="8"/>
        <v>1.8412075522090456E-5</v>
      </c>
      <c r="PI5" s="153">
        <f t="shared" si="8"/>
        <v>1.6842370699955238E-5</v>
      </c>
    </row>
    <row r="6" spans="1:425" x14ac:dyDescent="0.75">
      <c r="A6" s="4">
        <v>3</v>
      </c>
      <c r="B6" s="342">
        <f>IFERROR(_xlfn.LOGNORM.INV(VLookups!$B$22,LN($G6),LN($K6)),"")</f>
        <v>50.760236936621318</v>
      </c>
      <c r="C6" s="87">
        <v>100</v>
      </c>
      <c r="D6" s="342">
        <f>IFERROR(_xlfn.LOGNORM.INV(VLookups!$B$23,LN($G6),LN($K6)),"")</f>
        <v>197.00459657991655</v>
      </c>
      <c r="E6" s="34">
        <f t="shared" si="9"/>
        <v>1</v>
      </c>
      <c r="F6" s="34">
        <f t="shared" si="10"/>
        <v>0.50760236936620684</v>
      </c>
      <c r="G6" s="68">
        <f>IF(AND(C6&gt;0,NOT(ISBLANK(H6))),IF(VLOOKUP($C$3,VLookups!$A$17:$B$18,2,FALSE),C6*VLOOKUP(H6,VLookups!$A$4:$B$13,2,FALSE),C6),"")</f>
        <v>100</v>
      </c>
      <c r="H6" s="21" t="s">
        <v>0</v>
      </c>
      <c r="I6" s="56"/>
      <c r="J6" s="244"/>
      <c r="K6" s="343">
        <f>IF(C6&gt;0,IF(ISBLANK(J6),IF(ISBLANK(H6),"",VLOOKUP(H6,VLookups!$A$4:$C$13,3,FALSE)),J6),"")</f>
        <v>1.2</v>
      </c>
      <c r="L6" s="343">
        <f t="shared" si="11"/>
        <v>24.374059940549206</v>
      </c>
      <c r="M6" s="70">
        <f t="shared" si="12"/>
        <v>594.09479798548557</v>
      </c>
      <c r="N6" s="87">
        <v>150</v>
      </c>
      <c r="O6" s="237">
        <f>IF(AND(N6&gt;0,C6&gt;0,NOT(K6="")),ABS(VLOOKUP($N$1,VLookups!$A$53:$B$54,2,FALSE)-_xlfn.LOGNORM.DIST(N6,LN(G6),LN(K6),TRUE)),"")</f>
        <v>0.98692244999354761</v>
      </c>
      <c r="P6" s="86">
        <f>IF(AND($B6&gt;0,$C6&gt;0,$D6&gt;0,NOT(ISBLANK($H6))),_xlfn.LOGNORM.INV(ABS(VLOOKUP($N$1,VLookups!$A$53:$B$54,2,FALSE)-P$3),LN($G6),LN($K6)),"")</f>
        <v>79.163529721126693</v>
      </c>
      <c r="Q6" s="85">
        <f>IF(AND($B6&gt;0,$C6&gt;0,$D6&gt;0,NOT(ISBLANK($H6))),_xlfn.LOGNORM.INV(ABS(VLOOKUP($N$1,VLookups!$A$53:$B$54,2,FALSE)-Q$3),LN($G6),LN($K6)),"")</f>
        <v>126.3207948815257</v>
      </c>
      <c r="R6" s="86">
        <f>IF(AND($B6&gt;0,$C6&gt;0,$D6&gt;0,NOT(ISBLANK($H6))),_xlfn.LOGNORM.INV(ABS(VLOOKUP($N$1,VLookups!$A$53:$B$54,2,FALSE)-R$3),LN($G6),LN($K6)),"")</f>
        <v>120.79976438866272</v>
      </c>
      <c r="S6" s="85">
        <f>IF(AND($B6&gt;0,$C6&gt;0,$D6&gt;0,NOT(ISBLANK($H6))),_xlfn.LOGNORM.INV(ABS(VLOOKUP($N$1,VLookups!$A$53:$B$54,2,FALSE)-S$3),LN($G6),LN($K6)),"")</f>
        <v>116.58444725118952</v>
      </c>
      <c r="T6" s="86">
        <f>IF(AND($B6&gt;0,$C6&gt;0,$D6&gt;0,NOT(ISBLANK($H6))),_xlfn.LOGNORM.INV(ABS(VLOOKUP($N$1,VLookups!$A$53:$B$54,2,FALSE)-T$3),LN($G6),LN($K6)),"")</f>
        <v>113.08550424189568</v>
      </c>
      <c r="U6" s="85">
        <f>IF(AND($B6&gt;0,$C6&gt;0,$D6&gt;0,NOT(ISBLANK($H6))),_xlfn.LOGNORM.INV(ABS(VLOOKUP($N$1,VLookups!$A$53:$B$54,2,FALSE)-U$3),LN($G6),LN($K6)),"")</f>
        <v>110.03293211484858</v>
      </c>
      <c r="V6" s="5"/>
      <c r="W6" s="152">
        <f t="shared" si="13"/>
        <v>0.73122179821647615</v>
      </c>
      <c r="X6" s="152">
        <f t="shared" si="14"/>
        <v>50.760236936621318</v>
      </c>
      <c r="Y6" s="48">
        <f t="shared" ref="Y6" si="16">IF(ISNONTEXT($W6),X6+$W6,"")</f>
        <v>51.491458734837792</v>
      </c>
      <c r="Z6" s="48">
        <f t="shared" si="0"/>
        <v>52.222680533054266</v>
      </c>
      <c r="AA6" s="48">
        <f t="shared" si="0"/>
        <v>52.95390233127074</v>
      </c>
      <c r="AB6" s="48">
        <f t="shared" si="0"/>
        <v>53.685124129487214</v>
      </c>
      <c r="AC6" s="48">
        <f t="shared" si="0"/>
        <v>54.416345927703688</v>
      </c>
      <c r="AD6" s="48">
        <f t="shared" si="0"/>
        <v>55.147567725920162</v>
      </c>
      <c r="AE6" s="48">
        <f t="shared" si="0"/>
        <v>55.878789524136636</v>
      </c>
      <c r="AF6" s="48">
        <f t="shared" si="0"/>
        <v>56.61001132235311</v>
      </c>
      <c r="AG6" s="48">
        <f t="shared" si="0"/>
        <v>57.341233120569584</v>
      </c>
      <c r="AH6" s="48">
        <f t="shared" si="0"/>
        <v>58.072454918786057</v>
      </c>
      <c r="AI6" s="48">
        <f t="shared" si="0"/>
        <v>58.803676717002531</v>
      </c>
      <c r="AJ6" s="48">
        <f t="shared" si="0"/>
        <v>59.534898515219005</v>
      </c>
      <c r="AK6" s="48">
        <f t="shared" si="0"/>
        <v>60.266120313435479</v>
      </c>
      <c r="AL6" s="48">
        <f t="shared" si="0"/>
        <v>60.997342111651953</v>
      </c>
      <c r="AM6" s="48">
        <f t="shared" si="0"/>
        <v>61.728563909868427</v>
      </c>
      <c r="AN6" s="48">
        <f t="shared" si="0"/>
        <v>62.459785708084901</v>
      </c>
      <c r="AO6" s="48">
        <f t="shared" si="0"/>
        <v>63.191007506301375</v>
      </c>
      <c r="AP6" s="48">
        <f t="shared" si="0"/>
        <v>63.922229304517849</v>
      </c>
      <c r="AQ6" s="48">
        <f t="shared" si="0"/>
        <v>64.653451102734323</v>
      </c>
      <c r="AR6" s="48">
        <f t="shared" si="0"/>
        <v>65.384672900950804</v>
      </c>
      <c r="AS6" s="48">
        <f t="shared" si="0"/>
        <v>66.115894699167285</v>
      </c>
      <c r="AT6" s="48">
        <f t="shared" si="0"/>
        <v>66.847116497383766</v>
      </c>
      <c r="AU6" s="48">
        <f t="shared" si="0"/>
        <v>67.578338295600247</v>
      </c>
      <c r="AV6" s="48">
        <f t="shared" si="0"/>
        <v>68.309560093816728</v>
      </c>
      <c r="AW6" s="48">
        <f t="shared" si="0"/>
        <v>69.040781892033209</v>
      </c>
      <c r="AX6" s="48">
        <f t="shared" si="0"/>
        <v>69.77200369024969</v>
      </c>
      <c r="AY6" s="48">
        <f t="shared" si="0"/>
        <v>70.503225488466171</v>
      </c>
      <c r="AZ6" s="48">
        <f t="shared" si="0"/>
        <v>71.234447286682652</v>
      </c>
      <c r="BA6" s="48">
        <f t="shared" si="0"/>
        <v>71.965669084899133</v>
      </c>
      <c r="BB6" s="48">
        <f t="shared" si="0"/>
        <v>72.696890883115614</v>
      </c>
      <c r="BC6" s="48">
        <f t="shared" si="0"/>
        <v>73.428112681332095</v>
      </c>
      <c r="BD6" s="48">
        <f t="shared" si="0"/>
        <v>74.159334479548576</v>
      </c>
      <c r="BE6" s="48">
        <f t="shared" si="0"/>
        <v>74.890556277765057</v>
      </c>
      <c r="BF6" s="48">
        <f t="shared" si="0"/>
        <v>75.621778075981538</v>
      </c>
      <c r="BG6" s="48">
        <f t="shared" si="0"/>
        <v>76.352999874198019</v>
      </c>
      <c r="BH6" s="48">
        <f t="shared" si="0"/>
        <v>77.0842216724145</v>
      </c>
      <c r="BI6" s="48">
        <f t="shared" si="0"/>
        <v>77.815443470630981</v>
      </c>
      <c r="BJ6" s="48">
        <f t="shared" si="0"/>
        <v>78.546665268847462</v>
      </c>
      <c r="BK6" s="48">
        <f t="shared" si="0"/>
        <v>79.277887067063944</v>
      </c>
      <c r="BL6" s="48">
        <f t="shared" si="0"/>
        <v>80.009108865280425</v>
      </c>
      <c r="BM6" s="48">
        <f t="shared" si="0"/>
        <v>80.740330663496906</v>
      </c>
      <c r="BN6" s="48">
        <f t="shared" si="0"/>
        <v>81.471552461713387</v>
      </c>
      <c r="BO6" s="48">
        <f t="shared" si="0"/>
        <v>82.202774259929868</v>
      </c>
      <c r="BP6" s="48">
        <f t="shared" si="0"/>
        <v>82.933996058146349</v>
      </c>
      <c r="BQ6" s="48">
        <f t="shared" si="0"/>
        <v>83.66521785636283</v>
      </c>
      <c r="BR6" s="48">
        <f t="shared" si="0"/>
        <v>84.396439654579311</v>
      </c>
      <c r="BS6" s="48">
        <f t="shared" si="0"/>
        <v>85.127661452795792</v>
      </c>
      <c r="BT6" s="48">
        <f t="shared" si="0"/>
        <v>85.858883251012273</v>
      </c>
      <c r="BU6" s="48">
        <f t="shared" si="0"/>
        <v>86.590105049228754</v>
      </c>
      <c r="BV6" s="48">
        <f t="shared" si="0"/>
        <v>87.321326847445235</v>
      </c>
      <c r="BW6" s="48">
        <f t="shared" si="0"/>
        <v>88.052548645661716</v>
      </c>
      <c r="BX6" s="48">
        <f t="shared" si="0"/>
        <v>88.783770443878197</v>
      </c>
      <c r="BY6" s="48">
        <f t="shared" si="0"/>
        <v>89.514992242094678</v>
      </c>
      <c r="BZ6" s="48">
        <f t="shared" si="0"/>
        <v>90.246214040311159</v>
      </c>
      <c r="CA6" s="48">
        <f t="shared" si="0"/>
        <v>90.97743583852764</v>
      </c>
      <c r="CB6" s="48">
        <f t="shared" si="0"/>
        <v>91.708657636744121</v>
      </c>
      <c r="CC6" s="48">
        <f t="shared" si="0"/>
        <v>92.439879434960602</v>
      </c>
      <c r="CD6" s="48">
        <f t="shared" si="0"/>
        <v>93.171101233177083</v>
      </c>
      <c r="CE6" s="48">
        <f t="shared" si="0"/>
        <v>93.902323031393564</v>
      </c>
      <c r="CF6" s="48">
        <f t="shared" si="0"/>
        <v>94.633544829610045</v>
      </c>
      <c r="CG6" s="48">
        <f t="shared" si="0"/>
        <v>95.364766627826526</v>
      </c>
      <c r="CH6" s="48">
        <f t="shared" si="0"/>
        <v>96.095988426043007</v>
      </c>
      <c r="CI6" s="48">
        <f t="shared" si="0"/>
        <v>96.827210224259488</v>
      </c>
      <c r="CJ6" s="48">
        <f t="shared" si="0"/>
        <v>97.558432022475969</v>
      </c>
      <c r="CK6" s="48">
        <f t="shared" si="0"/>
        <v>98.28965382069245</v>
      </c>
      <c r="CL6" s="48">
        <f t="shared" si="1"/>
        <v>99.020875618908931</v>
      </c>
      <c r="CM6" s="48">
        <f t="shared" si="1"/>
        <v>99.752097417125412</v>
      </c>
      <c r="CN6" s="48">
        <f t="shared" si="1"/>
        <v>100.48331921534189</v>
      </c>
      <c r="CO6" s="48">
        <f t="shared" si="1"/>
        <v>101.21454101355837</v>
      </c>
      <c r="CP6" s="48">
        <f t="shared" si="1"/>
        <v>101.94576281177486</v>
      </c>
      <c r="CQ6" s="48">
        <f t="shared" si="1"/>
        <v>102.67698460999134</v>
      </c>
      <c r="CR6" s="48">
        <f t="shared" si="1"/>
        <v>103.40820640820782</v>
      </c>
      <c r="CS6" s="48">
        <f t="shared" si="1"/>
        <v>104.1394282064243</v>
      </c>
      <c r="CT6" s="48">
        <f t="shared" si="1"/>
        <v>104.87065000464078</v>
      </c>
      <c r="CU6" s="48">
        <f t="shared" si="1"/>
        <v>105.60187180285726</v>
      </c>
      <c r="CV6" s="48">
        <f t="shared" si="1"/>
        <v>106.33309360107374</v>
      </c>
      <c r="CW6" s="48">
        <f t="shared" si="1"/>
        <v>107.06431539929022</v>
      </c>
      <c r="CX6" s="48">
        <f t="shared" si="1"/>
        <v>107.7955371975067</v>
      </c>
      <c r="CY6" s="48">
        <f t="shared" si="1"/>
        <v>108.52675899572318</v>
      </c>
      <c r="CZ6" s="48">
        <f t="shared" si="1"/>
        <v>109.25798079393967</v>
      </c>
      <c r="DA6" s="48">
        <f t="shared" si="1"/>
        <v>109.98920259215615</v>
      </c>
      <c r="DB6" s="48">
        <f t="shared" si="1"/>
        <v>110.72042439037263</v>
      </c>
      <c r="DC6" s="48">
        <f t="shared" si="1"/>
        <v>111.45164618858911</v>
      </c>
      <c r="DD6" s="48">
        <f t="shared" si="1"/>
        <v>112.18286798680559</v>
      </c>
      <c r="DE6" s="48">
        <f t="shared" si="1"/>
        <v>112.91408978502207</v>
      </c>
      <c r="DF6" s="48">
        <f t="shared" si="1"/>
        <v>113.64531158323855</v>
      </c>
      <c r="DG6" s="48">
        <f t="shared" si="1"/>
        <v>114.37653338145503</v>
      </c>
      <c r="DH6" s="48">
        <f t="shared" si="1"/>
        <v>115.10775517967151</v>
      </c>
      <c r="DI6" s="48">
        <f t="shared" si="1"/>
        <v>115.838976977888</v>
      </c>
      <c r="DJ6" s="48">
        <f t="shared" si="1"/>
        <v>116.57019877610448</v>
      </c>
      <c r="DK6" s="48">
        <f t="shared" si="1"/>
        <v>117.30142057432096</v>
      </c>
      <c r="DL6" s="48">
        <f t="shared" si="1"/>
        <v>118.03264237253744</v>
      </c>
      <c r="DM6" s="48">
        <f t="shared" si="1"/>
        <v>118.76386417075392</v>
      </c>
      <c r="DN6" s="48">
        <f t="shared" si="1"/>
        <v>119.4950859689704</v>
      </c>
      <c r="DO6" s="48">
        <f t="shared" si="1"/>
        <v>120.22630776718688</v>
      </c>
      <c r="DP6" s="48">
        <f t="shared" si="1"/>
        <v>120.95752956540336</v>
      </c>
      <c r="DQ6" s="48">
        <f t="shared" si="1"/>
        <v>121.68875136361984</v>
      </c>
      <c r="DR6" s="48">
        <f t="shared" si="1"/>
        <v>122.41997316183632</v>
      </c>
      <c r="DS6" s="48">
        <f t="shared" si="1"/>
        <v>123.15119496005281</v>
      </c>
      <c r="DT6" s="48">
        <f t="shared" si="1"/>
        <v>123.88241675826929</v>
      </c>
      <c r="DU6" s="48">
        <f t="shared" si="1"/>
        <v>124.61363855648577</v>
      </c>
      <c r="DV6" s="48">
        <f t="shared" si="1"/>
        <v>125.34486035470225</v>
      </c>
      <c r="DW6" s="48">
        <f t="shared" si="1"/>
        <v>126.07608215291873</v>
      </c>
      <c r="DX6" s="48">
        <f t="shared" si="1"/>
        <v>126.80730395113521</v>
      </c>
      <c r="DY6" s="48">
        <f t="shared" si="1"/>
        <v>127.53852574935169</v>
      </c>
      <c r="DZ6" s="48">
        <f t="shared" si="1"/>
        <v>128.26974754756816</v>
      </c>
      <c r="EA6" s="48">
        <f t="shared" si="1"/>
        <v>129.00096934578463</v>
      </c>
      <c r="EB6" s="48">
        <f t="shared" si="1"/>
        <v>129.73219114400109</v>
      </c>
      <c r="EC6" s="48">
        <f t="shared" si="1"/>
        <v>130.46341294221756</v>
      </c>
      <c r="ED6" s="48">
        <f t="shared" si="1"/>
        <v>131.19463474043403</v>
      </c>
      <c r="EE6" s="48">
        <f t="shared" si="1"/>
        <v>131.92585653865049</v>
      </c>
      <c r="EF6" s="48">
        <f t="shared" si="1"/>
        <v>132.65707833686696</v>
      </c>
      <c r="EG6" s="48">
        <f t="shared" si="1"/>
        <v>133.38830013508343</v>
      </c>
      <c r="EH6" s="48">
        <f t="shared" si="1"/>
        <v>134.11952193329989</v>
      </c>
      <c r="EI6" s="48">
        <f t="shared" si="1"/>
        <v>134.85074373151636</v>
      </c>
      <c r="EJ6" s="48">
        <f t="shared" si="1"/>
        <v>135.58196552973283</v>
      </c>
      <c r="EK6" s="48">
        <f t="shared" si="1"/>
        <v>136.31318732794929</v>
      </c>
      <c r="EL6" s="48">
        <f t="shared" si="1"/>
        <v>137.04440912616576</v>
      </c>
      <c r="EM6" s="48">
        <f t="shared" si="1"/>
        <v>137.77563092438223</v>
      </c>
      <c r="EN6" s="48">
        <f t="shared" si="1"/>
        <v>138.50685272259869</v>
      </c>
      <c r="EO6" s="48">
        <f t="shared" si="1"/>
        <v>139.23807452081516</v>
      </c>
      <c r="EP6" s="48">
        <f t="shared" si="1"/>
        <v>139.96929631903163</v>
      </c>
      <c r="EQ6" s="48">
        <f t="shared" si="1"/>
        <v>140.70051811724809</v>
      </c>
      <c r="ER6" s="48">
        <f t="shared" si="1"/>
        <v>141.43173991546456</v>
      </c>
      <c r="ES6" s="48">
        <f t="shared" si="1"/>
        <v>142.16296171368103</v>
      </c>
      <c r="ET6" s="48">
        <f t="shared" si="1"/>
        <v>142.8941835118975</v>
      </c>
      <c r="EU6" s="48">
        <f t="shared" si="1"/>
        <v>143.62540531011396</v>
      </c>
      <c r="EV6" s="48">
        <f t="shared" si="1"/>
        <v>144.35662710833043</v>
      </c>
      <c r="EW6" s="48">
        <f t="shared" si="1"/>
        <v>145.0878489065469</v>
      </c>
      <c r="EX6" s="48">
        <f t="shared" si="2"/>
        <v>145.81907070476336</v>
      </c>
      <c r="EY6" s="48">
        <f t="shared" si="2"/>
        <v>146.55029250297983</v>
      </c>
      <c r="EZ6" s="48">
        <f t="shared" si="2"/>
        <v>147.2815143011963</v>
      </c>
      <c r="FA6" s="48">
        <f t="shared" si="2"/>
        <v>148.01273609941276</v>
      </c>
      <c r="FB6" s="48">
        <f t="shared" si="2"/>
        <v>148.74395789762923</v>
      </c>
      <c r="FC6" s="48">
        <f t="shared" si="2"/>
        <v>149.4751796958457</v>
      </c>
      <c r="FD6" s="48">
        <f t="shared" si="2"/>
        <v>150.20640149406216</v>
      </c>
      <c r="FE6" s="48">
        <f t="shared" si="2"/>
        <v>150.93762329227863</v>
      </c>
      <c r="FF6" s="48">
        <f t="shared" si="2"/>
        <v>151.6688450904951</v>
      </c>
      <c r="FG6" s="48">
        <f t="shared" si="2"/>
        <v>152.40006688871156</v>
      </c>
      <c r="FH6" s="48">
        <f t="shared" si="2"/>
        <v>153.13128868692803</v>
      </c>
      <c r="FI6" s="48">
        <f t="shared" si="2"/>
        <v>153.8625104851445</v>
      </c>
      <c r="FJ6" s="48">
        <f t="shared" si="2"/>
        <v>154.59373228336096</v>
      </c>
      <c r="FK6" s="48">
        <f t="shared" si="2"/>
        <v>155.32495408157743</v>
      </c>
      <c r="FL6" s="48">
        <f t="shared" si="2"/>
        <v>156.0561758797939</v>
      </c>
      <c r="FM6" s="48">
        <f t="shared" si="2"/>
        <v>156.78739767801036</v>
      </c>
      <c r="FN6" s="48">
        <f t="shared" si="2"/>
        <v>157.51861947622683</v>
      </c>
      <c r="FO6" s="48">
        <f t="shared" si="2"/>
        <v>158.2498412744433</v>
      </c>
      <c r="FP6" s="48">
        <f t="shared" si="2"/>
        <v>158.98106307265977</v>
      </c>
      <c r="FQ6" s="48">
        <f t="shared" si="2"/>
        <v>159.71228487087623</v>
      </c>
      <c r="FR6" s="48">
        <f t="shared" si="2"/>
        <v>160.4435066690927</v>
      </c>
      <c r="FS6" s="48">
        <f t="shared" si="2"/>
        <v>161.17472846730917</v>
      </c>
      <c r="FT6" s="48">
        <f t="shared" si="2"/>
        <v>161.90595026552563</v>
      </c>
      <c r="FU6" s="48">
        <f t="shared" si="2"/>
        <v>162.6371720637421</v>
      </c>
      <c r="FV6" s="48">
        <f t="shared" si="2"/>
        <v>163.36839386195857</v>
      </c>
      <c r="FW6" s="48">
        <f t="shared" si="2"/>
        <v>164.09961566017503</v>
      </c>
      <c r="FX6" s="48">
        <f t="shared" si="2"/>
        <v>164.8308374583915</v>
      </c>
      <c r="FY6" s="48">
        <f t="shared" si="2"/>
        <v>165.56205925660797</v>
      </c>
      <c r="FZ6" s="48">
        <f t="shared" si="2"/>
        <v>166.29328105482443</v>
      </c>
      <c r="GA6" s="48">
        <f t="shared" si="2"/>
        <v>167.0245028530409</v>
      </c>
      <c r="GB6" s="48">
        <f t="shared" si="2"/>
        <v>167.75572465125737</v>
      </c>
      <c r="GC6" s="48">
        <f t="shared" si="2"/>
        <v>168.48694644947383</v>
      </c>
      <c r="GD6" s="48">
        <f t="shared" si="2"/>
        <v>169.2181682476903</v>
      </c>
      <c r="GE6" s="48">
        <f t="shared" si="2"/>
        <v>169.94939004590677</v>
      </c>
      <c r="GF6" s="48">
        <f t="shared" si="2"/>
        <v>170.68061184412323</v>
      </c>
      <c r="GG6" s="48">
        <f t="shared" si="2"/>
        <v>171.4118336423397</v>
      </c>
      <c r="GH6" s="48">
        <f t="shared" si="2"/>
        <v>172.14305544055617</v>
      </c>
      <c r="GI6" s="48">
        <f t="shared" si="2"/>
        <v>172.87427723877263</v>
      </c>
      <c r="GJ6" s="48">
        <f t="shared" si="2"/>
        <v>173.6054990369891</v>
      </c>
      <c r="GK6" s="48">
        <f t="shared" si="2"/>
        <v>174.33672083520557</v>
      </c>
      <c r="GL6" s="48">
        <f t="shared" si="2"/>
        <v>175.06794263342204</v>
      </c>
      <c r="GM6" s="48">
        <f t="shared" si="2"/>
        <v>175.7991644316385</v>
      </c>
      <c r="GN6" s="48">
        <f t="shared" si="2"/>
        <v>176.53038622985497</v>
      </c>
      <c r="GO6" s="48">
        <f t="shared" si="2"/>
        <v>177.26160802807144</v>
      </c>
      <c r="GP6" s="48">
        <f t="shared" si="2"/>
        <v>177.9928298262879</v>
      </c>
      <c r="GQ6" s="48">
        <f t="shared" si="2"/>
        <v>178.72405162450437</v>
      </c>
      <c r="GR6" s="48">
        <f t="shared" si="2"/>
        <v>179.45527342272084</v>
      </c>
      <c r="GS6" s="48">
        <f t="shared" si="2"/>
        <v>180.1864952209373</v>
      </c>
      <c r="GT6" s="48">
        <f t="shared" si="2"/>
        <v>180.91771701915377</v>
      </c>
      <c r="GU6" s="48">
        <f t="shared" si="2"/>
        <v>181.64893881737024</v>
      </c>
      <c r="GV6" s="48">
        <f t="shared" si="2"/>
        <v>182.3801606155867</v>
      </c>
      <c r="GW6" s="48">
        <f t="shared" si="2"/>
        <v>183.11138241380317</v>
      </c>
      <c r="GX6" s="48">
        <f t="shared" si="2"/>
        <v>183.84260421201964</v>
      </c>
      <c r="GY6" s="48">
        <f t="shared" si="2"/>
        <v>184.5738260102361</v>
      </c>
      <c r="GZ6" s="48">
        <f t="shared" si="2"/>
        <v>185.30504780845257</v>
      </c>
      <c r="HA6" s="48">
        <f t="shared" si="2"/>
        <v>186.03626960666904</v>
      </c>
      <c r="HB6" s="48">
        <f t="shared" si="2"/>
        <v>186.7674914048855</v>
      </c>
      <c r="HC6" s="48">
        <f t="shared" si="2"/>
        <v>187.49871320310197</v>
      </c>
      <c r="HD6" s="48">
        <f t="shared" si="2"/>
        <v>188.22993500131844</v>
      </c>
      <c r="HE6" s="48">
        <f t="shared" si="2"/>
        <v>188.9611567995349</v>
      </c>
      <c r="HF6" s="48">
        <f t="shared" si="2"/>
        <v>189.69237859775137</v>
      </c>
      <c r="HG6" s="48">
        <f t="shared" si="2"/>
        <v>190.42360039596784</v>
      </c>
      <c r="HH6" s="48">
        <f t="shared" si="2"/>
        <v>191.15482219418431</v>
      </c>
      <c r="HI6" s="48">
        <f t="shared" si="2"/>
        <v>191.88604399240077</v>
      </c>
      <c r="HJ6" s="48">
        <f t="shared" si="3"/>
        <v>192.61726579061724</v>
      </c>
      <c r="HK6" s="48">
        <f t="shared" si="3"/>
        <v>193.34848758883371</v>
      </c>
      <c r="HL6" s="48">
        <f t="shared" si="3"/>
        <v>194.07970938705017</v>
      </c>
      <c r="HM6" s="48">
        <f t="shared" si="3"/>
        <v>194.81093118526664</v>
      </c>
      <c r="HN6" s="48">
        <f t="shared" si="3"/>
        <v>195.54215298348311</v>
      </c>
      <c r="HO6" s="48">
        <f t="shared" si="3"/>
        <v>196.27337478169957</v>
      </c>
      <c r="HP6" s="48">
        <f t="shared" si="3"/>
        <v>197.00459657991604</v>
      </c>
      <c r="HQ6" s="153">
        <f t="shared" si="4"/>
        <v>4.2772709036623857E-5</v>
      </c>
      <c r="HR6" s="153">
        <f t="shared" si="5"/>
        <v>5.6275959195151521E-5</v>
      </c>
      <c r="HS6" s="153">
        <f t="shared" si="5"/>
        <v>7.3313244209888268E-5</v>
      </c>
      <c r="HT6" s="153">
        <f t="shared" si="5"/>
        <v>9.4602142840724966E-5</v>
      </c>
      <c r="HU6" s="153">
        <f t="shared" si="5"/>
        <v>1.2095581341608195E-4</v>
      </c>
      <c r="HV6" s="153">
        <f t="shared" si="5"/>
        <v>1.5328548824067737E-4</v>
      </c>
      <c r="HW6" s="153">
        <f t="shared" si="5"/>
        <v>1.9260102983737628E-4</v>
      </c>
      <c r="HX6" s="153">
        <f t="shared" si="5"/>
        <v>2.4000927340060878E-4</v>
      </c>
      <c r="HY6" s="153">
        <f t="shared" si="5"/>
        <v>2.9670992297272183E-4</v>
      </c>
      <c r="HZ6" s="153">
        <f t="shared" si="5"/>
        <v>3.6398882421044679E-4</v>
      </c>
      <c r="IA6" s="153">
        <f t="shared" si="5"/>
        <v>4.4320850258688276E-4</v>
      </c>
      <c r="IB6" s="153">
        <f t="shared" si="5"/>
        <v>5.3579593033209548E-4</v>
      </c>
      <c r="IC6" s="153">
        <f t="shared" si="5"/>
        <v>6.4322756576898896E-4</v>
      </c>
      <c r="ID6" s="153">
        <f t="shared" si="5"/>
        <v>7.6701179204933189E-4</v>
      </c>
      <c r="IE6" s="153">
        <f t="shared" si="5"/>
        <v>9.0866896555843514E-4</v>
      </c>
      <c r="IF6" s="153">
        <f t="shared" si="5"/>
        <v>1.0697093643257257E-3</v>
      </c>
      <c r="IG6" s="153">
        <f t="shared" si="5"/>
        <v>1.2516094006508871E-3</v>
      </c>
      <c r="IH6" s="153">
        <f t="shared" si="5"/>
        <v>1.4557865270786248E-3</v>
      </c>
      <c r="II6" s="153">
        <f t="shared" si="5"/>
        <v>1.6835733184344902E-3</v>
      </c>
      <c r="IJ6" s="153">
        <f t="shared" si="5"/>
        <v>1.9361912529375395E-3</v>
      </c>
      <c r="IK6" s="153">
        <f t="shared" si="5"/>
        <v>2.2147247410228927E-3</v>
      </c>
      <c r="IL6" s="153">
        <f t="shared" si="5"/>
        <v>2.5200959606038842E-3</v>
      </c>
      <c r="IM6" s="153">
        <f t="shared" si="5"/>
        <v>2.8530410518238197E-3</v>
      </c>
      <c r="IN6" s="153">
        <f t="shared" si="5"/>
        <v>3.2140882032143229E-3</v>
      </c>
      <c r="IO6" s="153">
        <f t="shared" si="5"/>
        <v>3.6035381254413581E-3</v>
      </c>
      <c r="IP6" s="153">
        <f t="shared" si="5"/>
        <v>4.0214473598204114E-3</v>
      </c>
      <c r="IQ6" s="153">
        <f t="shared" si="5"/>
        <v>4.4676148082533618E-3</v>
      </c>
      <c r="IR6" s="153">
        <f t="shared" si="5"/>
        <v>4.9415718012426049E-3</v>
      </c>
      <c r="IS6" s="153">
        <f t="shared" si="5"/>
        <v>5.4425759434567856E-3</v>
      </c>
      <c r="IT6" s="153">
        <f t="shared" si="5"/>
        <v>5.9696088943746025E-3</v>
      </c>
      <c r="IU6" s="153">
        <f t="shared" si="5"/>
        <v>6.5213781572749244E-3</v>
      </c>
      <c r="IV6" s="153">
        <f t="shared" si="5"/>
        <v>7.0963228656775092E-3</v>
      </c>
      <c r="IW6" s="153">
        <f t="shared" si="5"/>
        <v>7.6926234745495889E-3</v>
      </c>
      <c r="IX6" s="153">
        <f t="shared" si="5"/>
        <v>8.3082151862633683E-3</v>
      </c>
      <c r="IY6" s="153">
        <f t="shared" si="5"/>
        <v>8.9408048702443958E-3</v>
      </c>
      <c r="IZ6" s="153">
        <f t="shared" si="5"/>
        <v>9.5878911720422635E-3</v>
      </c>
      <c r="JA6" s="153">
        <f t="shared" si="5"/>
        <v>1.0246787453392131E-2</v>
      </c>
      <c r="JB6" s="153">
        <f t="shared" si="5"/>
        <v>1.0914647160614202E-2</v>
      </c>
      <c r="JC6" s="153">
        <f t="shared" si="5"/>
        <v>1.158849118497117E-2</v>
      </c>
      <c r="JD6" s="153">
        <f t="shared" si="5"/>
        <v>1.2265236755594737E-2</v>
      </c>
      <c r="JE6" s="153">
        <f t="shared" si="5"/>
        <v>1.2941727393236412E-2</v>
      </c>
      <c r="JF6" s="153">
        <f t="shared" si="5"/>
        <v>1.3614763451034099E-2</v>
      </c>
      <c r="JG6" s="153">
        <f t="shared" si="5"/>
        <v>1.4281132776129435E-2</v>
      </c>
      <c r="JH6" s="153">
        <f t="shared" si="5"/>
        <v>1.4937641042519274E-2</v>
      </c>
      <c r="JI6" s="153">
        <f t="shared" si="5"/>
        <v>1.5581141330022832E-2</v>
      </c>
      <c r="JJ6" s="153">
        <f t="shared" si="5"/>
        <v>1.620856255560716E-2</v>
      </c>
      <c r="JK6" s="153">
        <f t="shared" si="5"/>
        <v>1.6816936400383103E-2</v>
      </c>
      <c r="JL6" s="153">
        <f t="shared" si="5"/>
        <v>1.7403422417150087E-2</v>
      </c>
      <c r="JM6" s="153">
        <f t="shared" si="5"/>
        <v>1.7965331048231423E-2</v>
      </c>
      <c r="JN6" s="153">
        <f t="shared" si="5"/>
        <v>1.8500144330309831E-2</v>
      </c>
      <c r="JO6" s="153">
        <f t="shared" si="5"/>
        <v>1.9005534110928531E-2</v>
      </c>
      <c r="JP6" s="153">
        <f t="shared" si="5"/>
        <v>1.9479377649207631E-2</v>
      </c>
      <c r="JQ6" s="153">
        <f t="shared" si="5"/>
        <v>1.9919770520191313E-2</v>
      </c>
      <c r="JR6" s="153">
        <f t="shared" si="5"/>
        <v>2.0325036787243237E-2</v>
      </c>
      <c r="JS6" s="153">
        <f t="shared" si="5"/>
        <v>2.069373644931987E-2</v>
      </c>
      <c r="JT6" s="153">
        <f t="shared" si="5"/>
        <v>2.1024670209179169E-2</v>
      </c>
      <c r="JU6" s="153">
        <f t="shared" si="5"/>
        <v>2.1316881644145368E-2</v>
      </c>
      <c r="JV6" s="153">
        <f t="shared" si="5"/>
        <v>2.1569656892602096E-2</v>
      </c>
      <c r="JW6" s="153">
        <f t="shared" si="5"/>
        <v>2.178252199669042E-2</v>
      </c>
      <c r="JX6" s="153">
        <f t="shared" si="5"/>
        <v>2.1955238064624721E-2</v>
      </c>
      <c r="JY6" s="153">
        <f t="shared" si="5"/>
        <v>2.2087794434580501E-2</v>
      </c>
      <c r="JZ6" s="153">
        <f t="shared" si="5"/>
        <v>2.2180400036329494E-2</v>
      </c>
      <c r="KA6" s="153">
        <f t="shared" si="5"/>
        <v>2.2233473156838511E-2</v>
      </c>
      <c r="KB6" s="153">
        <f t="shared" si="5"/>
        <v>2.2247629822126493E-2</v>
      </c>
      <c r="KC6" s="153">
        <f t="shared" si="5"/>
        <v>2.2223671010055936E-2</v>
      </c>
      <c r="KD6" s="153">
        <f t="shared" si="6"/>
        <v>2.2162568907728414E-2</v>
      </c>
      <c r="KE6" s="153">
        <f t="shared" si="6"/>
        <v>2.2065452423101831E-2</v>
      </c>
      <c r="KF6" s="153">
        <f t="shared" si="6"/>
        <v>2.1933592153710418E-2</v>
      </c>
      <c r="KG6" s="153">
        <f t="shared" si="6"/>
        <v>2.1768385006317531E-2</v>
      </c>
      <c r="KH6" s="153">
        <f t="shared" si="6"/>
        <v>2.1571338650340912E-2</v>
      </c>
      <c r="KI6" s="153">
        <f t="shared" si="6"/>
        <v>2.1344055975327802E-2</v>
      </c>
      <c r="KJ6" s="153">
        <f t="shared" si="6"/>
        <v>2.1088219708977011E-2</v>
      </c>
      <c r="KK6" s="153">
        <f t="shared" si="6"/>
        <v>2.0805577337545761E-2</v>
      </c>
      <c r="KL6" s="153">
        <f t="shared" si="6"/>
        <v>2.0497926455254226E-2</v>
      </c>
      <c r="KM6" s="153">
        <f t="shared" si="6"/>
        <v>2.0167100653800937E-2</v>
      </c>
      <c r="KN6" s="153">
        <f t="shared" si="6"/>
        <v>1.9814956047587852E-2</v>
      </c>
      <c r="KO6" s="153">
        <f t="shared" si="6"/>
        <v>1.9443358514959139E-2</v>
      </c>
      <c r="KP6" s="153">
        <f t="shared" si="6"/>
        <v>1.9054171720881211E-2</v>
      </c>
      <c r="KQ6" s="153">
        <f t="shared" si="6"/>
        <v>1.8649245972210151E-2</v>
      </c>
      <c r="KR6" s="153">
        <f t="shared" si="6"/>
        <v>1.8230407943143855E-2</v>
      </c>
      <c r="KS6" s="153">
        <f t="shared" si="6"/>
        <v>1.7799451295760185E-2</v>
      </c>
      <c r="KT6" s="153">
        <f t="shared" si="6"/>
        <v>1.7358128208779973E-2</v>
      </c>
      <c r="KU6" s="153">
        <f t="shared" si="6"/>
        <v>1.6908141816936176E-2</v>
      </c>
      <c r="KV6" s="153">
        <f t="shared" si="6"/>
        <v>1.6451139553607295E-2</v>
      </c>
      <c r="KW6" s="153">
        <f t="shared" si="6"/>
        <v>1.5988707380716467E-2</v>
      </c>
      <c r="KX6" s="153">
        <f t="shared" si="6"/>
        <v>1.5522364882293443E-2</v>
      </c>
      <c r="KY6" s="153">
        <f t="shared" si="6"/>
        <v>1.5053561191543642E-2</v>
      </c>
      <c r="KZ6" s="153">
        <f t="shared" si="6"/>
        <v>1.458367171572969E-2</v>
      </c>
      <c r="LA6" s="153">
        <f t="shared" si="6"/>
        <v>1.4113995618606455E-2</v>
      </c>
      <c r="LB6" s="153">
        <f t="shared" si="6"/>
        <v>1.3645754016514364E-2</v>
      </c>
      <c r="LC6" s="153">
        <f t="shared" si="6"/>
        <v>1.3180088841469196E-2</v>
      </c>
      <c r="LD6" s="153">
        <f t="shared" si="6"/>
        <v>1.2718062322622513E-2</v>
      </c>
      <c r="LE6" s="153">
        <f t="shared" si="6"/>
        <v>1.2260657036249588E-2</v>
      </c>
      <c r="LF6" s="153">
        <f t="shared" si="6"/>
        <v>1.1808776473868361E-2</v>
      </c>
      <c r="LG6" s="153">
        <f t="shared" si="6"/>
        <v>1.1363246078148183E-2</v>
      </c>
      <c r="LH6" s="153">
        <f t="shared" si="6"/>
        <v>1.0924814696849777E-2</v>
      </c>
      <c r="LI6" s="153">
        <f t="shared" si="6"/>
        <v>1.0494156406090003E-2</v>
      </c>
      <c r="LJ6" s="153">
        <f t="shared" si="6"/>
        <v>1.0071872655669735E-2</v>
      </c>
      <c r="LK6" s="153">
        <f t="shared" si="6"/>
        <v>9.6584946909899858E-3</v>
      </c>
      <c r="LL6" s="153">
        <f t="shared" si="6"/>
        <v>9.2544862081401728E-3</v>
      </c>
      <c r="LM6" s="153">
        <f t="shared" si="6"/>
        <v>8.8602462010205357E-3</v>
      </c>
      <c r="LN6" s="153">
        <f t="shared" si="6"/>
        <v>8.4761119618116977E-3</v>
      </c>
      <c r="LO6" s="153">
        <f t="shared" si="6"/>
        <v>8.102362198669966E-3</v>
      </c>
      <c r="LP6" s="153">
        <f t="shared" si="6"/>
        <v>7.7392202371753729E-3</v>
      </c>
      <c r="LQ6" s="153">
        <f t="shared" si="6"/>
        <v>7.3868572747433098E-3</v>
      </c>
      <c r="LR6" s="153">
        <f t="shared" si="6"/>
        <v>7.0453956599018661E-3</v>
      </c>
      <c r="LS6" s="153">
        <f t="shared" si="6"/>
        <v>6.714912171000063E-3</v>
      </c>
      <c r="LT6" s="153">
        <f t="shared" si="6"/>
        <v>6.3954412715263578E-3</v>
      </c>
      <c r="LU6" s="153">
        <f t="shared" si="6"/>
        <v>6.0869783217558909E-3</v>
      </c>
      <c r="LV6" s="153">
        <f t="shared" si="6"/>
        <v>5.7894827288932195E-3</v>
      </c>
      <c r="LW6" s="153">
        <f t="shared" si="6"/>
        <v>5.5028810202178762E-3</v>
      </c>
      <c r="LX6" s="153">
        <f t="shared" si="6"/>
        <v>5.2270698259633628E-3</v>
      </c>
      <c r="LY6" s="153">
        <f t="shared" si="6"/>
        <v>4.9619187607536936E-3</v>
      </c>
      <c r="LZ6" s="153">
        <f t="shared" si="6"/>
        <v>4.7072731943846704E-3</v>
      </c>
      <c r="MA6" s="153">
        <f t="shared" si="6"/>
        <v>4.4629569045583602E-3</v>
      </c>
      <c r="MB6" s="153">
        <f t="shared" si="6"/>
        <v>4.2287746058639851E-3</v>
      </c>
      <c r="MC6" s="153">
        <f t="shared" si="6"/>
        <v>4.0045143508416169E-3</v>
      </c>
      <c r="MD6" s="153">
        <f t="shared" si="6"/>
        <v>3.7899498003711417E-3</v>
      </c>
      <c r="ME6" s="153">
        <f t="shared" si="6"/>
        <v>3.584842361897623E-3</v>
      </c>
      <c r="MF6" s="153">
        <f t="shared" si="6"/>
        <v>3.3889431951442369E-3</v>
      </c>
      <c r="MG6" s="153">
        <f t="shared" si="6"/>
        <v>3.2019950859744576E-3</v>
      </c>
      <c r="MH6" s="153">
        <f t="shared" si="6"/>
        <v>3.0237341899572081E-3</v>
      </c>
      <c r="MI6" s="153">
        <f t="shared" si="6"/>
        <v>2.8538916479632355E-3</v>
      </c>
      <c r="MJ6" s="153">
        <f t="shared" si="6"/>
        <v>2.692195076790973E-3</v>
      </c>
      <c r="MK6" s="153">
        <f t="shared" si="6"/>
        <v>2.5383699383847505E-3</v>
      </c>
      <c r="ML6" s="153">
        <f t="shared" si="6"/>
        <v>2.3921407916821812E-3</v>
      </c>
      <c r="MM6" s="153">
        <f t="shared" si="6"/>
        <v>2.253232431512433E-3</v>
      </c>
      <c r="MN6" s="153">
        <f t="shared" si="6"/>
        <v>2.1213709192728432E-3</v>
      </c>
      <c r="MO6" s="153">
        <f t="shared" si="6"/>
        <v>1.9962845103439456E-3</v>
      </c>
      <c r="MP6" s="153">
        <f t="shared" si="7"/>
        <v>1.8777044833696616E-3</v>
      </c>
      <c r="MQ6" s="153">
        <f t="shared" si="7"/>
        <v>1.7653658766364471E-3</v>
      </c>
      <c r="MR6" s="153">
        <f t="shared" si="7"/>
        <v>1.6590081368394547E-3</v>
      </c>
      <c r="MS6" s="153">
        <f t="shared" si="7"/>
        <v>1.5583756855306822E-3</v>
      </c>
      <c r="MT6" s="153">
        <f t="shared" si="7"/>
        <v>1.4632184085094943E-3</v>
      </c>
      <c r="MU6" s="153">
        <f t="shared" si="7"/>
        <v>1.3732920733461192E-3</v>
      </c>
      <c r="MV6" s="153">
        <f t="shared" si="7"/>
        <v>1.2883586801272415E-3</v>
      </c>
      <c r="MW6" s="153">
        <f t="shared" si="7"/>
        <v>1.2081867503853532E-3</v>
      </c>
      <c r="MX6" s="153">
        <f t="shared" si="7"/>
        <v>1.1325515590243822E-3</v>
      </c>
      <c r="MY6" s="153">
        <f t="shared" si="7"/>
        <v>1.0612353138867545E-3</v>
      </c>
      <c r="MZ6" s="153">
        <f t="shared" si="7"/>
        <v>9.9402728742512166E-4</v>
      </c>
      <c r="NA6" s="153">
        <f t="shared" si="7"/>
        <v>9.3072390474977981E-4</v>
      </c>
      <c r="NB6" s="153">
        <f t="shared" si="7"/>
        <v>8.7112879212126028E-4</v>
      </c>
      <c r="NC6" s="153">
        <f t="shared" si="7"/>
        <v>8.1505278975186615E-4</v>
      </c>
      <c r="ND6" s="153">
        <f t="shared" si="7"/>
        <v>7.6231393256979041E-4</v>
      </c>
      <c r="NE6" s="153">
        <f t="shared" si="7"/>
        <v>7.1273740238944183E-4</v>
      </c>
      <c r="NF6" s="153">
        <f t="shared" si="7"/>
        <v>6.6615545472112467E-4</v>
      </c>
      <c r="NG6" s="153">
        <f t="shared" si="7"/>
        <v>6.2240732324631064E-4</v>
      </c>
      <c r="NH6" s="153">
        <f t="shared" si="7"/>
        <v>5.8133910478006185E-4</v>
      </c>
      <c r="NI6" s="153">
        <f t="shared" si="7"/>
        <v>5.4280362734365284E-4</v>
      </c>
      <c r="NJ6" s="153">
        <f t="shared" si="7"/>
        <v>5.0666030377648382E-4</v>
      </c>
      <c r="NK6" s="153">
        <f t="shared" si="7"/>
        <v>4.7277497312960801E-4</v>
      </c>
      <c r="NL6" s="153">
        <f t="shared" si="7"/>
        <v>4.4101973190328837E-4</v>
      </c>
      <c r="NM6" s="153">
        <f t="shared" si="7"/>
        <v>4.1127275701856796E-4</v>
      </c>
      <c r="NN6" s="153">
        <f t="shared" si="7"/>
        <v>3.8341812224855926E-4</v>
      </c>
      <c r="NO6" s="153">
        <f t="shared" si="7"/>
        <v>3.5734560967885256E-4</v>
      </c>
      <c r="NP6" s="153">
        <f t="shared" si="7"/>
        <v>3.3295051761842999E-4</v>
      </c>
      <c r="NQ6" s="153">
        <f t="shared" si="7"/>
        <v>3.1013346624304627E-4</v>
      </c>
      <c r="NR6" s="153">
        <f t="shared" si="7"/>
        <v>2.888002021215501E-4</v>
      </c>
      <c r="NS6" s="153">
        <f t="shared" si="7"/>
        <v>2.6886140265276314E-4</v>
      </c>
      <c r="NT6" s="153">
        <f t="shared" si="7"/>
        <v>2.5023248132544269E-4</v>
      </c>
      <c r="NU6" s="153">
        <f t="shared" si="7"/>
        <v>2.3283339460698196E-4</v>
      </c>
      <c r="NV6" s="153">
        <f t="shared" si="7"/>
        <v>2.1658845116692859E-4</v>
      </c>
      <c r="NW6" s="153">
        <f t="shared" si="7"/>
        <v>2.0142612404969092E-4</v>
      </c>
      <c r="NX6" s="153">
        <f t="shared" si="7"/>
        <v>1.87278866325826E-4</v>
      </c>
      <c r="NY6" s="153">
        <f t="shared" si="7"/>
        <v>1.740829306734259E-4</v>
      </c>
      <c r="NZ6" s="153">
        <f t="shared" si="7"/>
        <v>1.6177819326965409E-4</v>
      </c>
      <c r="OA6" s="153">
        <f t="shared" si="7"/>
        <v>1.5030798230723823E-4</v>
      </c>
      <c r="OB6" s="153">
        <f t="shared" si="7"/>
        <v>1.3961891139130657E-4</v>
      </c>
      <c r="OC6" s="153">
        <f t="shared" si="7"/>
        <v>1.2966071801820639E-4</v>
      </c>
      <c r="OD6" s="153">
        <f t="shared" si="7"/>
        <v>1.2038610728918417E-4</v>
      </c>
      <c r="OE6" s="153">
        <f t="shared" si="7"/>
        <v>1.1175060096817276E-4</v>
      </c>
      <c r="OF6" s="153">
        <f t="shared" si="7"/>
        <v>1.0371239195364275E-4</v>
      </c>
      <c r="OG6" s="153">
        <f t="shared" si="7"/>
        <v>9.6232204199601601E-5</v>
      </c>
      <c r="OH6" s="153">
        <f t="shared" si="7"/>
        <v>8.9273158089830571E-5</v>
      </c>
      <c r="OI6" s="153">
        <f t="shared" si="7"/>
        <v>8.2800641242082254E-5</v>
      </c>
      <c r="OJ6" s="153">
        <f t="shared" si="7"/>
        <v>7.6782184695048573E-5</v>
      </c>
      <c r="OK6" s="153">
        <f t="shared" si="7"/>
        <v>7.1187344410081856E-5</v>
      </c>
      <c r="OL6" s="153">
        <f t="shared" si="7"/>
        <v>6.5987588001629107E-5</v>
      </c>
      <c r="OM6" s="153">
        <f t="shared" si="7"/>
        <v>6.1156186595008998E-5</v>
      </c>
      <c r="ON6" s="153">
        <f t="shared" si="7"/>
        <v>5.666811169717885E-5</v>
      </c>
      <c r="OO6" s="153">
        <f t="shared" si="7"/>
        <v>5.2499936955296179E-5</v>
      </c>
      <c r="OP6" s="153">
        <f t="shared" si="7"/>
        <v>4.8629744669089668E-5</v>
      </c>
      <c r="OQ6" s="153">
        <f t="shared" si="7"/>
        <v>4.5037036915927335E-5</v>
      </c>
      <c r="OR6" s="153">
        <f t="shared" si="7"/>
        <v>4.1702651142042339E-5</v>
      </c>
      <c r="OS6" s="153">
        <f t="shared" si="7"/>
        <v>3.8608680069320018E-5</v>
      </c>
      <c r="OT6" s="153">
        <f t="shared" si="7"/>
        <v>3.5738395764300552E-5</v>
      </c>
      <c r="OU6" s="153">
        <f t="shared" si="7"/>
        <v>3.3076177714420829E-5</v>
      </c>
      <c r="OV6" s="153">
        <f t="shared" si="7"/>
        <v>3.0607444755915927E-5</v>
      </c>
      <c r="OW6" s="153">
        <f t="shared" si="7"/>
        <v>2.8318590698058127E-5</v>
      </c>
      <c r="OX6" s="153">
        <f t="shared" si="7"/>
        <v>2.619692348945154E-5</v>
      </c>
      <c r="OY6" s="153">
        <f t="shared" si="7"/>
        <v>2.423060777382633E-5</v>
      </c>
      <c r="OZ6" s="153">
        <f t="shared" si="7"/>
        <v>2.240861068504133E-5</v>
      </c>
      <c r="PA6" s="153">
        <f t="shared" si="7"/>
        <v>2.0720650733802961E-5</v>
      </c>
      <c r="PB6" s="153">
        <f t="shared" si="8"/>
        <v>1.915714964179618E-5</v>
      </c>
      <c r="PC6" s="153">
        <f t="shared" si="8"/>
        <v>1.7709186982466931E-5</v>
      </c>
      <c r="PD6" s="153">
        <f t="shared" si="8"/>
        <v>1.6368457491520639E-5</v>
      </c>
      <c r="PE6" s="153">
        <f t="shared" si="8"/>
        <v>1.5127230914246137E-5</v>
      </c>
      <c r="PF6" s="153">
        <f t="shared" si="8"/>
        <v>1.3978314261008608E-5</v>
      </c>
      <c r="PG6" s="153">
        <f t="shared" si="8"/>
        <v>1.2915016346602705E-5</v>
      </c>
      <c r="PH6" s="153">
        <f t="shared" si="8"/>
        <v>1.1931114493609551E-5</v>
      </c>
      <c r="PI6" s="153">
        <f t="shared" si="8"/>
        <v>1.1020823284391401E-5</v>
      </c>
    </row>
    <row r="7" spans="1:425" x14ac:dyDescent="0.75">
      <c r="A7" s="4">
        <v>4</v>
      </c>
      <c r="B7" s="342">
        <f>IFERROR(_xlfn.LOGNORM.INV(VLookups!$B$22,LN($G7),LN($K7)),"")</f>
        <v>43.610399389742255</v>
      </c>
      <c r="C7" s="87">
        <v>100</v>
      </c>
      <c r="D7" s="342">
        <f>IFERROR(_xlfn.LOGNORM.INV(VLookups!$B$23,LN($G7),LN($K7)),"")</f>
        <v>229.30310522109559</v>
      </c>
      <c r="E7" s="34">
        <f t="shared" si="9"/>
        <v>1</v>
      </c>
      <c r="F7" s="34">
        <f t="shared" si="10"/>
        <v>0.43610399389741705</v>
      </c>
      <c r="G7" s="68">
        <f>IF(AND(C7&gt;0,NOT(ISBLANK(H7))),IF(VLOOKUP($C$3,VLookups!$A$17:$B$18,2,FALSE),C7*VLOOKUP(H7,VLookups!$A$4:$B$13,2,FALSE),C7),"")</f>
        <v>100</v>
      </c>
      <c r="H7" s="21" t="s">
        <v>3</v>
      </c>
      <c r="I7" s="56"/>
      <c r="J7" s="244"/>
      <c r="K7" s="343">
        <f>IF(C7&gt;0,IF(ISBLANK(J7),IF(ISBLANK(H7),"",VLOOKUP(H7,VLookups!$A$4:$C$13,3,FALSE)),J7),"")</f>
        <v>1.25</v>
      </c>
      <c r="L7" s="343">
        <f t="shared" si="11"/>
        <v>30.948784305225558</v>
      </c>
      <c r="M7" s="70">
        <f t="shared" si="12"/>
        <v>957.82724997137586</v>
      </c>
      <c r="N7" s="87">
        <v>150</v>
      </c>
      <c r="O7" s="237">
        <f>IF(AND(N7&gt;0,C7&gt;0,NOT(K7="")),ABS(VLOOKUP($N$1,VLookups!$A$53:$B$54,2,FALSE)-_xlfn.LOGNORM.DIST(N7,LN(G7),LN(K7),TRUE)),"")</f>
        <v>0.96539599781623131</v>
      </c>
      <c r="P7" s="86">
        <f>IF(AND($B7&gt;0,$C7&gt;0,$D7&gt;0,NOT(ISBLANK($H7))),_xlfn.LOGNORM.INV(ABS(VLOOKUP($N$1,VLookups!$A$53:$B$54,2,FALSE)-P$3),LN($G7),LN($K7)),"")</f>
        <v>75.128517855923789</v>
      </c>
      <c r="Q7" s="85">
        <f>IF(AND($B7&gt;0,$C7&gt;0,$D7&gt;0,NOT(ISBLANK($H7))),_xlfn.LOGNORM.INV(ABS(VLOOKUP($N$1,VLookups!$A$53:$B$54,2,FALSE)-Q$3),LN($G7),LN($K7)),"")</f>
        <v>133.10524798555602</v>
      </c>
      <c r="R7" s="86">
        <f>IF(AND($B7&gt;0,$C7&gt;0,$D7&gt;0,NOT(ISBLANK($H7))),_xlfn.LOGNORM.INV(ABS(VLOOKUP($N$1,VLookups!$A$53:$B$54,2,FALSE)-R$3),LN($G7),LN($K7)),"")</f>
        <v>126.02037663734971</v>
      </c>
      <c r="S7" s="85">
        <f>IF(AND($B7&gt;0,$C7&gt;0,$D7&gt;0,NOT(ISBLANK($H7))),_xlfn.LOGNORM.INV(ABS(VLOOKUP($N$1,VLookups!$A$53:$B$54,2,FALSE)-S$3),LN($G7),LN($K7)),"")</f>
        <v>120.65950093876957</v>
      </c>
      <c r="T7" s="86">
        <f>IF(AND($B7&gt;0,$C7&gt;0,$D7&gt;0,NOT(ISBLANK($H7))),_xlfn.LOGNORM.INV(ABS(VLOOKUP($N$1,VLookups!$A$53:$B$54,2,FALSE)-T$3),LN($G7),LN($K7)),"")</f>
        <v>116.24246488485497</v>
      </c>
      <c r="U7" s="85">
        <f>IF(AND($B7&gt;0,$C7&gt;0,$D7&gt;0,NOT(ISBLANK($H7))),_xlfn.LOGNORM.INV(ABS(VLOOKUP($N$1,VLookups!$A$53:$B$54,2,FALSE)-U$3),LN($G7),LN($K7)),"")</f>
        <v>112.41380820404775</v>
      </c>
      <c r="V7" s="5"/>
      <c r="W7" s="152">
        <f t="shared" si="13"/>
        <v>0.92846352915676678</v>
      </c>
      <c r="X7" s="152">
        <f t="shared" si="14"/>
        <v>43.610399389742255</v>
      </c>
      <c r="Y7" s="48">
        <f t="shared" ref="Y7" si="17">IF(ISNONTEXT($W7),X7+$W7,"")</f>
        <v>44.538862918899021</v>
      </c>
      <c r="Z7" s="48">
        <f t="shared" si="0"/>
        <v>45.467326448055786</v>
      </c>
      <c r="AA7" s="48">
        <f t="shared" si="0"/>
        <v>46.395789977212551</v>
      </c>
      <c r="AB7" s="48">
        <f t="shared" si="0"/>
        <v>47.324253506369317</v>
      </c>
      <c r="AC7" s="48">
        <f t="shared" si="0"/>
        <v>48.252717035526082</v>
      </c>
      <c r="AD7" s="48">
        <f t="shared" si="0"/>
        <v>49.181180564682847</v>
      </c>
      <c r="AE7" s="48">
        <f t="shared" si="0"/>
        <v>50.109644093839613</v>
      </c>
      <c r="AF7" s="48">
        <f t="shared" si="0"/>
        <v>51.038107622996378</v>
      </c>
      <c r="AG7" s="48">
        <f t="shared" si="0"/>
        <v>51.966571152153143</v>
      </c>
      <c r="AH7" s="48">
        <f t="shared" si="0"/>
        <v>52.895034681309909</v>
      </c>
      <c r="AI7" s="48">
        <f t="shared" si="0"/>
        <v>53.823498210466674</v>
      </c>
      <c r="AJ7" s="48">
        <f t="shared" si="0"/>
        <v>54.751961739623439</v>
      </c>
      <c r="AK7" s="48">
        <f t="shared" si="0"/>
        <v>55.680425268780205</v>
      </c>
      <c r="AL7" s="48">
        <f t="shared" si="0"/>
        <v>56.60888879793697</v>
      </c>
      <c r="AM7" s="48">
        <f t="shared" si="0"/>
        <v>57.537352327093735</v>
      </c>
      <c r="AN7" s="48">
        <f t="shared" si="0"/>
        <v>58.465815856250501</v>
      </c>
      <c r="AO7" s="48">
        <f t="shared" si="0"/>
        <v>59.394279385407266</v>
      </c>
      <c r="AP7" s="48">
        <f t="shared" si="0"/>
        <v>60.322742914564031</v>
      </c>
      <c r="AQ7" s="48">
        <f t="shared" si="0"/>
        <v>61.251206443720797</v>
      </c>
      <c r="AR7" s="48">
        <f t="shared" si="0"/>
        <v>62.179669972877562</v>
      </c>
      <c r="AS7" s="48">
        <f t="shared" si="0"/>
        <v>63.108133502034327</v>
      </c>
      <c r="AT7" s="48">
        <f t="shared" si="0"/>
        <v>64.036597031191093</v>
      </c>
      <c r="AU7" s="48">
        <f t="shared" si="0"/>
        <v>64.965060560347865</v>
      </c>
      <c r="AV7" s="48">
        <f t="shared" si="0"/>
        <v>65.893524089504638</v>
      </c>
      <c r="AW7" s="48">
        <f t="shared" si="0"/>
        <v>66.82198761866141</v>
      </c>
      <c r="AX7" s="48">
        <f t="shared" si="0"/>
        <v>67.750451147818183</v>
      </c>
      <c r="AY7" s="48">
        <f t="shared" si="0"/>
        <v>68.678914676974955</v>
      </c>
      <c r="AZ7" s="48">
        <f t="shared" si="0"/>
        <v>69.607378206131727</v>
      </c>
      <c r="BA7" s="48">
        <f t="shared" si="0"/>
        <v>70.5358417352885</v>
      </c>
      <c r="BB7" s="48">
        <f t="shared" si="0"/>
        <v>71.464305264445272</v>
      </c>
      <c r="BC7" s="48">
        <f t="shared" si="0"/>
        <v>72.392768793602045</v>
      </c>
      <c r="BD7" s="48">
        <f t="shared" si="0"/>
        <v>73.321232322758817</v>
      </c>
      <c r="BE7" s="48">
        <f t="shared" si="0"/>
        <v>74.24969585191559</v>
      </c>
      <c r="BF7" s="48">
        <f t="shared" si="0"/>
        <v>75.178159381072362</v>
      </c>
      <c r="BG7" s="48">
        <f t="shared" si="0"/>
        <v>76.106622910229135</v>
      </c>
      <c r="BH7" s="48">
        <f t="shared" si="0"/>
        <v>77.035086439385907</v>
      </c>
      <c r="BI7" s="48">
        <f t="shared" si="0"/>
        <v>77.963549968542679</v>
      </c>
      <c r="BJ7" s="48">
        <f t="shared" si="0"/>
        <v>78.892013497699452</v>
      </c>
      <c r="BK7" s="48">
        <f t="shared" si="0"/>
        <v>79.820477026856224</v>
      </c>
      <c r="BL7" s="48">
        <f t="shared" si="0"/>
        <v>80.748940556012997</v>
      </c>
      <c r="BM7" s="48">
        <f t="shared" si="0"/>
        <v>81.677404085169769</v>
      </c>
      <c r="BN7" s="48">
        <f t="shared" si="0"/>
        <v>82.605867614326542</v>
      </c>
      <c r="BO7" s="48">
        <f t="shared" si="0"/>
        <v>83.534331143483314</v>
      </c>
      <c r="BP7" s="48">
        <f t="shared" si="0"/>
        <v>84.462794672640086</v>
      </c>
      <c r="BQ7" s="48">
        <f t="shared" si="0"/>
        <v>85.391258201796859</v>
      </c>
      <c r="BR7" s="48">
        <f t="shared" si="0"/>
        <v>86.319721730953631</v>
      </c>
      <c r="BS7" s="48">
        <f t="shared" si="0"/>
        <v>87.248185260110404</v>
      </c>
      <c r="BT7" s="48">
        <f t="shared" si="0"/>
        <v>88.176648789267176</v>
      </c>
      <c r="BU7" s="48">
        <f t="shared" si="0"/>
        <v>89.105112318423949</v>
      </c>
      <c r="BV7" s="48">
        <f t="shared" si="0"/>
        <v>90.033575847580721</v>
      </c>
      <c r="BW7" s="48">
        <f t="shared" si="0"/>
        <v>90.962039376737494</v>
      </c>
      <c r="BX7" s="48">
        <f t="shared" si="0"/>
        <v>91.890502905894266</v>
      </c>
      <c r="BY7" s="48">
        <f t="shared" si="0"/>
        <v>92.818966435051038</v>
      </c>
      <c r="BZ7" s="48">
        <f t="shared" si="0"/>
        <v>93.747429964207811</v>
      </c>
      <c r="CA7" s="48">
        <f t="shared" si="0"/>
        <v>94.675893493364583</v>
      </c>
      <c r="CB7" s="48">
        <f t="shared" si="0"/>
        <v>95.604357022521356</v>
      </c>
      <c r="CC7" s="48">
        <f t="shared" si="0"/>
        <v>96.532820551678128</v>
      </c>
      <c r="CD7" s="48">
        <f t="shared" si="0"/>
        <v>97.461284080834901</v>
      </c>
      <c r="CE7" s="48">
        <f t="shared" si="0"/>
        <v>98.389747609991673</v>
      </c>
      <c r="CF7" s="48">
        <f t="shared" si="0"/>
        <v>99.318211139148445</v>
      </c>
      <c r="CG7" s="48">
        <f t="shared" si="0"/>
        <v>100.24667466830522</v>
      </c>
      <c r="CH7" s="48">
        <f t="shared" si="0"/>
        <v>101.17513819746199</v>
      </c>
      <c r="CI7" s="48">
        <f t="shared" si="0"/>
        <v>102.10360172661876</v>
      </c>
      <c r="CJ7" s="48">
        <f t="shared" si="0"/>
        <v>103.03206525577554</v>
      </c>
      <c r="CK7" s="48">
        <f t="shared" ref="CK7:CK70" si="18">IF(ISNONTEXT($W7),CJ7+$W7,"")</f>
        <v>103.96052878493231</v>
      </c>
      <c r="CL7" s="48">
        <f t="shared" si="1"/>
        <v>104.88899231408908</v>
      </c>
      <c r="CM7" s="48">
        <f t="shared" si="1"/>
        <v>105.81745584324585</v>
      </c>
      <c r="CN7" s="48">
        <f t="shared" si="1"/>
        <v>106.74591937240262</v>
      </c>
      <c r="CO7" s="48">
        <f t="shared" si="1"/>
        <v>107.6743829015594</v>
      </c>
      <c r="CP7" s="48">
        <f t="shared" si="1"/>
        <v>108.60284643071617</v>
      </c>
      <c r="CQ7" s="48">
        <f t="shared" si="1"/>
        <v>109.53130995987294</v>
      </c>
      <c r="CR7" s="48">
        <f t="shared" si="1"/>
        <v>110.45977348902971</v>
      </c>
      <c r="CS7" s="48">
        <f t="shared" si="1"/>
        <v>111.38823701818649</v>
      </c>
      <c r="CT7" s="48">
        <f t="shared" si="1"/>
        <v>112.31670054734326</v>
      </c>
      <c r="CU7" s="48">
        <f t="shared" si="1"/>
        <v>113.24516407650003</v>
      </c>
      <c r="CV7" s="48">
        <f t="shared" si="1"/>
        <v>114.1736276056568</v>
      </c>
      <c r="CW7" s="48">
        <f t="shared" si="1"/>
        <v>115.10209113481358</v>
      </c>
      <c r="CX7" s="48">
        <f t="shared" si="1"/>
        <v>116.03055466397035</v>
      </c>
      <c r="CY7" s="48">
        <f t="shared" si="1"/>
        <v>116.95901819312712</v>
      </c>
      <c r="CZ7" s="48">
        <f t="shared" si="1"/>
        <v>117.88748172228389</v>
      </c>
      <c r="DA7" s="48">
        <f t="shared" si="1"/>
        <v>118.81594525144067</v>
      </c>
      <c r="DB7" s="48">
        <f t="shared" si="1"/>
        <v>119.74440878059744</v>
      </c>
      <c r="DC7" s="48">
        <f t="shared" si="1"/>
        <v>120.67287230975421</v>
      </c>
      <c r="DD7" s="48">
        <f t="shared" si="1"/>
        <v>121.60133583891098</v>
      </c>
      <c r="DE7" s="48">
        <f t="shared" si="1"/>
        <v>122.52979936806776</v>
      </c>
      <c r="DF7" s="48">
        <f t="shared" si="1"/>
        <v>123.45826289722453</v>
      </c>
      <c r="DG7" s="48">
        <f t="shared" si="1"/>
        <v>124.3867264263813</v>
      </c>
      <c r="DH7" s="48">
        <f t="shared" si="1"/>
        <v>125.31518995553807</v>
      </c>
      <c r="DI7" s="48">
        <f t="shared" si="1"/>
        <v>126.24365348469485</v>
      </c>
      <c r="DJ7" s="48">
        <f t="shared" si="1"/>
        <v>127.17211701385162</v>
      </c>
      <c r="DK7" s="48">
        <f t="shared" si="1"/>
        <v>128.10058054300839</v>
      </c>
      <c r="DL7" s="48">
        <f t="shared" si="1"/>
        <v>129.02904407216516</v>
      </c>
      <c r="DM7" s="48">
        <f t="shared" si="1"/>
        <v>129.95750760132194</v>
      </c>
      <c r="DN7" s="48">
        <f t="shared" si="1"/>
        <v>130.88597113047871</v>
      </c>
      <c r="DO7" s="48">
        <f t="shared" si="1"/>
        <v>131.81443465963548</v>
      </c>
      <c r="DP7" s="48">
        <f t="shared" si="1"/>
        <v>132.74289818879225</v>
      </c>
      <c r="DQ7" s="48">
        <f t="shared" si="1"/>
        <v>133.67136171794903</v>
      </c>
      <c r="DR7" s="48">
        <f t="shared" si="1"/>
        <v>134.5998252471058</v>
      </c>
      <c r="DS7" s="48">
        <f t="shared" si="1"/>
        <v>135.52828877626257</v>
      </c>
      <c r="DT7" s="48">
        <f t="shared" si="1"/>
        <v>136.45675230541934</v>
      </c>
      <c r="DU7" s="48">
        <f t="shared" si="1"/>
        <v>137.38521583457612</v>
      </c>
      <c r="DV7" s="48">
        <f t="shared" si="1"/>
        <v>138.31367936373289</v>
      </c>
      <c r="DW7" s="48">
        <f t="shared" si="1"/>
        <v>139.24214289288966</v>
      </c>
      <c r="DX7" s="48">
        <f t="shared" si="1"/>
        <v>140.17060642204643</v>
      </c>
      <c r="DY7" s="48">
        <f t="shared" si="1"/>
        <v>141.09906995120321</v>
      </c>
      <c r="DZ7" s="48">
        <f t="shared" si="1"/>
        <v>142.02753348035998</v>
      </c>
      <c r="EA7" s="48">
        <f t="shared" si="1"/>
        <v>142.95599700951675</v>
      </c>
      <c r="EB7" s="48">
        <f t="shared" si="1"/>
        <v>143.88446053867352</v>
      </c>
      <c r="EC7" s="48">
        <f t="shared" si="1"/>
        <v>144.81292406783029</v>
      </c>
      <c r="ED7" s="48">
        <f t="shared" si="1"/>
        <v>145.74138759698707</v>
      </c>
      <c r="EE7" s="48">
        <f t="shared" si="1"/>
        <v>146.66985112614384</v>
      </c>
      <c r="EF7" s="48">
        <f t="shared" si="1"/>
        <v>147.59831465530061</v>
      </c>
      <c r="EG7" s="48">
        <f t="shared" si="1"/>
        <v>148.52677818445738</v>
      </c>
      <c r="EH7" s="48">
        <f t="shared" si="1"/>
        <v>149.45524171361416</v>
      </c>
      <c r="EI7" s="48">
        <f t="shared" si="1"/>
        <v>150.38370524277093</v>
      </c>
      <c r="EJ7" s="48">
        <f t="shared" si="1"/>
        <v>151.3121687719277</v>
      </c>
      <c r="EK7" s="48">
        <f t="shared" si="1"/>
        <v>152.24063230108447</v>
      </c>
      <c r="EL7" s="48">
        <f t="shared" si="1"/>
        <v>153.16909583024125</v>
      </c>
      <c r="EM7" s="48">
        <f t="shared" si="1"/>
        <v>154.09755935939802</v>
      </c>
      <c r="EN7" s="48">
        <f t="shared" si="1"/>
        <v>155.02602288855479</v>
      </c>
      <c r="EO7" s="48">
        <f t="shared" si="1"/>
        <v>155.95448641771156</v>
      </c>
      <c r="EP7" s="48">
        <f t="shared" si="1"/>
        <v>156.88294994686834</v>
      </c>
      <c r="EQ7" s="48">
        <f t="shared" si="1"/>
        <v>157.81141347602511</v>
      </c>
      <c r="ER7" s="48">
        <f t="shared" si="1"/>
        <v>158.73987700518188</v>
      </c>
      <c r="ES7" s="48">
        <f t="shared" si="1"/>
        <v>159.66834053433865</v>
      </c>
      <c r="ET7" s="48">
        <f t="shared" si="1"/>
        <v>160.59680406349543</v>
      </c>
      <c r="EU7" s="48">
        <f t="shared" si="1"/>
        <v>161.5252675926522</v>
      </c>
      <c r="EV7" s="48">
        <f t="shared" si="1"/>
        <v>162.45373112180897</v>
      </c>
      <c r="EW7" s="48">
        <f t="shared" ref="EW7:EW70" si="19">IF(ISNONTEXT($W7),EV7+$W7,"")</f>
        <v>163.38219465096574</v>
      </c>
      <c r="EX7" s="48">
        <f t="shared" si="2"/>
        <v>164.31065818012252</v>
      </c>
      <c r="EY7" s="48">
        <f t="shared" si="2"/>
        <v>165.23912170927929</v>
      </c>
      <c r="EZ7" s="48">
        <f t="shared" si="2"/>
        <v>166.16758523843606</v>
      </c>
      <c r="FA7" s="48">
        <f t="shared" si="2"/>
        <v>167.09604876759283</v>
      </c>
      <c r="FB7" s="48">
        <f t="shared" si="2"/>
        <v>168.02451229674961</v>
      </c>
      <c r="FC7" s="48">
        <f t="shared" si="2"/>
        <v>168.95297582590638</v>
      </c>
      <c r="FD7" s="48">
        <f t="shared" si="2"/>
        <v>169.88143935506315</v>
      </c>
      <c r="FE7" s="48">
        <f t="shared" si="2"/>
        <v>170.80990288421992</v>
      </c>
      <c r="FF7" s="48">
        <f t="shared" si="2"/>
        <v>171.7383664133767</v>
      </c>
      <c r="FG7" s="48">
        <f t="shared" si="2"/>
        <v>172.66682994253347</v>
      </c>
      <c r="FH7" s="48">
        <f t="shared" si="2"/>
        <v>173.59529347169024</v>
      </c>
      <c r="FI7" s="48">
        <f t="shared" si="2"/>
        <v>174.52375700084701</v>
      </c>
      <c r="FJ7" s="48">
        <f t="shared" si="2"/>
        <v>175.45222053000379</v>
      </c>
      <c r="FK7" s="48">
        <f t="shared" si="2"/>
        <v>176.38068405916056</v>
      </c>
      <c r="FL7" s="48">
        <f t="shared" si="2"/>
        <v>177.30914758831733</v>
      </c>
      <c r="FM7" s="48">
        <f t="shared" si="2"/>
        <v>178.2376111174741</v>
      </c>
      <c r="FN7" s="48">
        <f t="shared" si="2"/>
        <v>179.16607464663088</v>
      </c>
      <c r="FO7" s="48">
        <f t="shared" si="2"/>
        <v>180.09453817578765</v>
      </c>
      <c r="FP7" s="48">
        <f t="shared" si="2"/>
        <v>181.02300170494442</v>
      </c>
      <c r="FQ7" s="48">
        <f t="shared" si="2"/>
        <v>181.95146523410119</v>
      </c>
      <c r="FR7" s="48">
        <f t="shared" si="2"/>
        <v>182.87992876325796</v>
      </c>
      <c r="FS7" s="48">
        <f t="shared" si="2"/>
        <v>183.80839229241474</v>
      </c>
      <c r="FT7" s="48">
        <f t="shared" si="2"/>
        <v>184.73685582157151</v>
      </c>
      <c r="FU7" s="48">
        <f t="shared" si="2"/>
        <v>185.66531935072828</v>
      </c>
      <c r="FV7" s="48">
        <f t="shared" si="2"/>
        <v>186.59378287988505</v>
      </c>
      <c r="FW7" s="48">
        <f t="shared" si="2"/>
        <v>187.52224640904183</v>
      </c>
      <c r="FX7" s="48">
        <f t="shared" si="2"/>
        <v>188.4507099381986</v>
      </c>
      <c r="FY7" s="48">
        <f t="shared" si="2"/>
        <v>189.37917346735537</v>
      </c>
      <c r="FZ7" s="48">
        <f t="shared" si="2"/>
        <v>190.30763699651214</v>
      </c>
      <c r="GA7" s="48">
        <f t="shared" si="2"/>
        <v>191.23610052566892</v>
      </c>
      <c r="GB7" s="48">
        <f t="shared" si="2"/>
        <v>192.16456405482569</v>
      </c>
      <c r="GC7" s="48">
        <f t="shared" si="2"/>
        <v>193.09302758398246</v>
      </c>
      <c r="GD7" s="48">
        <f t="shared" si="2"/>
        <v>194.02149111313923</v>
      </c>
      <c r="GE7" s="48">
        <f t="shared" si="2"/>
        <v>194.94995464229601</v>
      </c>
      <c r="GF7" s="48">
        <f t="shared" si="2"/>
        <v>195.87841817145278</v>
      </c>
      <c r="GG7" s="48">
        <f t="shared" si="2"/>
        <v>196.80688170060955</v>
      </c>
      <c r="GH7" s="48">
        <f t="shared" si="2"/>
        <v>197.73534522976632</v>
      </c>
      <c r="GI7" s="48">
        <f t="shared" si="2"/>
        <v>198.6638087589231</v>
      </c>
      <c r="GJ7" s="48">
        <f t="shared" si="2"/>
        <v>199.59227228807987</v>
      </c>
      <c r="GK7" s="48">
        <f t="shared" si="2"/>
        <v>200.52073581723664</v>
      </c>
      <c r="GL7" s="48">
        <f t="shared" si="2"/>
        <v>201.44919934639341</v>
      </c>
      <c r="GM7" s="48">
        <f t="shared" si="2"/>
        <v>202.37766287555019</v>
      </c>
      <c r="GN7" s="48">
        <f t="shared" si="2"/>
        <v>203.30612640470696</v>
      </c>
      <c r="GO7" s="48">
        <f t="shared" si="2"/>
        <v>204.23458993386373</v>
      </c>
      <c r="GP7" s="48">
        <f t="shared" si="2"/>
        <v>205.1630534630205</v>
      </c>
      <c r="GQ7" s="48">
        <f t="shared" si="2"/>
        <v>206.09151699217728</v>
      </c>
      <c r="GR7" s="48">
        <f t="shared" si="2"/>
        <v>207.01998052133405</v>
      </c>
      <c r="GS7" s="48">
        <f t="shared" si="2"/>
        <v>207.94844405049082</v>
      </c>
      <c r="GT7" s="48">
        <f t="shared" si="2"/>
        <v>208.87690757964759</v>
      </c>
      <c r="GU7" s="48">
        <f t="shared" si="2"/>
        <v>209.80537110880437</v>
      </c>
      <c r="GV7" s="48">
        <f t="shared" si="2"/>
        <v>210.73383463796114</v>
      </c>
      <c r="GW7" s="48">
        <f t="shared" si="2"/>
        <v>211.66229816711791</v>
      </c>
      <c r="GX7" s="48">
        <f t="shared" si="2"/>
        <v>212.59076169627468</v>
      </c>
      <c r="GY7" s="48">
        <f t="shared" si="2"/>
        <v>213.51922522543146</v>
      </c>
      <c r="GZ7" s="48">
        <f t="shared" si="2"/>
        <v>214.44768875458823</v>
      </c>
      <c r="HA7" s="48">
        <f t="shared" si="2"/>
        <v>215.376152283745</v>
      </c>
      <c r="HB7" s="48">
        <f t="shared" si="2"/>
        <v>216.30461581290177</v>
      </c>
      <c r="HC7" s="48">
        <f t="shared" si="2"/>
        <v>217.23307934205855</v>
      </c>
      <c r="HD7" s="48">
        <f t="shared" si="2"/>
        <v>218.16154287121532</v>
      </c>
      <c r="HE7" s="48">
        <f t="shared" si="2"/>
        <v>219.09000640037209</v>
      </c>
      <c r="HF7" s="48">
        <f t="shared" si="2"/>
        <v>220.01846992952886</v>
      </c>
      <c r="HG7" s="48">
        <f t="shared" si="2"/>
        <v>220.94693345868563</v>
      </c>
      <c r="HH7" s="48">
        <f t="shared" si="2"/>
        <v>221.87539698784241</v>
      </c>
      <c r="HI7" s="48">
        <f t="shared" ref="HI7:HI70" si="20">IF(ISNONTEXT($W7),HH7+$W7,"")</f>
        <v>222.80386051699918</v>
      </c>
      <c r="HJ7" s="48">
        <f t="shared" si="3"/>
        <v>223.73232404615595</v>
      </c>
      <c r="HK7" s="48">
        <f t="shared" si="3"/>
        <v>224.66078757531272</v>
      </c>
      <c r="HL7" s="48">
        <f t="shared" si="3"/>
        <v>225.5892511044695</v>
      </c>
      <c r="HM7" s="48">
        <f t="shared" si="3"/>
        <v>226.51771463362627</v>
      </c>
      <c r="HN7" s="48">
        <f t="shared" si="3"/>
        <v>227.44617816278304</v>
      </c>
      <c r="HO7" s="48">
        <f t="shared" si="3"/>
        <v>228.37464169193981</v>
      </c>
      <c r="HP7" s="48">
        <f t="shared" si="3"/>
        <v>229.30310522109659</v>
      </c>
      <c r="HQ7" s="153">
        <f t="shared" si="4"/>
        <v>4.0677477542560505E-5</v>
      </c>
      <c r="HR7" s="153">
        <f t="shared" si="5"/>
        <v>5.6331609353241212E-5</v>
      </c>
      <c r="HS7" s="153">
        <f t="shared" si="5"/>
        <v>7.6821197631267676E-5</v>
      </c>
      <c r="HT7" s="153">
        <f t="shared" si="5"/>
        <v>1.0324891372879374E-4</v>
      </c>
      <c r="HU7" s="153">
        <f t="shared" si="5"/>
        <v>1.368632048134934E-4</v>
      </c>
      <c r="HV7" s="153">
        <f t="shared" si="5"/>
        <v>1.7905421993976505E-4</v>
      </c>
      <c r="HW7" s="153">
        <f t="shared" si="5"/>
        <v>2.3134453474083901E-4</v>
      </c>
      <c r="HX7" s="153">
        <f t="shared" si="5"/>
        <v>2.9537442775846401E-4</v>
      </c>
      <c r="HY7" s="153">
        <f t="shared" si="5"/>
        <v>3.7288168308707181E-4</v>
      </c>
      <c r="HZ7" s="153">
        <f t="shared" si="5"/>
        <v>4.656761267512268E-4</v>
      </c>
      <c r="IA7" s="153">
        <f t="shared" si="5"/>
        <v>5.7560933517976939E-4</v>
      </c>
      <c r="IB7" s="153">
        <f t="shared" si="5"/>
        <v>7.0454017078008704E-4</v>
      </c>
      <c r="IC7" s="153">
        <f t="shared" si="5"/>
        <v>8.5429699063710983E-4</v>
      </c>
      <c r="ID7" s="153">
        <f t="shared" si="5"/>
        <v>1.0266375303118103E-3</v>
      </c>
      <c r="IE7" s="153">
        <f t="shared" si="5"/>
        <v>1.2232075784847074E-3</v>
      </c>
      <c r="IF7" s="153">
        <f t="shared" si="5"/>
        <v>1.4454996252956484E-3</v>
      </c>
      <c r="IG7" s="153">
        <f t="shared" si="5"/>
        <v>1.6948126858872667E-3</v>
      </c>
      <c r="IH7" s="153">
        <f t="shared" si="5"/>
        <v>1.9722144716775142E-3</v>
      </c>
      <c r="II7" s="153">
        <f t="shared" si="5"/>
        <v>2.2785070084196516E-3</v>
      </c>
      <c r="IJ7" s="153">
        <f t="shared" si="5"/>
        <v>2.6141966872742502E-3</v>
      </c>
      <c r="IK7" s="153">
        <f t="shared" si="5"/>
        <v>2.9794695895568831E-3</v>
      </c>
      <c r="IL7" s="153">
        <f t="shared" si="5"/>
        <v>3.3741727552050035E-3</v>
      </c>
      <c r="IM7" s="153">
        <f t="shared" si="5"/>
        <v>3.7978018775430902E-3</v>
      </c>
      <c r="IN7" s="153">
        <f t="shared" si="5"/>
        <v>4.2494957109090355E-3</v>
      </c>
      <c r="IO7" s="153">
        <f t="shared" si="5"/>
        <v>4.7280372811095116E-3</v>
      </c>
      <c r="IP7" s="153">
        <f t="shared" si="5"/>
        <v>5.2318617987958897E-3</v>
      </c>
      <c r="IQ7" s="153">
        <f t="shared" si="5"/>
        <v>5.7590709990689472E-3</v>
      </c>
      <c r="IR7" s="153">
        <f t="shared" si="5"/>
        <v>6.307453472185331E-3</v>
      </c>
      <c r="IS7" s="153">
        <f t="shared" si="5"/>
        <v>6.8745104141912441E-3</v>
      </c>
      <c r="IT7" s="153">
        <f t="shared" si="5"/>
        <v>7.4574861154360905E-3</v>
      </c>
      <c r="IU7" s="153">
        <f t="shared" si="5"/>
        <v>8.0534024207903343E-3</v>
      </c>
      <c r="IV7" s="153">
        <f t="shared" si="5"/>
        <v>8.659096338435741E-3</v>
      </c>
      <c r="IW7" s="153">
        <f t="shared" si="5"/>
        <v>9.2712599437267621E-3</v>
      </c>
      <c r="IX7" s="153">
        <f t="shared" si="5"/>
        <v>9.8864817193846811E-3</v>
      </c>
      <c r="IY7" s="153">
        <f t="shared" si="5"/>
        <v>1.0501288491023397E-2</v>
      </c>
      <c r="IZ7" s="153">
        <f t="shared" si="5"/>
        <v>1.11121871550295E-2</v>
      </c>
      <c r="JA7" s="153">
        <f t="shared" si="5"/>
        <v>1.171570545107516E-2</v>
      </c>
      <c r="JB7" s="153">
        <f t="shared" si="5"/>
        <v>1.2308431100771072E-2</v>
      </c>
      <c r="JC7" s="153">
        <f t="shared" si="5"/>
        <v>1.2887048713845845E-2</v>
      </c>
      <c r="JD7" s="153">
        <f t="shared" si="5"/>
        <v>1.3448373950502222E-2</v>
      </c>
      <c r="JE7" s="153">
        <f t="shared" si="5"/>
        <v>1.3989384520154004E-2</v>
      </c>
      <c r="JF7" s="153">
        <f t="shared" si="5"/>
        <v>1.450724768973319E-2</v>
      </c>
      <c r="JG7" s="153">
        <f t="shared" si="5"/>
        <v>1.4999344066623552E-2</v>
      </c>
      <c r="JH7" s="153">
        <f t="shared" si="5"/>
        <v>1.546328750982736E-2</v>
      </c>
      <c r="JI7" s="153">
        <f t="shared" si="5"/>
        <v>1.5896941106358017E-2</v>
      </c>
      <c r="JJ7" s="153">
        <f t="shared" si="5"/>
        <v>1.6298429226619664E-2</v>
      </c>
      <c r="JK7" s="153">
        <f t="shared" si="5"/>
        <v>1.6666145741574708E-2</v>
      </c>
      <c r="JL7" s="153">
        <f t="shared" si="5"/>
        <v>1.6998758545064482E-2</v>
      </c>
      <c r="JM7" s="153">
        <f t="shared" si="5"/>
        <v>1.7295210576299177E-2</v>
      </c>
      <c r="JN7" s="153">
        <f t="shared" si="5"/>
        <v>1.7554717580120172E-2</v>
      </c>
      <c r="JO7" s="153">
        <f t="shared" si="5"/>
        <v>1.7776762876261971E-2</v>
      </c>
      <c r="JP7" s="153">
        <f t="shared" si="5"/>
        <v>1.796108943381184E-2</v>
      </c>
      <c r="JQ7" s="153">
        <f t="shared" si="5"/>
        <v>1.8107689563860763E-2</v>
      </c>
      <c r="JR7" s="153">
        <f t="shared" si="5"/>
        <v>1.8216792552577916E-2</v>
      </c>
      <c r="JS7" s="153">
        <f t="shared" si="5"/>
        <v>1.8288850559327989E-2</v>
      </c>
      <c r="JT7" s="153">
        <f t="shared" si="5"/>
        <v>1.8324523100767088E-2</v>
      </c>
      <c r="JU7" s="153">
        <f t="shared" si="5"/>
        <v>1.8324660432905211E-2</v>
      </c>
      <c r="JV7" s="153">
        <f t="shared" si="5"/>
        <v>1.8290286129733151E-2</v>
      </c>
      <c r="JW7" s="153">
        <f t="shared" si="5"/>
        <v>1.8222579139985966E-2</v>
      </c>
      <c r="JX7" s="153">
        <f t="shared" si="5"/>
        <v>1.8122855583730529E-2</v>
      </c>
      <c r="JY7" s="153">
        <f t="shared" si="5"/>
        <v>1.7992550528453385E-2</v>
      </c>
      <c r="JZ7" s="153">
        <f t="shared" si="5"/>
        <v>1.7833199960863768E-2</v>
      </c>
      <c r="KA7" s="153">
        <f t="shared" si="5"/>
        <v>1.7646423146330747E-2</v>
      </c>
      <c r="KB7" s="153">
        <f t="shared" si="5"/>
        <v>1.7433905543285694E-2</v>
      </c>
      <c r="KC7" s="153">
        <f t="shared" ref="KC7:KC70" si="21">IF(ISNONTEXT($K7),_xlfn.LOGNORM.DIST(CJ7,LN($G7),LN($K7),FALSE),NA())</f>
        <v>1.7197382415523363E-2</v>
      </c>
      <c r="KD7" s="153">
        <f t="shared" si="6"/>
        <v>1.6938623261528059E-2</v>
      </c>
      <c r="KE7" s="153">
        <f t="shared" si="6"/>
        <v>1.6659417157078658E-2</v>
      </c>
      <c r="KF7" s="153">
        <f t="shared" si="6"/>
        <v>1.6361559085717514E-2</v>
      </c>
      <c r="KG7" s="153">
        <f t="shared" si="6"/>
        <v>1.6046837311415159E-2</v>
      </c>
      <c r="KH7" s="153">
        <f t="shared" si="6"/>
        <v>1.571702182908432E-2</v>
      </c>
      <c r="KI7" s="153">
        <f t="shared" si="6"/>
        <v>1.5373853911592118E-2</v>
      </c>
      <c r="KJ7" s="153">
        <f t="shared" si="6"/>
        <v>1.5019036756650513E-2</v>
      </c>
      <c r="KK7" s="153">
        <f t="shared" si="6"/>
        <v>1.4654227223450909E-2</v>
      </c>
      <c r="KL7" s="153">
        <f t="shared" si="6"/>
        <v>1.4281028637133921E-2</v>
      </c>
      <c r="KM7" s="153">
        <f t="shared" si="6"/>
        <v>1.3900984629105103E-2</v>
      </c>
      <c r="KN7" s="153">
        <f t="shared" si="6"/>
        <v>1.3515573972759166E-2</v>
      </c>
      <c r="KO7" s="153">
        <f t="shared" si="6"/>
        <v>1.3126206367267534E-2</v>
      </c>
      <c r="KP7" s="153">
        <f t="shared" si="6"/>
        <v>1.2734219116625456E-2</v>
      </c>
      <c r="KQ7" s="153">
        <f t="shared" si="6"/>
        <v>1.2340874647028009E-2</v>
      </c>
      <c r="KR7" s="153">
        <f t="shared" si="6"/>
        <v>1.1947358802741363E-2</v>
      </c>
      <c r="KS7" s="153">
        <f t="shared" si="6"/>
        <v>1.1554779858830955E-2</v>
      </c>
      <c r="KT7" s="153">
        <f t="shared" si="6"/>
        <v>1.1164168188287337E-2</v>
      </c>
      <c r="KU7" s="153">
        <f t="shared" si="6"/>
        <v>1.0776476521130543E-2</v>
      </c>
      <c r="KV7" s="153">
        <f t="shared" si="6"/>
        <v>1.0392580733865954E-2</v>
      </c>
      <c r="KW7" s="153">
        <f t="shared" si="6"/>
        <v>1.0013281109090633E-2</v>
      </c>
      <c r="KX7" s="153">
        <f t="shared" si="6"/>
        <v>9.6393040070146714E-3</v>
      </c>
      <c r="KY7" s="153">
        <f t="shared" si="6"/>
        <v>9.271303893061026E-3</v>
      </c>
      <c r="KZ7" s="153">
        <f t="shared" si="6"/>
        <v>8.9098656684568414E-3</v>
      </c>
      <c r="LA7" s="153">
        <f t="shared" si="6"/>
        <v>8.5555072537427893E-3</v>
      </c>
      <c r="LB7" s="153">
        <f t="shared" si="6"/>
        <v>8.2086823783320308E-3</v>
      </c>
      <c r="LC7" s="153">
        <f t="shared" si="6"/>
        <v>7.8697835325825926E-3</v>
      </c>
      <c r="LD7" s="153">
        <f t="shared" si="6"/>
        <v>7.5391450422424289E-3</v>
      </c>
      <c r="LE7" s="153">
        <f t="shared" si="6"/>
        <v>7.2170462285419019E-3</v>
      </c>
      <c r="LF7" s="153">
        <f t="shared" si="6"/>
        <v>6.903714620590801E-3</v>
      </c>
      <c r="LG7" s="153">
        <f t="shared" si="6"/>
        <v>6.5993291900581664E-3</v>
      </c>
      <c r="LH7" s="153">
        <f t="shared" si="6"/>
        <v>6.3040235813347717E-3</v>
      </c>
      <c r="LI7" s="153">
        <f t="shared" si="6"/>
        <v>6.0178893134776581E-3</v>
      </c>
      <c r="LJ7" s="153">
        <f t="shared" si="6"/>
        <v>5.7409789331973309E-3</v>
      </c>
      <c r="LK7" s="153">
        <f t="shared" si="6"/>
        <v>5.4733091009458541E-3</v>
      </c>
      <c r="LL7" s="153">
        <f t="shared" si="6"/>
        <v>5.2148635947996558E-3</v>
      </c>
      <c r="LM7" s="153">
        <f t="shared" si="6"/>
        <v>4.9655962192865725E-3</v>
      </c>
      <c r="LN7" s="153">
        <f t="shared" si="6"/>
        <v>4.7254336085835145E-3</v>
      </c>
      <c r="LO7" s="153">
        <f t="shared" si="6"/>
        <v>4.4942779156086675E-3</v>
      </c>
      <c r="LP7" s="153">
        <f t="shared" si="6"/>
        <v>4.2720093804469129E-3</v>
      </c>
      <c r="LQ7" s="153">
        <f t="shared" si="6"/>
        <v>4.0584887732886274E-3</v>
      </c>
      <c r="LR7" s="153">
        <f t="shared" si="6"/>
        <v>3.8535597086286357E-3</v>
      </c>
      <c r="LS7" s="153">
        <f t="shared" si="6"/>
        <v>3.6570508288765883E-3</v>
      </c>
      <c r="LT7" s="153">
        <f t="shared" si="6"/>
        <v>3.4687778567738204E-3</v>
      </c>
      <c r="LU7" s="153">
        <f t="shared" si="6"/>
        <v>3.2885455171073473E-3</v>
      </c>
      <c r="LV7" s="153">
        <f t="shared" si="6"/>
        <v>3.1161493291657055E-3</v>
      </c>
      <c r="LW7" s="153">
        <f t="shared" si="6"/>
        <v>2.95137727220369E-3</v>
      </c>
      <c r="LX7" s="153">
        <f t="shared" si="6"/>
        <v>2.794011326881981E-3</v>
      </c>
      <c r="LY7" s="153">
        <f t="shared" si="6"/>
        <v>2.6438288962348433E-3</v>
      </c>
      <c r="LZ7" s="153">
        <f t="shared" si="6"/>
        <v>2.5006041102007713E-3</v>
      </c>
      <c r="MA7" s="153">
        <f t="shared" si="6"/>
        <v>2.3641090181393282E-3</v>
      </c>
      <c r="MB7" s="153">
        <f t="shared" si="6"/>
        <v>2.2341146740588597E-3</v>
      </c>
      <c r="MC7" s="153">
        <f t="shared" si="6"/>
        <v>2.1103921195044254E-3</v>
      </c>
      <c r="MD7" s="153">
        <f t="shared" si="6"/>
        <v>1.9927132692110208E-3</v>
      </c>
      <c r="ME7" s="153">
        <f t="shared" si="6"/>
        <v>1.8808517047207423E-3</v>
      </c>
      <c r="MF7" s="153">
        <f t="shared" si="6"/>
        <v>1.7745833812031094E-3</v>
      </c>
      <c r="MG7" s="153">
        <f t="shared" si="6"/>
        <v>1.6736872527099149E-3</v>
      </c>
      <c r="MH7" s="153">
        <f t="shared" si="6"/>
        <v>1.5779458210482798E-3</v>
      </c>
      <c r="MI7" s="153">
        <f t="shared" si="6"/>
        <v>1.4871456133721775E-3</v>
      </c>
      <c r="MJ7" s="153">
        <f t="shared" si="6"/>
        <v>1.4010775934800701E-3</v>
      </c>
      <c r="MK7" s="153">
        <f t="shared" si="6"/>
        <v>1.3195375116684511E-3</v>
      </c>
      <c r="ML7" s="153">
        <f t="shared" si="6"/>
        <v>1.242326197834077E-3</v>
      </c>
      <c r="MM7" s="153">
        <f t="shared" si="6"/>
        <v>1.1692498023430434E-3</v>
      </c>
      <c r="MN7" s="153">
        <f t="shared" si="6"/>
        <v>1.1001199889992702E-3</v>
      </c>
      <c r="MO7" s="153">
        <f t="shared" ref="MO7:MO70" si="22">IF(ISNONTEXT($K7),_xlfn.LOGNORM.DIST(EV7,LN($G7),LN($K7),FALSE),NA())</f>
        <v>1.0347540842489211E-3</v>
      </c>
      <c r="MP7" s="153">
        <f t="shared" si="7"/>
        <v>9.7297518655557443E-4</v>
      </c>
      <c r="MQ7" s="153">
        <f t="shared" si="7"/>
        <v>9.1461223967514982E-4</v>
      </c>
      <c r="MR7" s="153">
        <f t="shared" si="7"/>
        <v>8.5950007335217331E-4</v>
      </c>
      <c r="MS7" s="153">
        <f t="shared" si="7"/>
        <v>8.0747941475212733E-4</v>
      </c>
      <c r="MT7" s="153">
        <f t="shared" si="7"/>
        <v>7.5839687373922859E-4</v>
      </c>
      <c r="MU7" s="153">
        <f t="shared" si="7"/>
        <v>7.1210490490765854E-4</v>
      </c>
      <c r="MV7" s="153">
        <f t="shared" si="7"/>
        <v>6.6846174907692112E-4</v>
      </c>
      <c r="MW7" s="153">
        <f t="shared" si="7"/>
        <v>6.2733135677037742E-4</v>
      </c>
      <c r="MX7" s="153">
        <f t="shared" si="7"/>
        <v>5.8858329601080511E-4</v>
      </c>
      <c r="MY7" s="153">
        <f t="shared" si="7"/>
        <v>5.5209264658854964E-4</v>
      </c>
      <c r="MZ7" s="153">
        <f t="shared" si="7"/>
        <v>5.1773988278660014E-4</v>
      </c>
      <c r="NA7" s="153">
        <f t="shared" si="7"/>
        <v>4.8541074638409497E-4</v>
      </c>
      <c r="NB7" s="153">
        <f t="shared" si="7"/>
        <v>4.5499611160432273E-4</v>
      </c>
      <c r="NC7" s="153">
        <f t="shared" si="7"/>
        <v>4.2639184352625262E-4</v>
      </c>
      <c r="ND7" s="153">
        <f t="shared" si="7"/>
        <v>3.9949865133977604E-4</v>
      </c>
      <c r="NE7" s="153">
        <f t="shared" si="7"/>
        <v>3.7422193769397606E-4</v>
      </c>
      <c r="NF7" s="153">
        <f t="shared" si="7"/>
        <v>3.5047164526497853E-4</v>
      </c>
      <c r="NG7" s="153">
        <f t="shared" si="7"/>
        <v>3.2816210155517595E-4</v>
      </c>
      <c r="NH7" s="153">
        <f t="shared" si="7"/>
        <v>3.0721186282818742E-4</v>
      </c>
      <c r="NI7" s="153">
        <f t="shared" si="7"/>
        <v>2.8754355798454813E-4</v>
      </c>
      <c r="NJ7" s="153">
        <f t="shared" si="7"/>
        <v>2.6908373309026437E-4</v>
      </c>
      <c r="NK7" s="153">
        <f t="shared" si="7"/>
        <v>2.5176269718499864E-4</v>
      </c>
      <c r="NL7" s="153">
        <f t="shared" si="7"/>
        <v>2.3551436991766606E-4</v>
      </c>
      <c r="NM7" s="153">
        <f t="shared" si="7"/>
        <v>2.2027613148449152E-4</v>
      </c>
      <c r="NN7" s="153">
        <f t="shared" si="7"/>
        <v>2.059886752780533E-4</v>
      </c>
      <c r="NO7" s="153">
        <f t="shared" si="7"/>
        <v>1.9259586359484274E-4</v>
      </c>
      <c r="NP7" s="153">
        <f t="shared" si="7"/>
        <v>1.8004458669331323E-4</v>
      </c>
      <c r="NQ7" s="153">
        <f t="shared" si="7"/>
        <v>1.6828462544387794E-4</v>
      </c>
      <c r="NR7" s="153">
        <f t="shared" si="7"/>
        <v>1.5726851776648543E-4</v>
      </c>
      <c r="NS7" s="153">
        <f t="shared" si="7"/>
        <v>1.469514290101135E-4</v>
      </c>
      <c r="NT7" s="153">
        <f t="shared" si="7"/>
        <v>1.3729102639125309E-4</v>
      </c>
      <c r="NU7" s="153">
        <f t="shared" si="7"/>
        <v>1.2824735757513463E-4</v>
      </c>
      <c r="NV7" s="153">
        <f t="shared" si="7"/>
        <v>1.1978273345359437E-4</v>
      </c>
      <c r="NW7" s="153">
        <f t="shared" si="7"/>
        <v>1.1186161514705167E-4</v>
      </c>
      <c r="NX7" s="153">
        <f t="shared" si="7"/>
        <v>1.0445050523460496E-4</v>
      </c>
      <c r="NY7" s="153">
        <f t="shared" si="7"/>
        <v>9.7517843195613993E-5</v>
      </c>
      <c r="NZ7" s="153">
        <f t="shared" si="7"/>
        <v>9.1033905028131885E-5</v>
      </c>
      <c r="OA7" s="153">
        <f t="shared" si="7"/>
        <v>8.4970706993857116E-5</v>
      </c>
      <c r="OB7" s="153">
        <f t="shared" si="7"/>
        <v>7.9301913425746897E-5</v>
      </c>
      <c r="OC7" s="153">
        <f t="shared" si="7"/>
        <v>7.4002748522942428E-5</v>
      </c>
      <c r="OD7" s="153">
        <f t="shared" si="7"/>
        <v>6.9049912047845582E-5</v>
      </c>
      <c r="OE7" s="153">
        <f t="shared" si="7"/>
        <v>6.4421498832109041E-5</v>
      </c>
      <c r="OF7" s="153">
        <f t="shared" si="7"/>
        <v>6.009692199160813E-5</v>
      </c>
      <c r="OG7" s="153">
        <f t="shared" si="7"/>
        <v>5.6056839745147998E-5</v>
      </c>
      <c r="OH7" s="153">
        <f t="shared" si="7"/>
        <v>5.2283085727484682E-5</v>
      </c>
      <c r="OI7" s="153">
        <f t="shared" si="7"/>
        <v>4.8758602684155616E-5</v>
      </c>
      <c r="OJ7" s="153">
        <f t="shared" si="7"/>
        <v>4.5467379433461657E-5</v>
      </c>
      <c r="OK7" s="153">
        <f t="shared" si="7"/>
        <v>4.239439097963744E-5</v>
      </c>
      <c r="OL7" s="153">
        <f t="shared" si="7"/>
        <v>3.9525541660662306E-5</v>
      </c>
      <c r="OM7" s="153">
        <f t="shared" si="7"/>
        <v>3.6847611214262858E-5</v>
      </c>
      <c r="ON7" s="153">
        <f t="shared" si="7"/>
        <v>3.4348203646289018E-5</v>
      </c>
      <c r="OO7" s="153">
        <f t="shared" si="7"/>
        <v>3.2015698786803457E-5</v>
      </c>
      <c r="OP7" s="153">
        <f t="shared" si="7"/>
        <v>2.9839206420775618E-5</v>
      </c>
      <c r="OQ7" s="153">
        <f t="shared" si="7"/>
        <v>2.7808522882226909E-5</v>
      </c>
      <c r="OR7" s="153">
        <f t="shared" si="7"/>
        <v>2.5914090002882232E-5</v>
      </c>
      <c r="OS7" s="153">
        <f t="shared" si="7"/>
        <v>2.4146956308913282E-5</v>
      </c>
      <c r="OT7" s="153">
        <f t="shared" si="7"/>
        <v>2.2498740362040423E-5</v>
      </c>
      <c r="OU7" s="153">
        <f t="shared" si="7"/>
        <v>2.0961596144153785E-5</v>
      </c>
      <c r="OV7" s="153">
        <f t="shared" si="7"/>
        <v>1.9528180387619965E-5</v>
      </c>
      <c r="OW7" s="153">
        <f t="shared" si="7"/>
        <v>1.8191621756562538E-5</v>
      </c>
      <c r="OX7" s="153">
        <f t="shared" si="7"/>
        <v>1.69454917875785E-5</v>
      </c>
      <c r="OY7" s="153">
        <f t="shared" si="7"/>
        <v>1.5783777501599274E-5</v>
      </c>
      <c r="OZ7" s="153">
        <f t="shared" si="7"/>
        <v>1.4700855601851197E-5</v>
      </c>
      <c r="PA7" s="153">
        <f t="shared" ref="PA7:PA70" si="23">IF(ISNONTEXT($K7),_xlfn.LOGNORM.DIST(HH7,LN($G7),LN($K7),FALSE),NA())</f>
        <v>1.3691468176137286E-5</v>
      </c>
      <c r="PB7" s="153">
        <f t="shared" si="8"/>
        <v>1.2750699824905396E-5</v>
      </c>
      <c r="PC7" s="153">
        <f t="shared" si="8"/>
        <v>1.1873956139793701E-5</v>
      </c>
      <c r="PD7" s="153">
        <f t="shared" si="8"/>
        <v>1.1056943460511651E-5</v>
      </c>
      <c r="PE7" s="153">
        <f t="shared" si="8"/>
        <v>1.0295649841052506E-5</v>
      </c>
      <c r="PF7" s="153">
        <f t="shared" si="8"/>
        <v>9.5863271592911802E-6</v>
      </c>
      <c r="PG7" s="153">
        <f t="shared" si="8"/>
        <v>8.9254743070147608E-6</v>
      </c>
      <c r="PH7" s="153">
        <f t="shared" si="8"/>
        <v>8.3098214003601298E-6</v>
      </c>
      <c r="PI7" s="153">
        <f t="shared" si="8"/>
        <v>7.7363149534654076E-6</v>
      </c>
    </row>
    <row r="8" spans="1:425" x14ac:dyDescent="0.75">
      <c r="A8" s="4">
        <v>5</v>
      </c>
      <c r="B8" s="342">
        <f>IFERROR(_xlfn.LOGNORM.INV(VLookups!$B$22,LN($G8),LN($K8)),"")</f>
        <v>37.691445588474039</v>
      </c>
      <c r="C8" s="87">
        <v>100</v>
      </c>
      <c r="D8" s="342">
        <f>IFERROR(_xlfn.LOGNORM.INV(VLookups!$B$23,LN($G8),LN($K8)),"")</f>
        <v>265.3121907072213</v>
      </c>
      <c r="E8" s="34">
        <f t="shared" si="9"/>
        <v>1</v>
      </c>
      <c r="F8" s="34">
        <f t="shared" si="10"/>
        <v>0.3769144558847356</v>
      </c>
      <c r="G8" s="68">
        <f>IF(AND(C8&gt;0,NOT(ISBLANK(H8))),IF(VLOOKUP($C$3,VLookups!$A$17:$B$18,2,FALSE),C8*VLOOKUP(H8,VLookups!$A$4:$B$13,2,FALSE),C8),"")</f>
        <v>100</v>
      </c>
      <c r="H8" s="21" t="s">
        <v>1</v>
      </c>
      <c r="I8" s="56"/>
      <c r="J8" s="244"/>
      <c r="K8" s="343">
        <f>IF(C8&gt;0,IF(ISBLANK(J8),IF(ISBLANK(H8),"",VLOOKUP(H8,VLookups!$A$4:$C$13,3,FALSE)),J8),"")</f>
        <v>1.3</v>
      </c>
      <c r="L8" s="343">
        <f t="shared" si="11"/>
        <v>37.936790853124542</v>
      </c>
      <c r="M8" s="70">
        <f t="shared" si="12"/>
        <v>1439.200100233714</v>
      </c>
      <c r="N8" s="87">
        <v>150</v>
      </c>
      <c r="O8" s="237">
        <f>IF(AND(N8&gt;0,C8&gt;0,NOT(K8="")),ABS(VLOOKUP($N$1,VLookups!$A$53:$B$54,2,FALSE)-_xlfn.LOGNORM.DIST(N8,LN(G8),LN(K8),TRUE)),"")</f>
        <v>0.9388786267405328</v>
      </c>
      <c r="P8" s="86">
        <f>IF(AND($B8&gt;0,$C8&gt;0,$D8&gt;0,NOT(ISBLANK($H8))),_xlfn.LOGNORM.INV(ABS(VLOOKUP($N$1,VLookups!$A$53:$B$54,2,FALSE)-P$3),LN($G8),LN($K8)),"")</f>
        <v>71.445637949248351</v>
      </c>
      <c r="Q8" s="85">
        <f>IF(AND($B8&gt;0,$C8&gt;0,$D8&gt;0,NOT(ISBLANK($H8))),_xlfn.LOGNORM.INV(ABS(VLOOKUP($N$1,VLookups!$A$53:$B$54,2,FALSE)-Q$3),LN($G8),LN($K8)),"")</f>
        <v>139.96655760990674</v>
      </c>
      <c r="R8" s="86">
        <f>IF(AND($B8&gt;0,$C8&gt;0,$D8&gt;0,NOT(ISBLANK($H8))),_xlfn.LOGNORM.INV(ABS(VLOOKUP($N$1,VLookups!$A$53:$B$54,2,FALSE)-R$3),LN($G8),LN($K8)),"")</f>
        <v>131.24860461260101</v>
      </c>
      <c r="S8" s="85">
        <f>IF(AND($B8&gt;0,$C8&gt;0,$D8&gt;0,NOT(ISBLANK($H8))),_xlfn.LOGNORM.INV(ABS(VLOOKUP($N$1,VLookups!$A$53:$B$54,2,FALSE)-S$3),LN($G8),LN($K8)),"")</f>
        <v>124.70881276171433</v>
      </c>
      <c r="T8" s="86">
        <f>IF(AND($B8&gt;0,$C8&gt;0,$D8&gt;0,NOT(ISBLANK($H8))),_xlfn.LOGNORM.INV(ABS(VLOOKUP($N$1,VLookups!$A$53:$B$54,2,FALSE)-T$3),LN($G8),LN($K8)),"")</f>
        <v>119.35857446024704</v>
      </c>
      <c r="U8" s="85">
        <f>IF(AND($B8&gt;0,$C8&gt;0,$D8&gt;0,NOT(ISBLANK($H8))),_xlfn.LOGNORM.INV(ABS(VLOOKUP($N$1,VLookups!$A$53:$B$54,2,FALSE)-U$3),LN($G8),LN($K8)),"")</f>
        <v>114.74980399000738</v>
      </c>
      <c r="V8" s="5"/>
      <c r="W8" s="152">
        <f t="shared" si="13"/>
        <v>1.1381037255937363</v>
      </c>
      <c r="X8" s="152">
        <f t="shared" si="14"/>
        <v>37.691445588474039</v>
      </c>
      <c r="Y8" s="48">
        <f t="shared" ref="Y8" si="24">IF(ISNONTEXT($W8),X8+$W8,"")</f>
        <v>38.829549314067776</v>
      </c>
      <c r="Z8" s="48">
        <f t="shared" ref="Z8:Z71" si="25">IF(ISNONTEXT($W8),Y8+$W8,"")</f>
        <v>39.967653039661514</v>
      </c>
      <c r="AA8" s="48">
        <f t="shared" ref="AA8:AA71" si="26">IF(ISNONTEXT($W8),Z8+$W8,"")</f>
        <v>41.105756765255251</v>
      </c>
      <c r="AB8" s="48">
        <f t="shared" ref="AB8:AB71" si="27">IF(ISNONTEXT($W8),AA8+$W8,"")</f>
        <v>42.243860490848988</v>
      </c>
      <c r="AC8" s="48">
        <f t="shared" ref="AC8:AC71" si="28">IF(ISNONTEXT($W8),AB8+$W8,"")</f>
        <v>43.381964216442725</v>
      </c>
      <c r="AD8" s="48">
        <f t="shared" ref="AD8:AD71" si="29">IF(ISNONTEXT($W8),AC8+$W8,"")</f>
        <v>44.520067942036462</v>
      </c>
      <c r="AE8" s="48">
        <f t="shared" ref="AE8:AE71" si="30">IF(ISNONTEXT($W8),AD8+$W8,"")</f>
        <v>45.658171667630199</v>
      </c>
      <c r="AF8" s="48">
        <f t="shared" ref="AF8:AF71" si="31">IF(ISNONTEXT($W8),AE8+$W8,"")</f>
        <v>46.796275393223937</v>
      </c>
      <c r="AG8" s="48">
        <f t="shared" ref="AG8:AG71" si="32">IF(ISNONTEXT($W8),AF8+$W8,"")</f>
        <v>47.934379118817674</v>
      </c>
      <c r="AH8" s="48">
        <f t="shared" ref="AH8:AH71" si="33">IF(ISNONTEXT($W8),AG8+$W8,"")</f>
        <v>49.072482844411411</v>
      </c>
      <c r="AI8" s="48">
        <f t="shared" ref="AI8:AI71" si="34">IF(ISNONTEXT($W8),AH8+$W8,"")</f>
        <v>50.210586570005148</v>
      </c>
      <c r="AJ8" s="48">
        <f t="shared" ref="AJ8:AJ71" si="35">IF(ISNONTEXT($W8),AI8+$W8,"")</f>
        <v>51.348690295598885</v>
      </c>
      <c r="AK8" s="48">
        <f t="shared" ref="AK8:AK71" si="36">IF(ISNONTEXT($W8),AJ8+$W8,"")</f>
        <v>52.486794021192622</v>
      </c>
      <c r="AL8" s="48">
        <f t="shared" ref="AL8:AL71" si="37">IF(ISNONTEXT($W8),AK8+$W8,"")</f>
        <v>53.62489774678636</v>
      </c>
      <c r="AM8" s="48">
        <f t="shared" ref="AM8:AM71" si="38">IF(ISNONTEXT($W8),AL8+$W8,"")</f>
        <v>54.763001472380097</v>
      </c>
      <c r="AN8" s="48">
        <f t="shared" ref="AN8:AN71" si="39">IF(ISNONTEXT($W8),AM8+$W8,"")</f>
        <v>55.901105197973834</v>
      </c>
      <c r="AO8" s="48">
        <f t="shared" ref="AO8:AO71" si="40">IF(ISNONTEXT($W8),AN8+$W8,"")</f>
        <v>57.039208923567571</v>
      </c>
      <c r="AP8" s="48">
        <f t="shared" ref="AP8:AP71" si="41">IF(ISNONTEXT($W8),AO8+$W8,"")</f>
        <v>58.177312649161308</v>
      </c>
      <c r="AQ8" s="48">
        <f t="shared" ref="AQ8:AQ71" si="42">IF(ISNONTEXT($W8),AP8+$W8,"")</f>
        <v>59.315416374755046</v>
      </c>
      <c r="AR8" s="48">
        <f t="shared" ref="AR8:AR71" si="43">IF(ISNONTEXT($W8),AQ8+$W8,"")</f>
        <v>60.453520100348783</v>
      </c>
      <c r="AS8" s="48">
        <f t="shared" ref="AS8:AS71" si="44">IF(ISNONTEXT($W8),AR8+$W8,"")</f>
        <v>61.59162382594252</v>
      </c>
      <c r="AT8" s="48">
        <f t="shared" ref="AT8:AT71" si="45">IF(ISNONTEXT($W8),AS8+$W8,"")</f>
        <v>62.729727551536257</v>
      </c>
      <c r="AU8" s="48">
        <f t="shared" ref="AU8:AU71" si="46">IF(ISNONTEXT($W8),AT8+$W8,"")</f>
        <v>63.867831277129994</v>
      </c>
      <c r="AV8" s="48">
        <f t="shared" ref="AV8:AV71" si="47">IF(ISNONTEXT($W8),AU8+$W8,"")</f>
        <v>65.005935002723731</v>
      </c>
      <c r="AW8" s="48">
        <f t="shared" ref="AW8:AW71" si="48">IF(ISNONTEXT($W8),AV8+$W8,"")</f>
        <v>66.144038728317469</v>
      </c>
      <c r="AX8" s="48">
        <f t="shared" ref="AX8:AX71" si="49">IF(ISNONTEXT($W8),AW8+$W8,"")</f>
        <v>67.282142453911206</v>
      </c>
      <c r="AY8" s="48">
        <f t="shared" ref="AY8:AY71" si="50">IF(ISNONTEXT($W8),AX8+$W8,"")</f>
        <v>68.420246179504943</v>
      </c>
      <c r="AZ8" s="48">
        <f t="shared" ref="AZ8:AZ71" si="51">IF(ISNONTEXT($W8),AY8+$W8,"")</f>
        <v>69.55834990509868</v>
      </c>
      <c r="BA8" s="48">
        <f t="shared" ref="BA8:BA71" si="52">IF(ISNONTEXT($W8),AZ8+$W8,"")</f>
        <v>70.696453630692417</v>
      </c>
      <c r="BB8" s="48">
        <f t="shared" ref="BB8:BB71" si="53">IF(ISNONTEXT($W8),BA8+$W8,"")</f>
        <v>71.834557356286155</v>
      </c>
      <c r="BC8" s="48">
        <f t="shared" ref="BC8:BC71" si="54">IF(ISNONTEXT($W8),BB8+$W8,"")</f>
        <v>72.972661081879892</v>
      </c>
      <c r="BD8" s="48">
        <f t="shared" ref="BD8:BD71" si="55">IF(ISNONTEXT($W8),BC8+$W8,"")</f>
        <v>74.110764807473629</v>
      </c>
      <c r="BE8" s="48">
        <f t="shared" ref="BE8:BE71" si="56">IF(ISNONTEXT($W8),BD8+$W8,"")</f>
        <v>75.248868533067366</v>
      </c>
      <c r="BF8" s="48">
        <f t="shared" ref="BF8:BF71" si="57">IF(ISNONTEXT($W8),BE8+$W8,"")</f>
        <v>76.386972258661103</v>
      </c>
      <c r="BG8" s="48">
        <f t="shared" ref="BG8:BG71" si="58">IF(ISNONTEXT($W8),BF8+$W8,"")</f>
        <v>77.52507598425484</v>
      </c>
      <c r="BH8" s="48">
        <f t="shared" ref="BH8:BH71" si="59">IF(ISNONTEXT($W8),BG8+$W8,"")</f>
        <v>78.663179709848578</v>
      </c>
      <c r="BI8" s="48">
        <f t="shared" ref="BI8:BI71" si="60">IF(ISNONTEXT($W8),BH8+$W8,"")</f>
        <v>79.801283435442315</v>
      </c>
      <c r="BJ8" s="48">
        <f t="shared" ref="BJ8:BJ71" si="61">IF(ISNONTEXT($W8),BI8+$W8,"")</f>
        <v>80.939387161036052</v>
      </c>
      <c r="BK8" s="48">
        <f t="shared" ref="BK8:BK71" si="62">IF(ISNONTEXT($W8),BJ8+$W8,"")</f>
        <v>82.077490886629789</v>
      </c>
      <c r="BL8" s="48">
        <f t="shared" ref="BL8:BL71" si="63">IF(ISNONTEXT($W8),BK8+$W8,"")</f>
        <v>83.215594612223526</v>
      </c>
      <c r="BM8" s="48">
        <f t="shared" ref="BM8:BM71" si="64">IF(ISNONTEXT($W8),BL8+$W8,"")</f>
        <v>84.353698337817264</v>
      </c>
      <c r="BN8" s="48">
        <f t="shared" ref="BN8:BN71" si="65">IF(ISNONTEXT($W8),BM8+$W8,"")</f>
        <v>85.491802063411001</v>
      </c>
      <c r="BO8" s="48">
        <f t="shared" ref="BO8:BO71" si="66">IF(ISNONTEXT($W8),BN8+$W8,"")</f>
        <v>86.629905789004738</v>
      </c>
      <c r="BP8" s="48">
        <f t="shared" ref="BP8:BP71" si="67">IF(ISNONTEXT($W8),BO8+$W8,"")</f>
        <v>87.768009514598475</v>
      </c>
      <c r="BQ8" s="48">
        <f t="shared" ref="BQ8:BQ71" si="68">IF(ISNONTEXT($W8),BP8+$W8,"")</f>
        <v>88.906113240192212</v>
      </c>
      <c r="BR8" s="48">
        <f t="shared" ref="BR8:BR71" si="69">IF(ISNONTEXT($W8),BQ8+$W8,"")</f>
        <v>90.044216965785949</v>
      </c>
      <c r="BS8" s="48">
        <f t="shared" ref="BS8:BS71" si="70">IF(ISNONTEXT($W8),BR8+$W8,"")</f>
        <v>91.182320691379687</v>
      </c>
      <c r="BT8" s="48">
        <f t="shared" ref="BT8:BT71" si="71">IF(ISNONTEXT($W8),BS8+$W8,"")</f>
        <v>92.320424416973424</v>
      </c>
      <c r="BU8" s="48">
        <f t="shared" ref="BU8:BU71" si="72">IF(ISNONTEXT($W8),BT8+$W8,"")</f>
        <v>93.458528142567161</v>
      </c>
      <c r="BV8" s="48">
        <f t="shared" ref="BV8:BV71" si="73">IF(ISNONTEXT($W8),BU8+$W8,"")</f>
        <v>94.596631868160898</v>
      </c>
      <c r="BW8" s="48">
        <f t="shared" ref="BW8:BW71" si="74">IF(ISNONTEXT($W8),BV8+$W8,"")</f>
        <v>95.734735593754635</v>
      </c>
      <c r="BX8" s="48">
        <f t="shared" ref="BX8:BX71" si="75">IF(ISNONTEXT($W8),BW8+$W8,"")</f>
        <v>96.872839319348373</v>
      </c>
      <c r="BY8" s="48">
        <f t="shared" ref="BY8:BY71" si="76">IF(ISNONTEXT($W8),BX8+$W8,"")</f>
        <v>98.01094304494211</v>
      </c>
      <c r="BZ8" s="48">
        <f t="shared" ref="BZ8:BZ71" si="77">IF(ISNONTEXT($W8),BY8+$W8,"")</f>
        <v>99.149046770535847</v>
      </c>
      <c r="CA8" s="48">
        <f t="shared" ref="CA8:CA71" si="78">IF(ISNONTEXT($W8),BZ8+$W8,"")</f>
        <v>100.28715049612958</v>
      </c>
      <c r="CB8" s="48">
        <f t="shared" ref="CB8:CB71" si="79">IF(ISNONTEXT($W8),CA8+$W8,"")</f>
        <v>101.42525422172332</v>
      </c>
      <c r="CC8" s="48">
        <f t="shared" ref="CC8:CC71" si="80">IF(ISNONTEXT($W8),CB8+$W8,"")</f>
        <v>102.56335794731706</v>
      </c>
      <c r="CD8" s="48">
        <f t="shared" ref="CD8:CD71" si="81">IF(ISNONTEXT($W8),CC8+$W8,"")</f>
        <v>103.7014616729108</v>
      </c>
      <c r="CE8" s="48">
        <f t="shared" ref="CE8:CE71" si="82">IF(ISNONTEXT($W8),CD8+$W8,"")</f>
        <v>104.83956539850453</v>
      </c>
      <c r="CF8" s="48">
        <f t="shared" ref="CF8:CF71" si="83">IF(ISNONTEXT($W8),CE8+$W8,"")</f>
        <v>105.97766912409827</v>
      </c>
      <c r="CG8" s="48">
        <f t="shared" ref="CG8:CG71" si="84">IF(ISNONTEXT($W8),CF8+$W8,"")</f>
        <v>107.11577284969201</v>
      </c>
      <c r="CH8" s="48">
        <f t="shared" ref="CH8:CH71" si="85">IF(ISNONTEXT($W8),CG8+$W8,"")</f>
        <v>108.25387657528574</v>
      </c>
      <c r="CI8" s="48">
        <f t="shared" ref="CI8:CI71" si="86">IF(ISNONTEXT($W8),CH8+$W8,"")</f>
        <v>109.39198030087948</v>
      </c>
      <c r="CJ8" s="48">
        <f t="shared" ref="CJ8:CJ71" si="87">IF(ISNONTEXT($W8),CI8+$W8,"")</f>
        <v>110.53008402647322</v>
      </c>
      <c r="CK8" s="48">
        <f t="shared" si="18"/>
        <v>111.66818775206696</v>
      </c>
      <c r="CL8" s="48">
        <f t="shared" ref="CL8:CL71" si="88">IF(ISNONTEXT($W8),CK8+$W8,"")</f>
        <v>112.80629147766069</v>
      </c>
      <c r="CM8" s="48">
        <f t="shared" ref="CM8:CM71" si="89">IF(ISNONTEXT($W8),CL8+$W8,"")</f>
        <v>113.94439520325443</v>
      </c>
      <c r="CN8" s="48">
        <f t="shared" ref="CN8:CN71" si="90">IF(ISNONTEXT($W8),CM8+$W8,"")</f>
        <v>115.08249892884817</v>
      </c>
      <c r="CO8" s="48">
        <f t="shared" ref="CO8:CO71" si="91">IF(ISNONTEXT($W8),CN8+$W8,"")</f>
        <v>116.2206026544419</v>
      </c>
      <c r="CP8" s="48">
        <f t="shared" ref="CP8:CP71" si="92">IF(ISNONTEXT($W8),CO8+$W8,"")</f>
        <v>117.35870638003564</v>
      </c>
      <c r="CQ8" s="48">
        <f t="shared" ref="CQ8:CQ71" si="93">IF(ISNONTEXT($W8),CP8+$W8,"")</f>
        <v>118.49681010562938</v>
      </c>
      <c r="CR8" s="48">
        <f t="shared" ref="CR8:CR71" si="94">IF(ISNONTEXT($W8),CQ8+$W8,"")</f>
        <v>119.63491383122312</v>
      </c>
      <c r="CS8" s="48">
        <f t="shared" ref="CS8:CS71" si="95">IF(ISNONTEXT($W8),CR8+$W8,"")</f>
        <v>120.77301755681685</v>
      </c>
      <c r="CT8" s="48">
        <f t="shared" ref="CT8:CT71" si="96">IF(ISNONTEXT($W8),CS8+$W8,"")</f>
        <v>121.91112128241059</v>
      </c>
      <c r="CU8" s="48">
        <f t="shared" ref="CU8:CU71" si="97">IF(ISNONTEXT($W8),CT8+$W8,"")</f>
        <v>123.04922500800433</v>
      </c>
      <c r="CV8" s="48">
        <f t="shared" ref="CV8:CV71" si="98">IF(ISNONTEXT($W8),CU8+$W8,"")</f>
        <v>124.18732873359806</v>
      </c>
      <c r="CW8" s="48">
        <f t="shared" ref="CW8:CW71" si="99">IF(ISNONTEXT($W8),CV8+$W8,"")</f>
        <v>125.3254324591918</v>
      </c>
      <c r="CX8" s="48">
        <f t="shared" ref="CX8:CX71" si="100">IF(ISNONTEXT($W8),CW8+$W8,"")</f>
        <v>126.46353618478554</v>
      </c>
      <c r="CY8" s="48">
        <f t="shared" ref="CY8:CY71" si="101">IF(ISNONTEXT($W8),CX8+$W8,"")</f>
        <v>127.60163991037928</v>
      </c>
      <c r="CZ8" s="48">
        <f t="shared" ref="CZ8:CZ71" si="102">IF(ISNONTEXT($W8),CY8+$W8,"")</f>
        <v>128.73974363597301</v>
      </c>
      <c r="DA8" s="48">
        <f t="shared" ref="DA8:DA71" si="103">IF(ISNONTEXT($W8),CZ8+$W8,"")</f>
        <v>129.87784736156675</v>
      </c>
      <c r="DB8" s="48">
        <f t="shared" ref="DB8:DB71" si="104">IF(ISNONTEXT($W8),DA8+$W8,"")</f>
        <v>131.01595108716049</v>
      </c>
      <c r="DC8" s="48">
        <f t="shared" ref="DC8:DC71" si="105">IF(ISNONTEXT($W8),DB8+$W8,"")</f>
        <v>132.15405481275423</v>
      </c>
      <c r="DD8" s="48">
        <f t="shared" ref="DD8:DD71" si="106">IF(ISNONTEXT($W8),DC8+$W8,"")</f>
        <v>133.29215853834796</v>
      </c>
      <c r="DE8" s="48">
        <f t="shared" ref="DE8:DE71" si="107">IF(ISNONTEXT($W8),DD8+$W8,"")</f>
        <v>134.4302622639417</v>
      </c>
      <c r="DF8" s="48">
        <f t="shared" ref="DF8:DF71" si="108">IF(ISNONTEXT($W8),DE8+$W8,"")</f>
        <v>135.56836598953544</v>
      </c>
      <c r="DG8" s="48">
        <f t="shared" ref="DG8:DG71" si="109">IF(ISNONTEXT($W8),DF8+$W8,"")</f>
        <v>136.70646971512917</v>
      </c>
      <c r="DH8" s="48">
        <f t="shared" ref="DH8:DH71" si="110">IF(ISNONTEXT($W8),DG8+$W8,"")</f>
        <v>137.84457344072291</v>
      </c>
      <c r="DI8" s="48">
        <f t="shared" ref="DI8:DI71" si="111">IF(ISNONTEXT($W8),DH8+$W8,"")</f>
        <v>138.98267716631665</v>
      </c>
      <c r="DJ8" s="48">
        <f t="shared" ref="DJ8:DJ71" si="112">IF(ISNONTEXT($W8),DI8+$W8,"")</f>
        <v>140.12078089191039</v>
      </c>
      <c r="DK8" s="48">
        <f t="shared" ref="DK8:DK71" si="113">IF(ISNONTEXT($W8),DJ8+$W8,"")</f>
        <v>141.25888461750412</v>
      </c>
      <c r="DL8" s="48">
        <f t="shared" ref="DL8:DL71" si="114">IF(ISNONTEXT($W8),DK8+$W8,"")</f>
        <v>142.39698834309786</v>
      </c>
      <c r="DM8" s="48">
        <f t="shared" ref="DM8:DM71" si="115">IF(ISNONTEXT($W8),DL8+$W8,"")</f>
        <v>143.5350920686916</v>
      </c>
      <c r="DN8" s="48">
        <f t="shared" ref="DN8:DN71" si="116">IF(ISNONTEXT($W8),DM8+$W8,"")</f>
        <v>144.67319579428533</v>
      </c>
      <c r="DO8" s="48">
        <f t="shared" ref="DO8:DO71" si="117">IF(ISNONTEXT($W8),DN8+$W8,"")</f>
        <v>145.81129951987907</v>
      </c>
      <c r="DP8" s="48">
        <f t="shared" ref="DP8:DP71" si="118">IF(ISNONTEXT($W8),DO8+$W8,"")</f>
        <v>146.94940324547281</v>
      </c>
      <c r="DQ8" s="48">
        <f t="shared" ref="DQ8:DQ71" si="119">IF(ISNONTEXT($W8),DP8+$W8,"")</f>
        <v>148.08750697106655</v>
      </c>
      <c r="DR8" s="48">
        <f t="shared" ref="DR8:DR71" si="120">IF(ISNONTEXT($W8),DQ8+$W8,"")</f>
        <v>149.22561069666028</v>
      </c>
      <c r="DS8" s="48">
        <f t="shared" ref="DS8:DS71" si="121">IF(ISNONTEXT($W8),DR8+$W8,"")</f>
        <v>150.36371442225402</v>
      </c>
      <c r="DT8" s="48">
        <f t="shared" ref="DT8:DT71" si="122">IF(ISNONTEXT($W8),DS8+$W8,"")</f>
        <v>151.50181814784776</v>
      </c>
      <c r="DU8" s="48">
        <f t="shared" ref="DU8:DU71" si="123">IF(ISNONTEXT($W8),DT8+$W8,"")</f>
        <v>152.63992187344149</v>
      </c>
      <c r="DV8" s="48">
        <f t="shared" ref="DV8:DV71" si="124">IF(ISNONTEXT($W8),DU8+$W8,"")</f>
        <v>153.77802559903523</v>
      </c>
      <c r="DW8" s="48">
        <f t="shared" ref="DW8:DW71" si="125">IF(ISNONTEXT($W8),DV8+$W8,"")</f>
        <v>154.91612932462897</v>
      </c>
      <c r="DX8" s="48">
        <f t="shared" ref="DX8:DX71" si="126">IF(ISNONTEXT($W8),DW8+$W8,"")</f>
        <v>156.05423305022271</v>
      </c>
      <c r="DY8" s="48">
        <f t="shared" ref="DY8:DY71" si="127">IF(ISNONTEXT($W8),DX8+$W8,"")</f>
        <v>157.19233677581644</v>
      </c>
      <c r="DZ8" s="48">
        <f t="shared" ref="DZ8:DZ71" si="128">IF(ISNONTEXT($W8),DY8+$W8,"")</f>
        <v>158.33044050141018</v>
      </c>
      <c r="EA8" s="48">
        <f t="shared" ref="EA8:EA71" si="129">IF(ISNONTEXT($W8),DZ8+$W8,"")</f>
        <v>159.46854422700392</v>
      </c>
      <c r="EB8" s="48">
        <f t="shared" ref="EB8:EB71" si="130">IF(ISNONTEXT($W8),EA8+$W8,"")</f>
        <v>160.60664795259765</v>
      </c>
      <c r="EC8" s="48">
        <f t="shared" ref="EC8:EC71" si="131">IF(ISNONTEXT($W8),EB8+$W8,"")</f>
        <v>161.74475167819139</v>
      </c>
      <c r="ED8" s="48">
        <f t="shared" ref="ED8:ED71" si="132">IF(ISNONTEXT($W8),EC8+$W8,"")</f>
        <v>162.88285540378513</v>
      </c>
      <c r="EE8" s="48">
        <f t="shared" ref="EE8:EE71" si="133">IF(ISNONTEXT($W8),ED8+$W8,"")</f>
        <v>164.02095912937887</v>
      </c>
      <c r="EF8" s="48">
        <f t="shared" ref="EF8:EF71" si="134">IF(ISNONTEXT($W8),EE8+$W8,"")</f>
        <v>165.1590628549726</v>
      </c>
      <c r="EG8" s="48">
        <f t="shared" ref="EG8:EG71" si="135">IF(ISNONTEXT($W8),EF8+$W8,"")</f>
        <v>166.29716658056634</v>
      </c>
      <c r="EH8" s="48">
        <f t="shared" ref="EH8:EH71" si="136">IF(ISNONTEXT($W8),EG8+$W8,"")</f>
        <v>167.43527030616008</v>
      </c>
      <c r="EI8" s="48">
        <f t="shared" ref="EI8:EI71" si="137">IF(ISNONTEXT($W8),EH8+$W8,"")</f>
        <v>168.57337403175381</v>
      </c>
      <c r="EJ8" s="48">
        <f t="shared" ref="EJ8:EJ71" si="138">IF(ISNONTEXT($W8),EI8+$W8,"")</f>
        <v>169.71147775734755</v>
      </c>
      <c r="EK8" s="48">
        <f t="shared" ref="EK8:EK71" si="139">IF(ISNONTEXT($W8),EJ8+$W8,"")</f>
        <v>170.84958148294129</v>
      </c>
      <c r="EL8" s="48">
        <f t="shared" ref="EL8:EL71" si="140">IF(ISNONTEXT($W8),EK8+$W8,"")</f>
        <v>171.98768520853503</v>
      </c>
      <c r="EM8" s="48">
        <f t="shared" ref="EM8:EM71" si="141">IF(ISNONTEXT($W8),EL8+$W8,"")</f>
        <v>173.12578893412876</v>
      </c>
      <c r="EN8" s="48">
        <f t="shared" ref="EN8:EN71" si="142">IF(ISNONTEXT($W8),EM8+$W8,"")</f>
        <v>174.2638926597225</v>
      </c>
      <c r="EO8" s="48">
        <f t="shared" ref="EO8:EO71" si="143">IF(ISNONTEXT($W8),EN8+$W8,"")</f>
        <v>175.40199638531624</v>
      </c>
      <c r="EP8" s="48">
        <f t="shared" ref="EP8:EP71" si="144">IF(ISNONTEXT($W8),EO8+$W8,"")</f>
        <v>176.54010011090998</v>
      </c>
      <c r="EQ8" s="48">
        <f t="shared" ref="EQ8:EQ71" si="145">IF(ISNONTEXT($W8),EP8+$W8,"")</f>
        <v>177.67820383650371</v>
      </c>
      <c r="ER8" s="48">
        <f t="shared" ref="ER8:ER71" si="146">IF(ISNONTEXT($W8),EQ8+$W8,"")</f>
        <v>178.81630756209745</v>
      </c>
      <c r="ES8" s="48">
        <f t="shared" ref="ES8:ES71" si="147">IF(ISNONTEXT($W8),ER8+$W8,"")</f>
        <v>179.95441128769119</v>
      </c>
      <c r="ET8" s="48">
        <f t="shared" ref="ET8:ET71" si="148">IF(ISNONTEXT($W8),ES8+$W8,"")</f>
        <v>181.09251501328492</v>
      </c>
      <c r="EU8" s="48">
        <f t="shared" ref="EU8:EU71" si="149">IF(ISNONTEXT($W8),ET8+$W8,"")</f>
        <v>182.23061873887866</v>
      </c>
      <c r="EV8" s="48">
        <f t="shared" ref="EV8:EV71" si="150">IF(ISNONTEXT($W8),EU8+$W8,"")</f>
        <v>183.3687224644724</v>
      </c>
      <c r="EW8" s="48">
        <f t="shared" si="19"/>
        <v>184.50682619006614</v>
      </c>
      <c r="EX8" s="48">
        <f t="shared" ref="EX8:EX71" si="151">IF(ISNONTEXT($W8),EW8+$W8,"")</f>
        <v>185.64492991565987</v>
      </c>
      <c r="EY8" s="48">
        <f t="shared" ref="EY8:EY71" si="152">IF(ISNONTEXT($W8),EX8+$W8,"")</f>
        <v>186.78303364125361</v>
      </c>
      <c r="EZ8" s="48">
        <f t="shared" ref="EZ8:EZ71" si="153">IF(ISNONTEXT($W8),EY8+$W8,"")</f>
        <v>187.92113736684735</v>
      </c>
      <c r="FA8" s="48">
        <f t="shared" ref="FA8:FA71" si="154">IF(ISNONTEXT($W8),EZ8+$W8,"")</f>
        <v>189.05924109244108</v>
      </c>
      <c r="FB8" s="48">
        <f t="shared" ref="FB8:FB71" si="155">IF(ISNONTEXT($W8),FA8+$W8,"")</f>
        <v>190.19734481803482</v>
      </c>
      <c r="FC8" s="48">
        <f t="shared" ref="FC8:FC71" si="156">IF(ISNONTEXT($W8),FB8+$W8,"")</f>
        <v>191.33544854362856</v>
      </c>
      <c r="FD8" s="48">
        <f t="shared" ref="FD8:FD71" si="157">IF(ISNONTEXT($W8),FC8+$W8,"")</f>
        <v>192.4735522692223</v>
      </c>
      <c r="FE8" s="48">
        <f t="shared" ref="FE8:FE71" si="158">IF(ISNONTEXT($W8),FD8+$W8,"")</f>
        <v>193.61165599481603</v>
      </c>
      <c r="FF8" s="48">
        <f t="shared" ref="FF8:FF71" si="159">IF(ISNONTEXT($W8),FE8+$W8,"")</f>
        <v>194.74975972040977</v>
      </c>
      <c r="FG8" s="48">
        <f t="shared" ref="FG8:FG71" si="160">IF(ISNONTEXT($W8),FF8+$W8,"")</f>
        <v>195.88786344600351</v>
      </c>
      <c r="FH8" s="48">
        <f t="shared" ref="FH8:FH71" si="161">IF(ISNONTEXT($W8),FG8+$W8,"")</f>
        <v>197.02596717159724</v>
      </c>
      <c r="FI8" s="48">
        <f t="shared" ref="FI8:FI71" si="162">IF(ISNONTEXT($W8),FH8+$W8,"")</f>
        <v>198.16407089719098</v>
      </c>
      <c r="FJ8" s="48">
        <f t="shared" ref="FJ8:FJ71" si="163">IF(ISNONTEXT($W8),FI8+$W8,"")</f>
        <v>199.30217462278472</v>
      </c>
      <c r="FK8" s="48">
        <f t="shared" ref="FK8:FK71" si="164">IF(ISNONTEXT($W8),FJ8+$W8,"")</f>
        <v>200.44027834837846</v>
      </c>
      <c r="FL8" s="48">
        <f t="shared" ref="FL8:FL71" si="165">IF(ISNONTEXT($W8),FK8+$W8,"")</f>
        <v>201.57838207397219</v>
      </c>
      <c r="FM8" s="48">
        <f t="shared" ref="FM8:FM71" si="166">IF(ISNONTEXT($W8),FL8+$W8,"")</f>
        <v>202.71648579956593</v>
      </c>
      <c r="FN8" s="48">
        <f t="shared" ref="FN8:FN71" si="167">IF(ISNONTEXT($W8),FM8+$W8,"")</f>
        <v>203.85458952515967</v>
      </c>
      <c r="FO8" s="48">
        <f t="shared" ref="FO8:FO71" si="168">IF(ISNONTEXT($W8),FN8+$W8,"")</f>
        <v>204.9926932507534</v>
      </c>
      <c r="FP8" s="48">
        <f t="shared" ref="FP8:FP71" si="169">IF(ISNONTEXT($W8),FO8+$W8,"")</f>
        <v>206.13079697634714</v>
      </c>
      <c r="FQ8" s="48">
        <f t="shared" ref="FQ8:FQ71" si="170">IF(ISNONTEXT($W8),FP8+$W8,"")</f>
        <v>207.26890070194088</v>
      </c>
      <c r="FR8" s="48">
        <f t="shared" ref="FR8:FR71" si="171">IF(ISNONTEXT($W8),FQ8+$W8,"")</f>
        <v>208.40700442753462</v>
      </c>
      <c r="FS8" s="48">
        <f t="shared" ref="FS8:FS71" si="172">IF(ISNONTEXT($W8),FR8+$W8,"")</f>
        <v>209.54510815312835</v>
      </c>
      <c r="FT8" s="48">
        <f t="shared" ref="FT8:FT71" si="173">IF(ISNONTEXT($W8),FS8+$W8,"")</f>
        <v>210.68321187872209</v>
      </c>
      <c r="FU8" s="48">
        <f t="shared" ref="FU8:FU71" si="174">IF(ISNONTEXT($W8),FT8+$W8,"")</f>
        <v>211.82131560431583</v>
      </c>
      <c r="FV8" s="48">
        <f t="shared" ref="FV8:FV71" si="175">IF(ISNONTEXT($W8),FU8+$W8,"")</f>
        <v>212.95941932990957</v>
      </c>
      <c r="FW8" s="48">
        <f t="shared" ref="FW8:FW71" si="176">IF(ISNONTEXT($W8),FV8+$W8,"")</f>
        <v>214.0975230555033</v>
      </c>
      <c r="FX8" s="48">
        <f t="shared" ref="FX8:FX71" si="177">IF(ISNONTEXT($W8),FW8+$W8,"")</f>
        <v>215.23562678109704</v>
      </c>
      <c r="FY8" s="48">
        <f t="shared" ref="FY8:FY71" si="178">IF(ISNONTEXT($W8),FX8+$W8,"")</f>
        <v>216.37373050669078</v>
      </c>
      <c r="FZ8" s="48">
        <f t="shared" ref="FZ8:FZ71" si="179">IF(ISNONTEXT($W8),FY8+$W8,"")</f>
        <v>217.51183423228451</v>
      </c>
      <c r="GA8" s="48">
        <f t="shared" ref="GA8:GA71" si="180">IF(ISNONTEXT($W8),FZ8+$W8,"")</f>
        <v>218.64993795787825</v>
      </c>
      <c r="GB8" s="48">
        <f t="shared" ref="GB8:GB71" si="181">IF(ISNONTEXT($W8),GA8+$W8,"")</f>
        <v>219.78804168347199</v>
      </c>
      <c r="GC8" s="48">
        <f t="shared" ref="GC8:GC71" si="182">IF(ISNONTEXT($W8),GB8+$W8,"")</f>
        <v>220.92614540906573</v>
      </c>
      <c r="GD8" s="48">
        <f t="shared" ref="GD8:GD71" si="183">IF(ISNONTEXT($W8),GC8+$W8,"")</f>
        <v>222.06424913465946</v>
      </c>
      <c r="GE8" s="48">
        <f t="shared" ref="GE8:GE71" si="184">IF(ISNONTEXT($W8),GD8+$W8,"")</f>
        <v>223.2023528602532</v>
      </c>
      <c r="GF8" s="48">
        <f t="shared" ref="GF8:GF71" si="185">IF(ISNONTEXT($W8),GE8+$W8,"")</f>
        <v>224.34045658584694</v>
      </c>
      <c r="GG8" s="48">
        <f t="shared" ref="GG8:GG71" si="186">IF(ISNONTEXT($W8),GF8+$W8,"")</f>
        <v>225.47856031144067</v>
      </c>
      <c r="GH8" s="48">
        <f t="shared" ref="GH8:GH71" si="187">IF(ISNONTEXT($W8),GG8+$W8,"")</f>
        <v>226.61666403703441</v>
      </c>
      <c r="GI8" s="48">
        <f t="shared" ref="GI8:GI71" si="188">IF(ISNONTEXT($W8),GH8+$W8,"")</f>
        <v>227.75476776262815</v>
      </c>
      <c r="GJ8" s="48">
        <f t="shared" ref="GJ8:GJ71" si="189">IF(ISNONTEXT($W8),GI8+$W8,"")</f>
        <v>228.89287148822189</v>
      </c>
      <c r="GK8" s="48">
        <f t="shared" ref="GK8:GK71" si="190">IF(ISNONTEXT($W8),GJ8+$W8,"")</f>
        <v>230.03097521381562</v>
      </c>
      <c r="GL8" s="48">
        <f t="shared" ref="GL8:GL71" si="191">IF(ISNONTEXT($W8),GK8+$W8,"")</f>
        <v>231.16907893940936</v>
      </c>
      <c r="GM8" s="48">
        <f t="shared" ref="GM8:GM71" si="192">IF(ISNONTEXT($W8),GL8+$W8,"")</f>
        <v>232.3071826650031</v>
      </c>
      <c r="GN8" s="48">
        <f t="shared" ref="GN8:GN71" si="193">IF(ISNONTEXT($W8),GM8+$W8,"")</f>
        <v>233.44528639059683</v>
      </c>
      <c r="GO8" s="48">
        <f t="shared" ref="GO8:GO71" si="194">IF(ISNONTEXT($W8),GN8+$W8,"")</f>
        <v>234.58339011619057</v>
      </c>
      <c r="GP8" s="48">
        <f t="shared" ref="GP8:GP71" si="195">IF(ISNONTEXT($W8),GO8+$W8,"")</f>
        <v>235.72149384178431</v>
      </c>
      <c r="GQ8" s="48">
        <f t="shared" ref="GQ8:GQ71" si="196">IF(ISNONTEXT($W8),GP8+$W8,"")</f>
        <v>236.85959756737805</v>
      </c>
      <c r="GR8" s="48">
        <f t="shared" ref="GR8:GR71" si="197">IF(ISNONTEXT($W8),GQ8+$W8,"")</f>
        <v>237.99770129297178</v>
      </c>
      <c r="GS8" s="48">
        <f t="shared" ref="GS8:GS71" si="198">IF(ISNONTEXT($W8),GR8+$W8,"")</f>
        <v>239.13580501856552</v>
      </c>
      <c r="GT8" s="48">
        <f t="shared" ref="GT8:GT71" si="199">IF(ISNONTEXT($W8),GS8+$W8,"")</f>
        <v>240.27390874415926</v>
      </c>
      <c r="GU8" s="48">
        <f t="shared" ref="GU8:GU71" si="200">IF(ISNONTEXT($W8),GT8+$W8,"")</f>
        <v>241.41201246975299</v>
      </c>
      <c r="GV8" s="48">
        <f t="shared" ref="GV8:GV71" si="201">IF(ISNONTEXT($W8),GU8+$W8,"")</f>
        <v>242.55011619534673</v>
      </c>
      <c r="GW8" s="48">
        <f t="shared" ref="GW8:GW71" si="202">IF(ISNONTEXT($W8),GV8+$W8,"")</f>
        <v>243.68821992094047</v>
      </c>
      <c r="GX8" s="48">
        <f t="shared" ref="GX8:GX71" si="203">IF(ISNONTEXT($W8),GW8+$W8,"")</f>
        <v>244.82632364653421</v>
      </c>
      <c r="GY8" s="48">
        <f t="shared" ref="GY8:GY71" si="204">IF(ISNONTEXT($W8),GX8+$W8,"")</f>
        <v>245.96442737212794</v>
      </c>
      <c r="GZ8" s="48">
        <f t="shared" ref="GZ8:GZ71" si="205">IF(ISNONTEXT($W8),GY8+$W8,"")</f>
        <v>247.10253109772168</v>
      </c>
      <c r="HA8" s="48">
        <f t="shared" ref="HA8:HA71" si="206">IF(ISNONTEXT($W8),GZ8+$W8,"")</f>
        <v>248.24063482331542</v>
      </c>
      <c r="HB8" s="48">
        <f t="shared" ref="HB8:HB71" si="207">IF(ISNONTEXT($W8),HA8+$W8,"")</f>
        <v>249.37873854890915</v>
      </c>
      <c r="HC8" s="48">
        <f t="shared" ref="HC8:HC71" si="208">IF(ISNONTEXT($W8),HB8+$W8,"")</f>
        <v>250.51684227450289</v>
      </c>
      <c r="HD8" s="48">
        <f t="shared" ref="HD8:HD71" si="209">IF(ISNONTEXT($W8),HC8+$W8,"")</f>
        <v>251.65494600009663</v>
      </c>
      <c r="HE8" s="48">
        <f t="shared" ref="HE8:HE71" si="210">IF(ISNONTEXT($W8),HD8+$W8,"")</f>
        <v>252.79304972569037</v>
      </c>
      <c r="HF8" s="48">
        <f t="shared" ref="HF8:HF71" si="211">IF(ISNONTEXT($W8),HE8+$W8,"")</f>
        <v>253.9311534512841</v>
      </c>
      <c r="HG8" s="48">
        <f t="shared" ref="HG8:HG71" si="212">IF(ISNONTEXT($W8),HF8+$W8,"")</f>
        <v>255.06925717687784</v>
      </c>
      <c r="HH8" s="48">
        <f t="shared" ref="HH8:HH71" si="213">IF(ISNONTEXT($W8),HG8+$W8,"")</f>
        <v>256.20736090247158</v>
      </c>
      <c r="HI8" s="48">
        <f t="shared" si="20"/>
        <v>257.34546462806532</v>
      </c>
      <c r="HJ8" s="48">
        <f t="shared" si="3"/>
        <v>258.48356835365905</v>
      </c>
      <c r="HK8" s="48">
        <f t="shared" si="3"/>
        <v>259.62167207925279</v>
      </c>
      <c r="HL8" s="48">
        <f t="shared" si="3"/>
        <v>260.75977580484653</v>
      </c>
      <c r="HM8" s="48">
        <f t="shared" si="3"/>
        <v>261.89787953044026</v>
      </c>
      <c r="HN8" s="48">
        <f t="shared" si="3"/>
        <v>263.035983256034</v>
      </c>
      <c r="HO8" s="48">
        <f t="shared" si="3"/>
        <v>264.17408698162774</v>
      </c>
      <c r="HP8" s="48">
        <f t="shared" si="3"/>
        <v>265.31219070722148</v>
      </c>
      <c r="HQ8" s="153">
        <f t="shared" si="4"/>
        <v>4.0029571657267468E-5</v>
      </c>
      <c r="HR8" s="153">
        <f t="shared" ref="HR8:KB12" si="214">IF(ISNONTEXT($K8),_xlfn.LOGNORM.DIST(Y8,LN($G8),LN($K8),FALSE),NA())</f>
        <v>5.8857866826993989E-5</v>
      </c>
      <c r="HS8" s="153">
        <f t="shared" si="214"/>
        <v>8.4537083803585538E-5</v>
      </c>
      <c r="HT8" s="153">
        <f t="shared" si="214"/>
        <v>1.1880341342184753E-4</v>
      </c>
      <c r="HU8" s="153">
        <f t="shared" si="214"/>
        <v>1.6360714846785313E-4</v>
      </c>
      <c r="HV8" s="153">
        <f t="shared" si="214"/>
        <v>2.2108583268700801E-4</v>
      </c>
      <c r="HW8" s="153">
        <f t="shared" si="214"/>
        <v>2.9352553695907241E-4</v>
      </c>
      <c r="HX8" s="153">
        <f t="shared" si="214"/>
        <v>3.8331121367362047E-4</v>
      </c>
      <c r="HY8" s="153">
        <f t="shared" si="214"/>
        <v>4.9286776408494464E-4</v>
      </c>
      <c r="HZ8" s="153">
        <f t="shared" si="214"/>
        <v>6.2459402393972956E-4</v>
      </c>
      <c r="IA8" s="153">
        <f t="shared" si="214"/>
        <v>7.8079229297391367E-4</v>
      </c>
      <c r="IB8" s="153">
        <f t="shared" si="214"/>
        <v>9.6359628247830653E-4</v>
      </c>
      <c r="IC8" s="153">
        <f t="shared" si="214"/>
        <v>1.174900426026282E-3</v>
      </c>
      <c r="ID8" s="153">
        <f t="shared" si="214"/>
        <v>1.4162933996174228E-3</v>
      </c>
      <c r="IE8" s="153">
        <f t="shared" si="214"/>
        <v>1.6889984483360518E-3</v>
      </c>
      <c r="IF8" s="153">
        <f t="shared" si="214"/>
        <v>1.9938227448822289E-3</v>
      </c>
      <c r="IG8" s="153">
        <f t="shared" si="214"/>
        <v>2.3311175437352428E-3</v>
      </c>
      <c r="IH8" s="153">
        <f t="shared" si="214"/>
        <v>2.7007503778451627E-3</v>
      </c>
      <c r="II8" s="153">
        <f t="shared" si="214"/>
        <v>3.1020900063317308E-3</v>
      </c>
      <c r="IJ8" s="153">
        <f t="shared" si="214"/>
        <v>3.5340042923672904E-3</v>
      </c>
      <c r="IK8" s="153">
        <f t="shared" si="214"/>
        <v>3.9948706963023025E-3</v>
      </c>
      <c r="IL8" s="153">
        <f t="shared" si="214"/>
        <v>4.4825986306971828E-3</v>
      </c>
      <c r="IM8" s="153">
        <f t="shared" si="214"/>
        <v>4.9946625558907869E-3</v>
      </c>
      <c r="IN8" s="153">
        <f t="shared" si="214"/>
        <v>5.5281444058960768E-3</v>
      </c>
      <c r="IO8" s="153">
        <f t="shared" si="214"/>
        <v>6.0797837282512623E-3</v>
      </c>
      <c r="IP8" s="153">
        <f t="shared" si="214"/>
        <v>6.6460337968105455E-3</v>
      </c>
      <c r="IQ8" s="153">
        <f t="shared" si="214"/>
        <v>7.2231219083963962E-3</v>
      </c>
      <c r="IR8" s="153">
        <f t="shared" si="214"/>
        <v>7.8071120949447376E-3</v>
      </c>
      <c r="IS8" s="153">
        <f t="shared" si="214"/>
        <v>8.3939685624893762E-3</v>
      </c>
      <c r="IT8" s="153">
        <f t="shared" si="214"/>
        <v>8.9796182961533935E-3</v>
      </c>
      <c r="IU8" s="153">
        <f t="shared" si="214"/>
        <v>9.5600114349573273E-3</v>
      </c>
      <c r="IV8" s="153">
        <f t="shared" si="214"/>
        <v>1.0131178210638294E-2</v>
      </c>
      <c r="IW8" s="153">
        <f t="shared" si="214"/>
        <v>1.0689281450421457E-2</v>
      </c>
      <c r="IX8" s="153">
        <f t="shared" si="214"/>
        <v>1.12306638554488E-2</v>
      </c>
      <c r="IY8" s="153">
        <f t="shared" si="214"/>
        <v>1.1751889476266295E-2</v>
      </c>
      <c r="IZ8" s="153">
        <f t="shared" si="214"/>
        <v>1.2249779007701286E-2</v>
      </c>
      <c r="JA8" s="153">
        <f t="shared" si="214"/>
        <v>1.2721438712335447E-2</v>
      </c>
      <c r="JB8" s="153">
        <f t="shared" si="214"/>
        <v>1.316428295068341E-2</v>
      </c>
      <c r="JC8" s="153">
        <f t="shared" si="214"/>
        <v>1.3576050444479454E-2</v>
      </c>
      <c r="JD8" s="153">
        <f t="shared" si="214"/>
        <v>1.3954814525665033E-2</v>
      </c>
      <c r="JE8" s="153">
        <f t="shared" si="214"/>
        <v>1.4298987727261596E-2</v>
      </c>
      <c r="JF8" s="153">
        <f t="shared" si="214"/>
        <v>1.4607321153631194E-2</v>
      </c>
      <c r="JG8" s="153">
        <f t="shared" si="214"/>
        <v>1.487889912767416E-2</v>
      </c>
      <c r="JH8" s="153">
        <f t="shared" si="214"/>
        <v>1.5113129652784031E-2</v>
      </c>
      <c r="JI8" s="153">
        <f t="shared" si="214"/>
        <v>1.5309731249739776E-2</v>
      </c>
      <c r="JJ8" s="153">
        <f t="shared" si="214"/>
        <v>1.5468716735259116E-2</v>
      </c>
      <c r="JK8" s="153">
        <f t="shared" si="214"/>
        <v>1.5590374501867314E-2</v>
      </c>
      <c r="JL8" s="153">
        <f t="shared" si="214"/>
        <v>1.5675247840296953E-2</v>
      </c>
      <c r="JM8" s="153">
        <f t="shared" si="214"/>
        <v>1.5724112817998397E-2</v>
      </c>
      <c r="JN8" s="153">
        <f t="shared" si="214"/>
        <v>1.573795519258292E-2</v>
      </c>
      <c r="JO8" s="153">
        <f t="shared" si="214"/>
        <v>1.5717946799056349E-2</v>
      </c>
      <c r="JP8" s="153">
        <f t="shared" si="214"/>
        <v>1.5665421806258243E-2</v>
      </c>
      <c r="JQ8" s="153">
        <f t="shared" si="214"/>
        <v>1.5581853192537446E-2</v>
      </c>
      <c r="JR8" s="153">
        <f t="shared" si="214"/>
        <v>1.5468829744683643E-2</v>
      </c>
      <c r="JS8" s="153">
        <f t="shared" si="214"/>
        <v>1.5328033838618475E-2</v>
      </c>
      <c r="JT8" s="153">
        <f t="shared" si="214"/>
        <v>1.5161220216236624E-2</v>
      </c>
      <c r="JU8" s="153">
        <f t="shared" si="214"/>
        <v>1.4970195930806684E-2</v>
      </c>
      <c r="JV8" s="153">
        <f t="shared" si="214"/>
        <v>1.475680159404359E-2</v>
      </c>
      <c r="JW8" s="153">
        <f t="shared" si="214"/>
        <v>1.4522894021745069E-2</v>
      </c>
      <c r="JX8" s="153">
        <f t="shared" si="214"/>
        <v>1.4270330342001539E-2</v>
      </c>
      <c r="JY8" s="153">
        <f t="shared" si="214"/>
        <v>1.4000953600583297E-2</v>
      </c>
      <c r="JZ8" s="153">
        <f t="shared" si="214"/>
        <v>1.3716579872215039E-2</v>
      </c>
      <c r="KA8" s="153">
        <f t="shared" si="214"/>
        <v>1.3418986864025253E-2</v>
      </c>
      <c r="KB8" s="153">
        <f t="shared" si="214"/>
        <v>1.310990397839085E-2</v>
      </c>
      <c r="KC8" s="153">
        <f t="shared" si="21"/>
        <v>1.2791003786524596E-2</v>
      </c>
      <c r="KD8" s="153">
        <f t="shared" ref="KD8:MN12" si="215">IF(ISNONTEXT($K8),_xlfn.LOGNORM.DIST(CK8,LN($G8),LN($K8),FALSE),NA())</f>
        <v>1.2463894851270372E-2</v>
      </c>
      <c r="KE8" s="153">
        <f t="shared" si="215"/>
        <v>1.2130115827448511E-2</v>
      </c>
      <c r="KF8" s="153">
        <f t="shared" si="215"/>
        <v>1.179113076048653E-2</v>
      </c>
      <c r="KG8" s="153">
        <f t="shared" si="215"/>
        <v>1.1448325498720578E-2</v>
      </c>
      <c r="KH8" s="153">
        <f t="shared" si="215"/>
        <v>1.1103005131407315E-2</v>
      </c>
      <c r="KI8" s="153">
        <f t="shared" si="215"/>
        <v>1.0756392362891031E-2</v>
      </c>
      <c r="KJ8" s="153">
        <f t="shared" si="215"/>
        <v>1.0409626733283167E-2</v>
      </c>
      <c r="KK8" s="153">
        <f t="shared" si="215"/>
        <v>1.0063764597203874E-2</v>
      </c>
      <c r="KL8" s="153">
        <f t="shared" si="215"/>
        <v>9.719779774388192E-3</v>
      </c>
      <c r="KM8" s="153">
        <f t="shared" si="215"/>
        <v>9.3785647890790545E-3</v>
      </c>
      <c r="KN8" s="153">
        <f t="shared" si="215"/>
        <v>9.0409326189304327E-3</v>
      </c>
      <c r="KO8" s="153">
        <f t="shared" si="215"/>
        <v>8.7076188784670459E-3</v>
      </c>
      <c r="KP8" s="153">
        <f t="shared" si="215"/>
        <v>8.3792843668448174E-3</v>
      </c>
      <c r="KQ8" s="153">
        <f t="shared" si="215"/>
        <v>8.056517914603066E-3</v>
      </c>
      <c r="KR8" s="153">
        <f t="shared" si="215"/>
        <v>7.7398394691841569E-3</v>
      </c>
      <c r="KS8" s="153">
        <f t="shared" si="215"/>
        <v>7.4297033641240783E-3</v>
      </c>
      <c r="KT8" s="153">
        <f t="shared" si="215"/>
        <v>7.1265017219095559E-3</v>
      </c>
      <c r="KU8" s="153">
        <f t="shared" si="215"/>
        <v>6.8305679454867384E-3</v>
      </c>
      <c r="KV8" s="153">
        <f t="shared" si="215"/>
        <v>6.5421802582397741E-3</v>
      </c>
      <c r="KW8" s="153">
        <f t="shared" si="215"/>
        <v>6.2615652568937512E-3</v>
      </c>
      <c r="KX8" s="153">
        <f t="shared" si="215"/>
        <v>5.9889014462002049E-3</v>
      </c>
      <c r="KY8" s="153">
        <f t="shared" si="215"/>
        <v>5.7243227284136181E-3</v>
      </c>
      <c r="KZ8" s="153">
        <f t="shared" si="215"/>
        <v>5.4679218244476141E-3</v>
      </c>
      <c r="LA8" s="153">
        <f t="shared" si="215"/>
        <v>5.2197536071981561E-3</v>
      </c>
      <c r="LB8" s="153">
        <f t="shared" si="215"/>
        <v>4.9798383308375842E-3</v>
      </c>
      <c r="LC8" s="153">
        <f t="shared" si="215"/>
        <v>4.7481647429159224E-3</v>
      </c>
      <c r="LD8" s="153">
        <f t="shared" si="215"/>
        <v>4.5246930688608881E-3</v>
      </c>
      <c r="LE8" s="153">
        <f t="shared" si="215"/>
        <v>4.3093578609512103E-3</v>
      </c>
      <c r="LF8" s="153">
        <f t="shared" si="215"/>
        <v>4.1020707060633217E-3</v>
      </c>
      <c r="LG8" s="153">
        <f t="shared" si="215"/>
        <v>3.9027227884666695E-3</v>
      </c>
      <c r="LH8" s="153">
        <f t="shared" si="215"/>
        <v>3.711187305684609E-3</v>
      </c>
      <c r="LI8" s="153">
        <f t="shared" si="215"/>
        <v>3.5273217369608625E-3</v>
      </c>
      <c r="LJ8" s="153">
        <f t="shared" si="215"/>
        <v>3.3509699651872987E-3</v>
      </c>
      <c r="LK8" s="153">
        <f t="shared" si="215"/>
        <v>3.1819642542781986E-3</v>
      </c>
      <c r="LL8" s="153">
        <f t="shared" si="215"/>
        <v>3.02012708492834E-3</v>
      </c>
      <c r="LM8" s="153">
        <f t="shared" si="215"/>
        <v>2.8652728524886407E-3</v>
      </c>
      <c r="LN8" s="153">
        <f t="shared" si="215"/>
        <v>2.7172094313424695E-3</v>
      </c>
      <c r="LO8" s="153">
        <f t="shared" si="215"/>
        <v>2.575739610686635E-3</v>
      </c>
      <c r="LP8" s="153">
        <f t="shared" si="215"/>
        <v>2.4406624070253753E-3</v>
      </c>
      <c r="LQ8" s="153">
        <f t="shared" si="215"/>
        <v>2.3117742589848773E-3</v>
      </c>
      <c r="LR8" s="153">
        <f t="shared" si="215"/>
        <v>2.1888701102651198E-3</v>
      </c>
      <c r="LS8" s="153">
        <f t="shared" si="215"/>
        <v>2.0717443866734146E-3</v>
      </c>
      <c r="LT8" s="153">
        <f t="shared" si="215"/>
        <v>1.9601918732414514E-3</v>
      </c>
      <c r="LU8" s="153">
        <f t="shared" si="215"/>
        <v>1.8540084974258977E-3</v>
      </c>
      <c r="LV8" s="153">
        <f t="shared" si="215"/>
        <v>1.7529920243372671E-3</v>
      </c>
      <c r="LW8" s="153">
        <f t="shared" si="215"/>
        <v>1.6569426698445266E-3</v>
      </c>
      <c r="LX8" s="153">
        <f t="shared" si="215"/>
        <v>1.5656636372682418E-3</v>
      </c>
      <c r="LY8" s="153">
        <f t="shared" si="215"/>
        <v>1.4789615832108988E-3</v>
      </c>
      <c r="LZ8" s="153">
        <f t="shared" si="215"/>
        <v>1.3966470178847753E-3</v>
      </c>
      <c r="MA8" s="153">
        <f t="shared" si="215"/>
        <v>1.3185346450911009E-3</v>
      </c>
      <c r="MB8" s="153">
        <f t="shared" si="215"/>
        <v>1.2444436467826698E-3</v>
      </c>
      <c r="MC8" s="153">
        <f t="shared" si="215"/>
        <v>1.1741979169115221E-3</v>
      </c>
      <c r="MD8" s="153">
        <f t="shared" si="215"/>
        <v>1.1076262490251239E-3</v>
      </c>
      <c r="ME8" s="153">
        <f t="shared" si="215"/>
        <v>1.0445624818337851E-3</v>
      </c>
      <c r="MF8" s="153">
        <f t="shared" si="215"/>
        <v>9.8484560672994366E-4</v>
      </c>
      <c r="MG8" s="153">
        <f t="shared" si="215"/>
        <v>9.283198409996029E-4</v>
      </c>
      <c r="MH8" s="153">
        <f t="shared" si="215"/>
        <v>8.7483467022910291E-4</v>
      </c>
      <c r="MI8" s="153">
        <f t="shared" si="215"/>
        <v>8.2424486317841949E-4</v>
      </c>
      <c r="MJ8" s="153">
        <f t="shared" si="215"/>
        <v>7.7641046216600648E-4</v>
      </c>
      <c r="MK8" s="153">
        <f t="shared" si="215"/>
        <v>7.3119675179202212E-4</v>
      </c>
      <c r="ML8" s="153">
        <f t="shared" si="215"/>
        <v>6.8847420861574372E-4</v>
      </c>
      <c r="MM8" s="153">
        <f t="shared" si="215"/>
        <v>6.4811843420163411E-4</v>
      </c>
      <c r="MN8" s="153">
        <f t="shared" si="215"/>
        <v>6.1001007375549024E-4</v>
      </c>
      <c r="MO8" s="153">
        <f t="shared" si="22"/>
        <v>5.7403472238918099E-4</v>
      </c>
      <c r="MP8" s="153">
        <f t="shared" ref="MP8:OZ12" si="216">IF(ISNONTEXT($K8),_xlfn.LOGNORM.DIST(EW8,LN($G8),LN($K8),FALSE),NA())</f>
        <v>5.4008282087854428E-4</v>
      </c>
      <c r="MQ8" s="153">
        <f t="shared" si="216"/>
        <v>5.0804954261546265E-4</v>
      </c>
      <c r="MR8" s="153">
        <f t="shared" si="216"/>
        <v>4.7783467330034035E-4</v>
      </c>
      <c r="MS8" s="153">
        <f t="shared" si="216"/>
        <v>4.4934248477675241E-4</v>
      </c>
      <c r="MT8" s="153">
        <f t="shared" si="216"/>
        <v>4.2248160427426571E-4</v>
      </c>
      <c r="MU8" s="153">
        <f t="shared" si="216"/>
        <v>3.9716488019902579E-4</v>
      </c>
      <c r="MV8" s="153">
        <f t="shared" si="216"/>
        <v>3.7330924549398587E-4</v>
      </c>
      <c r="MW8" s="153">
        <f t="shared" si="216"/>
        <v>3.5083557948147325E-4</v>
      </c>
      <c r="MX8" s="153">
        <f t="shared" si="216"/>
        <v>3.2966856899958386E-4</v>
      </c>
      <c r="MY8" s="153">
        <f t="shared" si="216"/>
        <v>3.0973656955062391E-4</v>
      </c>
      <c r="MZ8" s="153">
        <f t="shared" si="216"/>
        <v>2.9097146709373441E-4</v>
      </c>
      <c r="NA8" s="153">
        <f t="shared" si="216"/>
        <v>2.733085410349576E-4</v>
      </c>
      <c r="NB8" s="153">
        <f t="shared" si="216"/>
        <v>2.5668632889556009E-4</v>
      </c>
      <c r="NC8" s="153">
        <f t="shared" si="216"/>
        <v>2.4104649307333259E-4</v>
      </c>
      <c r="ND8" s="153">
        <f t="shared" si="216"/>
        <v>2.2633369005131804E-4</v>
      </c>
      <c r="NE8" s="153">
        <f t="shared" si="216"/>
        <v>2.1249544235362928E-4</v>
      </c>
      <c r="NF8" s="153">
        <f t="shared" si="216"/>
        <v>1.9948201349835194E-4</v>
      </c>
      <c r="NG8" s="153">
        <f t="shared" si="216"/>
        <v>1.8724628615269278E-4</v>
      </c>
      <c r="NH8" s="153">
        <f t="shared" si="216"/>
        <v>1.7574364365506676E-4</v>
      </c>
      <c r="NI8" s="153">
        <f t="shared" si="216"/>
        <v>1.6493185503254333E-4</v>
      </c>
      <c r="NJ8" s="153">
        <f t="shared" si="216"/>
        <v>1.5477096360955758E-4</v>
      </c>
      <c r="NK8" s="153">
        <f t="shared" si="216"/>
        <v>1.4522317927484566E-4</v>
      </c>
      <c r="NL8" s="153">
        <f t="shared" si="216"/>
        <v>1.3625277444780719E-4</v>
      </c>
      <c r="NM8" s="153">
        <f t="shared" si="216"/>
        <v>1.2782598376279952E-4</v>
      </c>
      <c r="NN8" s="153">
        <f t="shared" si="216"/>
        <v>1.1991090746979695E-4</v>
      </c>
      <c r="NO8" s="153">
        <f t="shared" si="216"/>
        <v>1.1247741853236418E-4</v>
      </c>
      <c r="NP8" s="153">
        <f t="shared" si="216"/>
        <v>1.0549707338868102E-4</v>
      </c>
      <c r="NQ8" s="153">
        <f t="shared" si="216"/>
        <v>9.8943026328124947E-5</v>
      </c>
      <c r="NR8" s="153">
        <f t="shared" si="216"/>
        <v>9.278994742473309E-5</v>
      </c>
      <c r="NS8" s="153">
        <f t="shared" si="216"/>
        <v>8.701394395922108E-5</v>
      </c>
      <c r="NT8" s="153">
        <f t="shared" si="216"/>
        <v>8.1592485253268016E-5</v>
      </c>
      <c r="NU8" s="153">
        <f t="shared" si="216"/>
        <v>7.6504330833105199E-5</v>
      </c>
      <c r="NV8" s="153">
        <f t="shared" si="216"/>
        <v>7.1729461834090113E-5</v>
      </c>
      <c r="NW8" s="153">
        <f t="shared" si="216"/>
        <v>6.7249015553676287E-5</v>
      </c>
      <c r="NX8" s="153">
        <f t="shared" si="216"/>
        <v>6.3045223056902339E-5</v>
      </c>
      <c r="NY8" s="153">
        <f t="shared" si="216"/>
        <v>5.9101349736183999E-5</v>
      </c>
      <c r="NZ8" s="153">
        <f t="shared" si="216"/>
        <v>5.5401638725565697E-5</v>
      </c>
      <c r="OA8" s="153">
        <f t="shared" si="216"/>
        <v>5.1931257068732256E-5</v>
      </c>
      <c r="OB8" s="153">
        <f t="shared" si="216"/>
        <v>4.8676244539763621E-5</v>
      </c>
      <c r="OC8" s="153">
        <f t="shared" si="216"/>
        <v>4.5623465015895636E-5</v>
      </c>
      <c r="OD8" s="153">
        <f t="shared" si="216"/>
        <v>4.2760560302254087E-5</v>
      </c>
      <c r="OE8" s="153">
        <f t="shared" si="216"/>
        <v>4.0075906309642418E-5</v>
      </c>
      <c r="OF8" s="153">
        <f t="shared" si="216"/>
        <v>3.7558571487940767E-5</v>
      </c>
      <c r="OG8" s="153">
        <f t="shared" si="216"/>
        <v>3.5198277419405587E-5</v>
      </c>
      <c r="OH8" s="153">
        <f t="shared" si="216"/>
        <v>3.2985361478180346E-5</v>
      </c>
      <c r="OI8" s="153">
        <f t="shared" si="216"/>
        <v>3.0910741464511026E-5</v>
      </c>
      <c r="OJ8" s="153">
        <f t="shared" si="216"/>
        <v>2.8965882124533993E-5</v>
      </c>
      <c r="OK8" s="153">
        <f t="shared" si="216"/>
        <v>2.7142763469007201E-5</v>
      </c>
      <c r="OL8" s="153">
        <f t="shared" si="216"/>
        <v>2.5433850806948303E-5</v>
      </c>
      <c r="OM8" s="153">
        <f t="shared" si="216"/>
        <v>2.3832066412827249E-5</v>
      </c>
      <c r="ON8" s="153">
        <f t="shared" si="216"/>
        <v>2.2330762748685631E-5</v>
      </c>
      <c r="OO8" s="153">
        <f t="shared" si="216"/>
        <v>2.0923697165317703E-5</v>
      </c>
      <c r="OP8" s="153">
        <f t="shared" si="216"/>
        <v>1.9605008009421976E-5</v>
      </c>
      <c r="OQ8" s="153">
        <f t="shared" si="216"/>
        <v>1.8369192066401222E-5</v>
      </c>
      <c r="OR8" s="153">
        <f t="shared" si="216"/>
        <v>1.7211083271246864E-5</v>
      </c>
      <c r="OS8" s="153">
        <f t="shared" si="216"/>
        <v>1.6125832622669659E-5</v>
      </c>
      <c r="OT8" s="153">
        <f t="shared" si="216"/>
        <v>1.5108889238325757E-5</v>
      </c>
      <c r="OU8" s="153">
        <f t="shared" si="216"/>
        <v>1.4155982491632943E-5</v>
      </c>
      <c r="OV8" s="153">
        <f t="shared" si="216"/>
        <v>1.3263105173255985E-5</v>
      </c>
      <c r="OW8" s="153">
        <f t="shared" si="216"/>
        <v>1.2426497622872885E-5</v>
      </c>
      <c r="OX8" s="153">
        <f t="shared" si="216"/>
        <v>1.1642632779289859E-5</v>
      </c>
      <c r="OY8" s="153">
        <f t="shared" si="216"/>
        <v>1.0908202099378244E-5</v>
      </c>
      <c r="OZ8" s="153">
        <f t="shared" si="216"/>
        <v>1.022010229861765E-5</v>
      </c>
      <c r="PA8" s="153">
        <f t="shared" si="23"/>
        <v>9.5754228682869402E-6</v>
      </c>
      <c r="PB8" s="153">
        <f t="shared" si="8"/>
        <v>8.9714343265148584E-6</v>
      </c>
      <c r="PC8" s="153">
        <f t="shared" si="8"/>
        <v>8.4055771624983921E-6</v>
      </c>
      <c r="PD8" s="153">
        <f t="shared" si="8"/>
        <v>7.8754514352181918E-6</v>
      </c>
      <c r="PE8" s="153">
        <f t="shared" si="8"/>
        <v>7.3788069899236558E-6</v>
      </c>
      <c r="PF8" s="153">
        <f t="shared" si="8"/>
        <v>6.9135342575232309E-6</v>
      </c>
      <c r="PG8" s="153">
        <f t="shared" si="8"/>
        <v>6.4776556038129626E-6</v>
      </c>
      <c r="PH8" s="153">
        <f t="shared" si="8"/>
        <v>6.0693171971852716E-6</v>
      </c>
      <c r="PI8" s="153">
        <f t="shared" si="8"/>
        <v>5.6867813651073898E-6</v>
      </c>
    </row>
    <row r="9" spans="1:425" x14ac:dyDescent="0.75">
      <c r="A9" s="4">
        <v>6</v>
      </c>
      <c r="B9" s="342">
        <f>IFERROR(_xlfn.LOGNORM.INV(VLookups!$B$22,LN($G9),LN($K9)),"")</f>
        <v>32.755675975856612</v>
      </c>
      <c r="C9" s="87">
        <v>100</v>
      </c>
      <c r="D9" s="342">
        <f>IFERROR(_xlfn.LOGNORM.INV(VLookups!$B$23,LN($G9),LN($K9)),"")</f>
        <v>305.29060085253155</v>
      </c>
      <c r="E9" s="34">
        <f t="shared" si="9"/>
        <v>1</v>
      </c>
      <c r="F9" s="34">
        <f t="shared" si="10"/>
        <v>0.32755675975856141</v>
      </c>
      <c r="G9" s="68">
        <f>IF(AND(C9&gt;0,NOT(ISBLANK(H9))),IF(VLOOKUP($C$3,VLookups!$A$17:$B$18,2,FALSE),C9*VLOOKUP(H9,VLookups!$A$4:$B$13,2,FALSE),C9),"")</f>
        <v>100</v>
      </c>
      <c r="H9" s="21" t="s">
        <v>4</v>
      </c>
      <c r="I9" s="56"/>
      <c r="J9" s="244"/>
      <c r="K9" s="343">
        <f>IF(C9&gt;0,IF(ISBLANK(J9),IF(ISBLANK(H9),"",VLOOKUP(H9,VLookups!$A$4:$C$13,3,FALSE)),J9),"")</f>
        <v>1.35</v>
      </c>
      <c r="L9" s="343">
        <f t="shared" si="11"/>
        <v>45.422487479445827</v>
      </c>
      <c r="M9" s="70">
        <f t="shared" si="12"/>
        <v>2063.2023688204131</v>
      </c>
      <c r="N9" s="87">
        <v>150</v>
      </c>
      <c r="O9" s="237">
        <f>IF(AND(N9&gt;0,C9&gt;0,NOT(K9="")),ABS(VLOOKUP($N$1,VLookups!$A$53:$B$54,2,FALSE)-_xlfn.LOGNORM.DIST(N9,LN(G9),LN(K9),TRUE)),"")</f>
        <v>0.91166498709502219</v>
      </c>
      <c r="P9" s="86">
        <f>IF(AND($B9&gt;0,$C9&gt;0,$D9&gt;0,NOT(ISBLANK($H9))),_xlfn.LOGNORM.INV(ABS(VLOOKUP($N$1,VLookups!$A$53:$B$54,2,FALSE)-P$3),LN($G9),LN($K9)),"")</f>
        <v>68.072320426480232</v>
      </c>
      <c r="Q9" s="85">
        <f>IF(AND($B9&gt;0,$C9&gt;0,$D9&gt;0,NOT(ISBLANK($H9))),_xlfn.LOGNORM.INV(ABS(VLOOKUP($N$1,VLookups!$A$53:$B$54,2,FALSE)-Q$3),LN($G9),LN($K9)),"")</f>
        <v>146.90258738572388</v>
      </c>
      <c r="R9" s="86">
        <f>IF(AND($B9&gt;0,$C9&gt;0,$D9&gt;0,NOT(ISBLANK($H9))),_xlfn.LOGNORM.INV(ABS(VLOOKUP($N$1,VLookups!$A$53:$B$54,2,FALSE)-R$3),LN($G9),LN($K9)),"")</f>
        <v>136.48416573352202</v>
      </c>
      <c r="S9" s="85">
        <f>IF(AND($B9&gt;0,$C9&gt;0,$D9&gt;0,NOT(ISBLANK($H9))),_xlfn.LOGNORM.INV(ABS(VLOOKUP($N$1,VLookups!$A$53:$B$54,2,FALSE)-S$3),LN($G9),LN($K9)),"")</f>
        <v>128.73352668589084</v>
      </c>
      <c r="T9" s="86">
        <f>IF(AND($B9&gt;0,$C9&gt;0,$D9&gt;0,NOT(ISBLANK($H9))),_xlfn.LOGNORM.INV(ABS(VLOOKUP($N$1,VLookups!$A$53:$B$54,2,FALSE)-T$3),LN($G9),LN($K9)),"")</f>
        <v>122.43590365532692</v>
      </c>
      <c r="U9" s="85">
        <f>IF(AND($B9&gt;0,$C9&gt;0,$D9&gt;0,NOT(ISBLANK($H9))),_xlfn.LOGNORM.INV(ABS(VLOOKUP($N$1,VLookups!$A$53:$B$54,2,FALSE)-U$3),LN($G9),LN($K9)),"")</f>
        <v>117.04344470446441</v>
      </c>
      <c r="V9" s="5"/>
      <c r="W9" s="152">
        <f t="shared" si="13"/>
        <v>1.3626746243833747</v>
      </c>
      <c r="X9" s="152">
        <f t="shared" si="14"/>
        <v>32.755675975856612</v>
      </c>
      <c r="Y9" s="48">
        <f t="shared" ref="Y9" si="217">IF(ISNONTEXT($W9),X9+$W9,"")</f>
        <v>34.118350600239985</v>
      </c>
      <c r="Z9" s="48">
        <f t="shared" si="25"/>
        <v>35.481025224623359</v>
      </c>
      <c r="AA9" s="48">
        <f t="shared" si="26"/>
        <v>36.843699849006732</v>
      </c>
      <c r="AB9" s="48">
        <f t="shared" si="27"/>
        <v>38.206374473390106</v>
      </c>
      <c r="AC9" s="48">
        <f t="shared" si="28"/>
        <v>39.56904909777348</v>
      </c>
      <c r="AD9" s="48">
        <f t="shared" si="29"/>
        <v>40.931723722156853</v>
      </c>
      <c r="AE9" s="48">
        <f t="shared" si="30"/>
        <v>42.294398346540227</v>
      </c>
      <c r="AF9" s="48">
        <f t="shared" si="31"/>
        <v>43.657072970923601</v>
      </c>
      <c r="AG9" s="48">
        <f t="shared" si="32"/>
        <v>45.019747595306974</v>
      </c>
      <c r="AH9" s="48">
        <f t="shared" si="33"/>
        <v>46.382422219690348</v>
      </c>
      <c r="AI9" s="48">
        <f t="shared" si="34"/>
        <v>47.745096844073721</v>
      </c>
      <c r="AJ9" s="48">
        <f t="shared" si="35"/>
        <v>49.107771468457095</v>
      </c>
      <c r="AK9" s="48">
        <f t="shared" si="36"/>
        <v>50.470446092840469</v>
      </c>
      <c r="AL9" s="48">
        <f t="shared" si="37"/>
        <v>51.833120717223842</v>
      </c>
      <c r="AM9" s="48">
        <f t="shared" si="38"/>
        <v>53.195795341607216</v>
      </c>
      <c r="AN9" s="48">
        <f t="shared" si="39"/>
        <v>54.558469965990589</v>
      </c>
      <c r="AO9" s="48">
        <f t="shared" si="40"/>
        <v>55.921144590373963</v>
      </c>
      <c r="AP9" s="48">
        <f t="shared" si="41"/>
        <v>57.283819214757337</v>
      </c>
      <c r="AQ9" s="48">
        <f t="shared" si="42"/>
        <v>58.64649383914071</v>
      </c>
      <c r="AR9" s="48">
        <f t="shared" si="43"/>
        <v>60.009168463524084</v>
      </c>
      <c r="AS9" s="48">
        <f t="shared" si="44"/>
        <v>61.371843087907457</v>
      </c>
      <c r="AT9" s="48">
        <f t="shared" si="45"/>
        <v>62.734517712290831</v>
      </c>
      <c r="AU9" s="48">
        <f t="shared" si="46"/>
        <v>64.097192336674212</v>
      </c>
      <c r="AV9" s="48">
        <f t="shared" si="47"/>
        <v>65.459866961057585</v>
      </c>
      <c r="AW9" s="48">
        <f t="shared" si="48"/>
        <v>66.822541585440959</v>
      </c>
      <c r="AX9" s="48">
        <f t="shared" si="49"/>
        <v>68.185216209824333</v>
      </c>
      <c r="AY9" s="48">
        <f t="shared" si="50"/>
        <v>69.547890834207706</v>
      </c>
      <c r="AZ9" s="48">
        <f t="shared" si="51"/>
        <v>70.91056545859108</v>
      </c>
      <c r="BA9" s="48">
        <f t="shared" si="52"/>
        <v>72.273240082974453</v>
      </c>
      <c r="BB9" s="48">
        <f t="shared" si="53"/>
        <v>73.635914707357827</v>
      </c>
      <c r="BC9" s="48">
        <f t="shared" si="54"/>
        <v>74.998589331741201</v>
      </c>
      <c r="BD9" s="48">
        <f t="shared" si="55"/>
        <v>76.361263956124574</v>
      </c>
      <c r="BE9" s="48">
        <f t="shared" si="56"/>
        <v>77.723938580507948</v>
      </c>
      <c r="BF9" s="48">
        <f t="shared" si="57"/>
        <v>79.086613204891322</v>
      </c>
      <c r="BG9" s="48">
        <f t="shared" si="58"/>
        <v>80.449287829274695</v>
      </c>
      <c r="BH9" s="48">
        <f t="shared" si="59"/>
        <v>81.811962453658069</v>
      </c>
      <c r="BI9" s="48">
        <f t="shared" si="60"/>
        <v>83.174637078041442</v>
      </c>
      <c r="BJ9" s="48">
        <f t="shared" si="61"/>
        <v>84.537311702424816</v>
      </c>
      <c r="BK9" s="48">
        <f t="shared" si="62"/>
        <v>85.89998632680819</v>
      </c>
      <c r="BL9" s="48">
        <f t="shared" si="63"/>
        <v>87.262660951191563</v>
      </c>
      <c r="BM9" s="48">
        <f t="shared" si="64"/>
        <v>88.625335575574937</v>
      </c>
      <c r="BN9" s="48">
        <f t="shared" si="65"/>
        <v>89.98801019995831</v>
      </c>
      <c r="BO9" s="48">
        <f t="shared" si="66"/>
        <v>91.350684824341684</v>
      </c>
      <c r="BP9" s="48">
        <f t="shared" si="67"/>
        <v>92.713359448725058</v>
      </c>
      <c r="BQ9" s="48">
        <f t="shared" si="68"/>
        <v>94.076034073108431</v>
      </c>
      <c r="BR9" s="48">
        <f t="shared" si="69"/>
        <v>95.438708697491805</v>
      </c>
      <c r="BS9" s="48">
        <f t="shared" si="70"/>
        <v>96.801383321875178</v>
      </c>
      <c r="BT9" s="48">
        <f t="shared" si="71"/>
        <v>98.164057946258552</v>
      </c>
      <c r="BU9" s="48">
        <f t="shared" si="72"/>
        <v>99.526732570641926</v>
      </c>
      <c r="BV9" s="48">
        <f t="shared" si="73"/>
        <v>100.8894071950253</v>
      </c>
      <c r="BW9" s="48">
        <f t="shared" si="74"/>
        <v>102.25208181940867</v>
      </c>
      <c r="BX9" s="48">
        <f t="shared" si="75"/>
        <v>103.61475644379205</v>
      </c>
      <c r="BY9" s="48">
        <f t="shared" si="76"/>
        <v>104.97743106817542</v>
      </c>
      <c r="BZ9" s="48">
        <f t="shared" si="77"/>
        <v>106.34010569255879</v>
      </c>
      <c r="CA9" s="48">
        <f t="shared" si="78"/>
        <v>107.70278031694217</v>
      </c>
      <c r="CB9" s="48">
        <f t="shared" si="79"/>
        <v>109.06545494132554</v>
      </c>
      <c r="CC9" s="48">
        <f t="shared" si="80"/>
        <v>110.42812956570891</v>
      </c>
      <c r="CD9" s="48">
        <f t="shared" si="81"/>
        <v>111.79080419009229</v>
      </c>
      <c r="CE9" s="48">
        <f t="shared" si="82"/>
        <v>113.15347881447566</v>
      </c>
      <c r="CF9" s="48">
        <f t="shared" si="83"/>
        <v>114.51615343885904</v>
      </c>
      <c r="CG9" s="48">
        <f t="shared" si="84"/>
        <v>115.87882806324241</v>
      </c>
      <c r="CH9" s="48">
        <f t="shared" si="85"/>
        <v>117.24150268762578</v>
      </c>
      <c r="CI9" s="48">
        <f t="shared" si="86"/>
        <v>118.60417731200916</v>
      </c>
      <c r="CJ9" s="48">
        <f t="shared" si="87"/>
        <v>119.96685193639253</v>
      </c>
      <c r="CK9" s="48">
        <f t="shared" si="18"/>
        <v>121.3295265607759</v>
      </c>
      <c r="CL9" s="48">
        <f t="shared" si="88"/>
        <v>122.69220118515928</v>
      </c>
      <c r="CM9" s="48">
        <f t="shared" si="89"/>
        <v>124.05487580954265</v>
      </c>
      <c r="CN9" s="48">
        <f t="shared" si="90"/>
        <v>125.41755043392602</v>
      </c>
      <c r="CO9" s="48">
        <f t="shared" si="91"/>
        <v>126.7802250583094</v>
      </c>
      <c r="CP9" s="48">
        <f t="shared" si="92"/>
        <v>128.14289968269279</v>
      </c>
      <c r="CQ9" s="48">
        <f t="shared" si="93"/>
        <v>129.50557430707616</v>
      </c>
      <c r="CR9" s="48">
        <f t="shared" si="94"/>
        <v>130.86824893145953</v>
      </c>
      <c r="CS9" s="48">
        <f t="shared" si="95"/>
        <v>132.23092355584291</v>
      </c>
      <c r="CT9" s="48">
        <f t="shared" si="96"/>
        <v>133.59359818022628</v>
      </c>
      <c r="CU9" s="48">
        <f t="shared" si="97"/>
        <v>134.95627280460965</v>
      </c>
      <c r="CV9" s="48">
        <f t="shared" si="98"/>
        <v>136.31894742899303</v>
      </c>
      <c r="CW9" s="48">
        <f t="shared" si="99"/>
        <v>137.6816220533764</v>
      </c>
      <c r="CX9" s="48">
        <f t="shared" si="100"/>
        <v>139.04429667775977</v>
      </c>
      <c r="CY9" s="48">
        <f t="shared" si="101"/>
        <v>140.40697130214315</v>
      </c>
      <c r="CZ9" s="48">
        <f t="shared" si="102"/>
        <v>141.76964592652652</v>
      </c>
      <c r="DA9" s="48">
        <f t="shared" si="103"/>
        <v>143.1323205509099</v>
      </c>
      <c r="DB9" s="48">
        <f t="shared" si="104"/>
        <v>144.49499517529327</v>
      </c>
      <c r="DC9" s="48">
        <f t="shared" si="105"/>
        <v>145.85766979967664</v>
      </c>
      <c r="DD9" s="48">
        <f t="shared" si="106"/>
        <v>147.22034442406002</v>
      </c>
      <c r="DE9" s="48">
        <f t="shared" si="107"/>
        <v>148.58301904844339</v>
      </c>
      <c r="DF9" s="48">
        <f t="shared" si="108"/>
        <v>149.94569367282676</v>
      </c>
      <c r="DG9" s="48">
        <f t="shared" si="109"/>
        <v>151.30836829721014</v>
      </c>
      <c r="DH9" s="48">
        <f t="shared" si="110"/>
        <v>152.67104292159351</v>
      </c>
      <c r="DI9" s="48">
        <f t="shared" si="111"/>
        <v>154.03371754597688</v>
      </c>
      <c r="DJ9" s="48">
        <f t="shared" si="112"/>
        <v>155.39639217036026</v>
      </c>
      <c r="DK9" s="48">
        <f t="shared" si="113"/>
        <v>156.75906679474363</v>
      </c>
      <c r="DL9" s="48">
        <f t="shared" si="114"/>
        <v>158.12174141912701</v>
      </c>
      <c r="DM9" s="48">
        <f t="shared" si="115"/>
        <v>159.48441604351038</v>
      </c>
      <c r="DN9" s="48">
        <f t="shared" si="116"/>
        <v>160.84709066789375</v>
      </c>
      <c r="DO9" s="48">
        <f t="shared" si="117"/>
        <v>162.20976529227713</v>
      </c>
      <c r="DP9" s="48">
        <f t="shared" si="118"/>
        <v>163.5724399166605</v>
      </c>
      <c r="DQ9" s="48">
        <f t="shared" si="119"/>
        <v>164.93511454104387</v>
      </c>
      <c r="DR9" s="48">
        <f t="shared" si="120"/>
        <v>166.29778916542725</v>
      </c>
      <c r="DS9" s="48">
        <f t="shared" si="121"/>
        <v>167.66046378981062</v>
      </c>
      <c r="DT9" s="48">
        <f t="shared" si="122"/>
        <v>169.02313841419399</v>
      </c>
      <c r="DU9" s="48">
        <f t="shared" si="123"/>
        <v>170.38581303857737</v>
      </c>
      <c r="DV9" s="48">
        <f t="shared" si="124"/>
        <v>171.74848766296074</v>
      </c>
      <c r="DW9" s="48">
        <f t="shared" si="125"/>
        <v>173.11116228734411</v>
      </c>
      <c r="DX9" s="48">
        <f t="shared" si="126"/>
        <v>174.47383691172749</v>
      </c>
      <c r="DY9" s="48">
        <f t="shared" si="127"/>
        <v>175.83651153611086</v>
      </c>
      <c r="DZ9" s="48">
        <f t="shared" si="128"/>
        <v>177.19918616049424</v>
      </c>
      <c r="EA9" s="48">
        <f t="shared" si="129"/>
        <v>178.56186078487761</v>
      </c>
      <c r="EB9" s="48">
        <f t="shared" si="130"/>
        <v>179.92453540926098</v>
      </c>
      <c r="EC9" s="48">
        <f t="shared" si="131"/>
        <v>181.28721003364436</v>
      </c>
      <c r="ED9" s="48">
        <f t="shared" si="132"/>
        <v>182.64988465802773</v>
      </c>
      <c r="EE9" s="48">
        <f t="shared" si="133"/>
        <v>184.0125592824111</v>
      </c>
      <c r="EF9" s="48">
        <f t="shared" si="134"/>
        <v>185.37523390679448</v>
      </c>
      <c r="EG9" s="48">
        <f t="shared" si="135"/>
        <v>186.73790853117785</v>
      </c>
      <c r="EH9" s="48">
        <f t="shared" si="136"/>
        <v>188.10058315556122</v>
      </c>
      <c r="EI9" s="48">
        <f t="shared" si="137"/>
        <v>189.4632577799446</v>
      </c>
      <c r="EJ9" s="48">
        <f t="shared" si="138"/>
        <v>190.82593240432797</v>
      </c>
      <c r="EK9" s="48">
        <f t="shared" si="139"/>
        <v>192.18860702871135</v>
      </c>
      <c r="EL9" s="48">
        <f t="shared" si="140"/>
        <v>193.55128165309472</v>
      </c>
      <c r="EM9" s="48">
        <f t="shared" si="141"/>
        <v>194.91395627747809</v>
      </c>
      <c r="EN9" s="48">
        <f t="shared" si="142"/>
        <v>196.27663090186147</v>
      </c>
      <c r="EO9" s="48">
        <f t="shared" si="143"/>
        <v>197.63930552624484</v>
      </c>
      <c r="EP9" s="48">
        <f t="shared" si="144"/>
        <v>199.00198015062821</v>
      </c>
      <c r="EQ9" s="48">
        <f t="shared" si="145"/>
        <v>200.36465477501159</v>
      </c>
      <c r="ER9" s="48">
        <f t="shared" si="146"/>
        <v>201.72732939939496</v>
      </c>
      <c r="ES9" s="48">
        <f t="shared" si="147"/>
        <v>203.09000402377833</v>
      </c>
      <c r="ET9" s="48">
        <f t="shared" si="148"/>
        <v>204.45267864816171</v>
      </c>
      <c r="EU9" s="48">
        <f t="shared" si="149"/>
        <v>205.81535327254508</v>
      </c>
      <c r="EV9" s="48">
        <f t="shared" si="150"/>
        <v>207.17802789692846</v>
      </c>
      <c r="EW9" s="48">
        <f t="shared" si="19"/>
        <v>208.54070252131183</v>
      </c>
      <c r="EX9" s="48">
        <f t="shared" si="151"/>
        <v>209.9033771456952</v>
      </c>
      <c r="EY9" s="48">
        <f t="shared" si="152"/>
        <v>211.26605177007858</v>
      </c>
      <c r="EZ9" s="48">
        <f t="shared" si="153"/>
        <v>212.62872639446195</v>
      </c>
      <c r="FA9" s="48">
        <f t="shared" si="154"/>
        <v>213.99140101884532</v>
      </c>
      <c r="FB9" s="48">
        <f t="shared" si="155"/>
        <v>215.3540756432287</v>
      </c>
      <c r="FC9" s="48">
        <f t="shared" si="156"/>
        <v>216.71675026761207</v>
      </c>
      <c r="FD9" s="48">
        <f t="shared" si="157"/>
        <v>218.07942489199544</v>
      </c>
      <c r="FE9" s="48">
        <f t="shared" si="158"/>
        <v>219.44209951637882</v>
      </c>
      <c r="FF9" s="48">
        <f t="shared" si="159"/>
        <v>220.80477414076219</v>
      </c>
      <c r="FG9" s="48">
        <f t="shared" si="160"/>
        <v>222.16744876514556</v>
      </c>
      <c r="FH9" s="48">
        <f t="shared" si="161"/>
        <v>223.53012338952894</v>
      </c>
      <c r="FI9" s="48">
        <f t="shared" si="162"/>
        <v>224.89279801391231</v>
      </c>
      <c r="FJ9" s="48">
        <f t="shared" si="163"/>
        <v>226.25547263829569</v>
      </c>
      <c r="FK9" s="48">
        <f t="shared" si="164"/>
        <v>227.61814726267906</v>
      </c>
      <c r="FL9" s="48">
        <f t="shared" si="165"/>
        <v>228.98082188706243</v>
      </c>
      <c r="FM9" s="48">
        <f t="shared" si="166"/>
        <v>230.34349651144581</v>
      </c>
      <c r="FN9" s="48">
        <f t="shared" si="167"/>
        <v>231.70617113582918</v>
      </c>
      <c r="FO9" s="48">
        <f t="shared" si="168"/>
        <v>233.06884576021255</v>
      </c>
      <c r="FP9" s="48">
        <f t="shared" si="169"/>
        <v>234.43152038459593</v>
      </c>
      <c r="FQ9" s="48">
        <f t="shared" si="170"/>
        <v>235.7941950089793</v>
      </c>
      <c r="FR9" s="48">
        <f t="shared" si="171"/>
        <v>237.15686963336267</v>
      </c>
      <c r="FS9" s="48">
        <f t="shared" si="172"/>
        <v>238.51954425774605</v>
      </c>
      <c r="FT9" s="48">
        <f t="shared" si="173"/>
        <v>239.88221888212942</v>
      </c>
      <c r="FU9" s="48">
        <f t="shared" si="174"/>
        <v>241.2448935065128</v>
      </c>
      <c r="FV9" s="48">
        <f t="shared" si="175"/>
        <v>242.60756813089617</v>
      </c>
      <c r="FW9" s="48">
        <f t="shared" si="176"/>
        <v>243.97024275527954</v>
      </c>
      <c r="FX9" s="48">
        <f t="shared" si="177"/>
        <v>245.33291737966292</v>
      </c>
      <c r="FY9" s="48">
        <f t="shared" si="178"/>
        <v>246.69559200404629</v>
      </c>
      <c r="FZ9" s="48">
        <f t="shared" si="179"/>
        <v>248.05826662842966</v>
      </c>
      <c r="GA9" s="48">
        <f t="shared" si="180"/>
        <v>249.42094125281304</v>
      </c>
      <c r="GB9" s="48">
        <f t="shared" si="181"/>
        <v>250.78361587719641</v>
      </c>
      <c r="GC9" s="48">
        <f t="shared" si="182"/>
        <v>252.14629050157978</v>
      </c>
      <c r="GD9" s="48">
        <f t="shared" si="183"/>
        <v>253.50896512596316</v>
      </c>
      <c r="GE9" s="48">
        <f t="shared" si="184"/>
        <v>254.87163975034653</v>
      </c>
      <c r="GF9" s="48">
        <f t="shared" si="185"/>
        <v>256.23431437472993</v>
      </c>
      <c r="GG9" s="48">
        <f t="shared" si="186"/>
        <v>257.59698899911331</v>
      </c>
      <c r="GH9" s="48">
        <f t="shared" si="187"/>
        <v>258.95966362349668</v>
      </c>
      <c r="GI9" s="48">
        <f t="shared" si="188"/>
        <v>260.32233824788005</v>
      </c>
      <c r="GJ9" s="48">
        <f t="shared" si="189"/>
        <v>261.68501287226343</v>
      </c>
      <c r="GK9" s="48">
        <f t="shared" si="190"/>
        <v>263.0476874966468</v>
      </c>
      <c r="GL9" s="48">
        <f t="shared" si="191"/>
        <v>264.41036212103018</v>
      </c>
      <c r="GM9" s="48">
        <f t="shared" si="192"/>
        <v>265.77303674541355</v>
      </c>
      <c r="GN9" s="48">
        <f t="shared" si="193"/>
        <v>267.13571136979692</v>
      </c>
      <c r="GO9" s="48">
        <f t="shared" si="194"/>
        <v>268.4983859941803</v>
      </c>
      <c r="GP9" s="48">
        <f t="shared" si="195"/>
        <v>269.86106061856367</v>
      </c>
      <c r="GQ9" s="48">
        <f t="shared" si="196"/>
        <v>271.22373524294704</v>
      </c>
      <c r="GR9" s="48">
        <f t="shared" si="197"/>
        <v>272.58640986733042</v>
      </c>
      <c r="GS9" s="48">
        <f t="shared" si="198"/>
        <v>273.94908449171379</v>
      </c>
      <c r="GT9" s="48">
        <f t="shared" si="199"/>
        <v>275.31175911609716</v>
      </c>
      <c r="GU9" s="48">
        <f t="shared" si="200"/>
        <v>276.67443374048054</v>
      </c>
      <c r="GV9" s="48">
        <f t="shared" si="201"/>
        <v>278.03710836486391</v>
      </c>
      <c r="GW9" s="48">
        <f t="shared" si="202"/>
        <v>279.39978298924729</v>
      </c>
      <c r="GX9" s="48">
        <f t="shared" si="203"/>
        <v>280.76245761363066</v>
      </c>
      <c r="GY9" s="48">
        <f t="shared" si="204"/>
        <v>282.12513223801403</v>
      </c>
      <c r="GZ9" s="48">
        <f t="shared" si="205"/>
        <v>283.48780686239741</v>
      </c>
      <c r="HA9" s="48">
        <f t="shared" si="206"/>
        <v>284.85048148678078</v>
      </c>
      <c r="HB9" s="48">
        <f t="shared" si="207"/>
        <v>286.21315611116415</v>
      </c>
      <c r="HC9" s="48">
        <f t="shared" si="208"/>
        <v>287.57583073554753</v>
      </c>
      <c r="HD9" s="48">
        <f t="shared" si="209"/>
        <v>288.9385053599309</v>
      </c>
      <c r="HE9" s="48">
        <f t="shared" si="210"/>
        <v>290.30117998431427</v>
      </c>
      <c r="HF9" s="48">
        <f t="shared" si="211"/>
        <v>291.66385460869765</v>
      </c>
      <c r="HG9" s="48">
        <f t="shared" si="212"/>
        <v>293.02652923308102</v>
      </c>
      <c r="HH9" s="48">
        <f t="shared" si="213"/>
        <v>294.38920385746439</v>
      </c>
      <c r="HI9" s="48">
        <f t="shared" si="20"/>
        <v>295.75187848184777</v>
      </c>
      <c r="HJ9" s="48">
        <f t="shared" si="3"/>
        <v>297.11455310623114</v>
      </c>
      <c r="HK9" s="48">
        <f t="shared" si="3"/>
        <v>298.47722773061452</v>
      </c>
      <c r="HL9" s="48">
        <f t="shared" si="3"/>
        <v>299.83990235499789</v>
      </c>
      <c r="HM9" s="48">
        <f t="shared" si="3"/>
        <v>301.20257697938126</v>
      </c>
      <c r="HN9" s="48">
        <f t="shared" si="3"/>
        <v>302.56525160376464</v>
      </c>
      <c r="HO9" s="48">
        <f t="shared" si="3"/>
        <v>303.92792622814801</v>
      </c>
      <c r="HP9" s="48">
        <f t="shared" si="3"/>
        <v>305.29060085253138</v>
      </c>
      <c r="HQ9" s="153">
        <f t="shared" si="4"/>
        <v>4.0268848481014562E-5</v>
      </c>
      <c r="HR9" s="153">
        <f t="shared" si="214"/>
        <v>6.3478380905928561E-5</v>
      </c>
      <c r="HS9" s="153">
        <f t="shared" si="214"/>
        <v>9.6603789347924788E-5</v>
      </c>
      <c r="HT9" s="153">
        <f t="shared" si="214"/>
        <v>1.4239866073587721E-4</v>
      </c>
      <c r="HU9" s="153">
        <f t="shared" si="214"/>
        <v>2.0389981746484772E-4</v>
      </c>
      <c r="HV9" s="153">
        <f t="shared" si="214"/>
        <v>2.843370813453711E-4</v>
      </c>
      <c r="HW9" s="153">
        <f t="shared" si="214"/>
        <v>3.870215486079093E-4</v>
      </c>
      <c r="HX9" s="153">
        <f t="shared" si="214"/>
        <v>5.1521897232677488E-4</v>
      </c>
      <c r="HY9" s="153">
        <f t="shared" si="214"/>
        <v>6.7201592997665773E-4</v>
      </c>
      <c r="HZ9" s="153">
        <f t="shared" si="214"/>
        <v>8.6018678580571681E-4</v>
      </c>
      <c r="IA9" s="153">
        <f t="shared" si="214"/>
        <v>1.0820690967115365E-3</v>
      </c>
      <c r="IB9" s="153">
        <f t="shared" si="214"/>
        <v>1.3394541775244653E-3</v>
      </c>
      <c r="IC9" s="153">
        <f t="shared" si="214"/>
        <v>1.6334981954858661E-3</v>
      </c>
      <c r="ID9" s="153">
        <f t="shared" si="214"/>
        <v>1.964657574598472E-3</v>
      </c>
      <c r="IE9" s="153">
        <f t="shared" si="214"/>
        <v>2.3326508202148343E-3</v>
      </c>
      <c r="IF9" s="153">
        <f t="shared" si="214"/>
        <v>2.7364472616429134E-3</v>
      </c>
      <c r="IG9" s="153">
        <f t="shared" si="214"/>
        <v>3.1742817635420952E-3</v>
      </c>
      <c r="IH9" s="153">
        <f t="shared" si="214"/>
        <v>3.6436932493577028E-3</v>
      </c>
      <c r="II9" s="153">
        <f t="shared" si="214"/>
        <v>4.1415839531539263E-3</v>
      </c>
      <c r="IJ9" s="153">
        <f t="shared" si="214"/>
        <v>4.6642956823752767E-3</v>
      </c>
      <c r="IK9" s="153">
        <f t="shared" si="214"/>
        <v>5.2076990225695743E-3</v>
      </c>
      <c r="IL9" s="153">
        <f t="shared" si="214"/>
        <v>5.7672913182308097E-3</v>
      </c>
      <c r="IM9" s="153">
        <f t="shared" si="214"/>
        <v>6.338299382958947E-3</v>
      </c>
      <c r="IN9" s="153">
        <f t="shared" si="214"/>
        <v>6.9157831827114172E-3</v>
      </c>
      <c r="IO9" s="153">
        <f t="shared" si="214"/>
        <v>7.4947371523677517E-3</v>
      </c>
      <c r="IP9" s="153">
        <f t="shared" si="214"/>
        <v>8.0701863045339935E-3</v>
      </c>
      <c r="IQ9" s="153">
        <f t="shared" si="214"/>
        <v>8.6372748312367291E-3</v>
      </c>
      <c r="IR9" s="153">
        <f t="shared" si="214"/>
        <v>9.1913454504566963E-3</v>
      </c>
      <c r="IS9" s="153">
        <f t="shared" si="214"/>
        <v>9.7280082833322325E-3</v>
      </c>
      <c r="IT9" s="153">
        <f t="shared" si="214"/>
        <v>1.0243198543839056E-2</v>
      </c>
      <c r="IU9" s="153">
        <f t="shared" si="214"/>
        <v>1.0733222766491352E-2</v>
      </c>
      <c r="IV9" s="153">
        <f t="shared" si="214"/>
        <v>1.1194793680264999E-2</v>
      </c>
      <c r="IW9" s="153">
        <f t="shared" si="214"/>
        <v>1.1625054154361679E-2</v>
      </c>
      <c r="IX9" s="153">
        <f t="shared" si="214"/>
        <v>1.2021590893264116E-2</v>
      </c>
      <c r="IY9" s="153">
        <f t="shared" si="214"/>
        <v>1.2382438747371353E-2</v>
      </c>
      <c r="IZ9" s="153">
        <f t="shared" si="214"/>
        <v>1.2706076636079772E-2</v>
      </c>
      <c r="JA9" s="153">
        <f t="shared" si="214"/>
        <v>1.2991416158641748E-2</v>
      </c>
      <c r="JB9" s="153">
        <f t="shared" si="214"/>
        <v>1.3237784001452044E-2</v>
      </c>
      <c r="JC9" s="153">
        <f t="shared" si="214"/>
        <v>1.3444899245861062E-2</v>
      </c>
      <c r="JD9" s="153">
        <f t="shared" si="214"/>
        <v>1.3612846645401308E-2</v>
      </c>
      <c r="JE9" s="153">
        <f t="shared" si="214"/>
        <v>1.3742046882287393E-2</v>
      </c>
      <c r="JF9" s="153">
        <f t="shared" si="214"/>
        <v>1.3833224736501106E-2</v>
      </c>
      <c r="JG9" s="153">
        <f t="shared" si="214"/>
        <v>1.388737601230656E-2</v>
      </c>
      <c r="JH9" s="153">
        <f t="shared" si="214"/>
        <v>1.3905733971518515E-2</v>
      </c>
      <c r="JI9" s="153">
        <f t="shared" si="214"/>
        <v>1.3889735924364027E-2</v>
      </c>
      <c r="JJ9" s="153">
        <f t="shared" si="214"/>
        <v>1.3840990530685169E-2</v>
      </c>
      <c r="JK9" s="153">
        <f t="shared" si="214"/>
        <v>1.3761246269184629E-2</v>
      </c>
      <c r="JL9" s="153">
        <f t="shared" si="214"/>
        <v>1.365236144242896E-2</v>
      </c>
      <c r="JM9" s="153">
        <f t="shared" si="214"/>
        <v>1.3516276001853792E-2</v>
      </c>
      <c r="JN9" s="153">
        <f t="shared" si="214"/>
        <v>1.3354985401017344E-2</v>
      </c>
      <c r="JO9" s="153">
        <f t="shared" si="214"/>
        <v>1.317051661738255E-2</v>
      </c>
      <c r="JP9" s="153">
        <f t="shared" si="214"/>
        <v>1.2964906423176072E-2</v>
      </c>
      <c r="JQ9" s="153">
        <f t="shared" si="214"/>
        <v>1.2740181934322423E-2</v>
      </c>
      <c r="JR9" s="153">
        <f t="shared" si="214"/>
        <v>1.2498343422805355E-2</v>
      </c>
      <c r="JS9" s="153">
        <f t="shared" si="214"/>
        <v>1.2241349341643538E-2</v>
      </c>
      <c r="JT9" s="153">
        <f t="shared" si="214"/>
        <v>1.1971103482443157E-2</v>
      </c>
      <c r="JU9" s="153">
        <f t="shared" si="214"/>
        <v>1.1689444162598825E-2</v>
      </c>
      <c r="JV9" s="153">
        <f t="shared" si="214"/>
        <v>1.139813532201038E-2</v>
      </c>
      <c r="JW9" s="153">
        <f t="shared" si="214"/>
        <v>1.1098859397006626E-2</v>
      </c>
      <c r="JX9" s="153">
        <f t="shared" si="214"/>
        <v>1.0793211831370098E-2</v>
      </c>
      <c r="JY9" s="153">
        <f t="shared" si="214"/>
        <v>1.0482697080311366E-2</v>
      </c>
      <c r="JZ9" s="153">
        <f t="shared" si="214"/>
        <v>1.0168725962358995E-2</v>
      </c>
      <c r="KA9" s="153">
        <f t="shared" si="214"/>
        <v>9.8526142158640966E-3</v>
      </c>
      <c r="KB9" s="153">
        <f t="shared" si="214"/>
        <v>9.5355821206656536E-3</v>
      </c>
      <c r="KC9" s="153">
        <f t="shared" si="21"/>
        <v>9.2187550509791535E-3</v>
      </c>
      <c r="KD9" s="153">
        <f t="shared" si="215"/>
        <v>8.9031648323543433E-3</v>
      </c>
      <c r="KE9" s="153">
        <f t="shared" si="215"/>
        <v>8.5897517832515986E-3</v>
      </c>
      <c r="KF9" s="153">
        <f t="shared" si="215"/>
        <v>8.2793673301106829E-3</v>
      </c>
      <c r="KG9" s="153">
        <f t="shared" si="215"/>
        <v>7.9727770934711652E-3</v>
      </c>
      <c r="KH9" s="153">
        <f t="shared" si="215"/>
        <v>7.6706643515389427E-3</v>
      </c>
      <c r="KI9" s="153">
        <f t="shared" si="215"/>
        <v>7.3736337963999313E-3</v>
      </c>
      <c r="KJ9" s="153">
        <f t="shared" si="215"/>
        <v>7.0822155067157763E-3</v>
      </c>
      <c r="KK9" s="153">
        <f t="shared" si="215"/>
        <v>6.7968690690870569E-3</v>
      </c>
      <c r="KL9" s="153">
        <f t="shared" si="215"/>
        <v>6.5179877882473505E-3</v>
      </c>
      <c r="KM9" s="153">
        <f t="shared" si="215"/>
        <v>6.2459029337959323E-3</v>
      </c>
      <c r="KN9" s="153">
        <f t="shared" si="215"/>
        <v>5.9808879782413289E-3</v>
      </c>
      <c r="KO9" s="153">
        <f t="shared" si="215"/>
        <v>5.7231627876872257E-3</v>
      </c>
      <c r="KP9" s="153">
        <f t="shared" si="215"/>
        <v>5.4728977325310532E-3</v>
      </c>
      <c r="KQ9" s="153">
        <f t="shared" si="215"/>
        <v>5.2302176910634848E-3</v>
      </c>
      <c r="KR9" s="153">
        <f t="shared" si="215"/>
        <v>4.9952059238596198E-3</v>
      </c>
      <c r="KS9" s="153">
        <f t="shared" si="215"/>
        <v>4.7679078013550596E-3</v>
      </c>
      <c r="KT9" s="153">
        <f t="shared" si="215"/>
        <v>4.548334371022875E-3</v>
      </c>
      <c r="KU9" s="153">
        <f t="shared" si="215"/>
        <v>4.3364657541324599E-3</v>
      </c>
      <c r="KV9" s="153">
        <f t="shared" si="215"/>
        <v>4.1322543652083299E-3</v>
      </c>
      <c r="KW9" s="153">
        <f t="shared" si="215"/>
        <v>3.935627950042311E-3</v>
      </c>
      <c r="KX9" s="153">
        <f t="shared" si="215"/>
        <v>3.7464924404775448E-3</v>
      </c>
      <c r="KY9" s="153">
        <f t="shared" si="215"/>
        <v>3.5647346262074261E-3</v>
      </c>
      <c r="KZ9" s="153">
        <f t="shared" si="215"/>
        <v>3.3902246455451697E-3</v>
      </c>
      <c r="LA9" s="153">
        <f t="shared" si="215"/>
        <v>3.2228182985518396E-3</v>
      </c>
      <c r="LB9" s="153">
        <f t="shared" si="215"/>
        <v>3.0623591870885397E-3</v>
      </c>
      <c r="LC9" s="153">
        <f t="shared" si="215"/>
        <v>2.9086806873090173E-3</v>
      </c>
      <c r="LD9" s="153">
        <f t="shared" si="215"/>
        <v>2.7616077608584016E-3</v>
      </c>
      <c r="LE9" s="153">
        <f t="shared" si="215"/>
        <v>2.6209586116149549E-3</v>
      </c>
      <c r="LF9" s="153">
        <f t="shared" si="215"/>
        <v>2.4865461952267996E-3</v>
      </c>
      <c r="LG9" s="153">
        <f t="shared" si="215"/>
        <v>2.3581795889748517E-3</v>
      </c>
      <c r="LH9" s="153">
        <f t="shared" si="215"/>
        <v>2.2356652296552687E-3</v>
      </c>
      <c r="LI9" s="153">
        <f t="shared" si="215"/>
        <v>2.1188080272366303E-3</v>
      </c>
      <c r="LJ9" s="153">
        <f t="shared" si="215"/>
        <v>2.0074123620236902E-3</v>
      </c>
      <c r="LK9" s="153">
        <f t="shared" si="215"/>
        <v>1.9012829729654387E-3</v>
      </c>
      <c r="LL9" s="153">
        <f t="shared" si="215"/>
        <v>1.8002257445915394E-3</v>
      </c>
      <c r="LM9" s="153">
        <f t="shared" si="215"/>
        <v>1.7040483998606473E-3</v>
      </c>
      <c r="LN9" s="153">
        <f t="shared" si="215"/>
        <v>1.6125611059642918E-3</v>
      </c>
      <c r="LO9" s="153">
        <f t="shared" si="215"/>
        <v>1.5255769998614556E-3</v>
      </c>
      <c r="LP9" s="153">
        <f t="shared" si="215"/>
        <v>1.4429126400277209E-3</v>
      </c>
      <c r="LQ9" s="153">
        <f t="shared" si="215"/>
        <v>1.3643883905961054E-3</v>
      </c>
      <c r="LR9" s="153">
        <f t="shared" si="215"/>
        <v>1.2898287437496921E-3</v>
      </c>
      <c r="LS9" s="153">
        <f t="shared" si="215"/>
        <v>1.2190625859040108E-3</v>
      </c>
      <c r="LT9" s="153">
        <f t="shared" si="215"/>
        <v>1.1519234128933864E-3</v>
      </c>
      <c r="LU9" s="153">
        <f t="shared" si="215"/>
        <v>1.088249499053917E-3</v>
      </c>
      <c r="LV9" s="153">
        <f t="shared" si="215"/>
        <v>1.027884024779075E-3</v>
      </c>
      <c r="LW9" s="153">
        <f t="shared" si="215"/>
        <v>9.7067516681443504E-4</v>
      </c>
      <c r="LX9" s="153">
        <f t="shared" si="215"/>
        <v>9.1647615525743522E-4</v>
      </c>
      <c r="LY9" s="153">
        <f t="shared" si="215"/>
        <v>8.6514530093793592E-4</v>
      </c>
      <c r="LZ9" s="153">
        <f t="shared" si="215"/>
        <v>8.165459965770016E-4</v>
      </c>
      <c r="MA9" s="153">
        <f t="shared" si="215"/>
        <v>7.7054669485490494E-4</v>
      </c>
      <c r="MB9" s="153">
        <f t="shared" si="215"/>
        <v>7.2702086626623256E-4</v>
      </c>
      <c r="MC9" s="153">
        <f t="shared" si="215"/>
        <v>6.8584693939977156E-4</v>
      </c>
      <c r="MD9" s="153">
        <f t="shared" si="215"/>
        <v>6.4690822605424083E-4</v>
      </c>
      <c r="ME9" s="153">
        <f t="shared" si="215"/>
        <v>6.1009283338750409E-4</v>
      </c>
      <c r="MF9" s="153">
        <f t="shared" si="215"/>
        <v>5.7529356509665875E-4</v>
      </c>
      <c r="MG9" s="153">
        <f t="shared" si="215"/>
        <v>5.4240781343939588E-4</v>
      </c>
      <c r="MH9" s="153">
        <f t="shared" si="215"/>
        <v>5.1133744373209604E-4</v>
      </c>
      <c r="MI9" s="153">
        <f t="shared" si="215"/>
        <v>4.8198867279802008E-4</v>
      </c>
      <c r="MJ9" s="153">
        <f t="shared" si="215"/>
        <v>4.542719426881468E-4</v>
      </c>
      <c r="MK9" s="153">
        <f t="shared" si="215"/>
        <v>4.281017908578445E-4</v>
      </c>
      <c r="ML9" s="153">
        <f t="shared" si="215"/>
        <v>4.0339671785401742E-4</v>
      </c>
      <c r="MM9" s="153">
        <f t="shared" si="215"/>
        <v>3.8007905344877976E-4</v>
      </c>
      <c r="MN9" s="153">
        <f t="shared" si="215"/>
        <v>3.5807482204714319E-4</v>
      </c>
      <c r="MO9" s="153">
        <f t="shared" si="22"/>
        <v>3.3731360809630557E-4</v>
      </c>
      <c r="MP9" s="153">
        <f t="shared" si="216"/>
        <v>3.17728422133245E-4</v>
      </c>
      <c r="MQ9" s="153">
        <f t="shared" si="216"/>
        <v>2.9925556802409359E-4</v>
      </c>
      <c r="MR9" s="153">
        <f t="shared" si="216"/>
        <v>2.8183451187334299E-4</v>
      </c>
      <c r="MS9" s="153">
        <f t="shared" si="216"/>
        <v>2.6540775301225666E-4</v>
      </c>
      <c r="MT9" s="153">
        <f t="shared" si="216"/>
        <v>2.4992069741389215E-4</v>
      </c>
      <c r="MU9" s="153">
        <f t="shared" si="216"/>
        <v>2.3532153382611168E-4</v>
      </c>
      <c r="MV9" s="153">
        <f t="shared" si="216"/>
        <v>2.2156111286352688E-4</v>
      </c>
      <c r="MW9" s="153">
        <f t="shared" si="216"/>
        <v>2.0859282925407951E-4</v>
      </c>
      <c r="MX9" s="153">
        <f t="shared" si="216"/>
        <v>1.9637250739546172E-4</v>
      </c>
      <c r="MY9" s="153">
        <f t="shared" si="216"/>
        <v>1.8485829034047203E-4</v>
      </c>
      <c r="MZ9" s="153">
        <f t="shared" si="216"/>
        <v>1.7401053229827102E-4</v>
      </c>
      <c r="NA9" s="153">
        <f t="shared" si="216"/>
        <v>1.6379169471008345E-4</v>
      </c>
      <c r="NB9" s="153">
        <f t="shared" si="216"/>
        <v>1.5416624593281682E-4</v>
      </c>
      <c r="NC9" s="153">
        <f t="shared" si="216"/>
        <v>1.4510056454207046E-4</v>
      </c>
      <c r="ND9" s="153">
        <f t="shared" si="216"/>
        <v>1.365628462467228E-4</v>
      </c>
      <c r="NE9" s="153">
        <f t="shared" si="216"/>
        <v>1.2852301439068457E-4</v>
      </c>
      <c r="NF9" s="153">
        <f t="shared" si="216"/>
        <v>1.2095263400289634E-4</v>
      </c>
      <c r="NG9" s="153">
        <f t="shared" si="216"/>
        <v>1.138248293443817E-4</v>
      </c>
      <c r="NH9" s="153">
        <f t="shared" si="216"/>
        <v>1.0711420489065824E-4</v>
      </c>
      <c r="NI9" s="153">
        <f t="shared" si="216"/>
        <v>1.0079676967903007E-4</v>
      </c>
      <c r="NJ9" s="153">
        <f t="shared" si="216"/>
        <v>9.4849864943008939E-5</v>
      </c>
      <c r="NK9" s="153">
        <f t="shared" si="216"/>
        <v>8.9252094950140149E-5</v>
      </c>
      <c r="NL9" s="153">
        <f t="shared" si="216"/>
        <v>8.3983260954810304E-5</v>
      </c>
      <c r="NM9" s="153">
        <f t="shared" si="216"/>
        <v>7.9024298173915118E-5</v>
      </c>
      <c r="NN9" s="153">
        <f t="shared" si="216"/>
        <v>7.4357215690577493E-5</v>
      </c>
      <c r="NO9" s="153">
        <f t="shared" si="216"/>
        <v>6.9965039189178688E-5</v>
      </c>
      <c r="NP9" s="153">
        <f t="shared" si="216"/>
        <v>6.5831756423875672E-5</v>
      </c>
      <c r="NQ9" s="153">
        <f t="shared" si="216"/>
        <v>6.1942265322227673E-5</v>
      </c>
      <c r="NR9" s="153">
        <f t="shared" si="216"/>
        <v>5.8282324625641007E-5</v>
      </c>
      <c r="NS9" s="153">
        <f t="shared" si="216"/>
        <v>5.4838506968886927E-5</v>
      </c>
      <c r="NT9" s="153">
        <f t="shared" si="216"/>
        <v>5.1598154301914205E-5</v>
      </c>
      <c r="NU9" s="153">
        <f t="shared" si="216"/>
        <v>4.8549335558505738E-5</v>
      </c>
      <c r="NV9" s="153">
        <f t="shared" si="216"/>
        <v>4.568080647795619E-5</v>
      </c>
      <c r="NW9" s="153">
        <f t="shared" si="216"/>
        <v>4.2981971487843364E-5</v>
      </c>
      <c r="NX9" s="153">
        <f t="shared" si="216"/>
        <v>4.0442847558061261E-5</v>
      </c>
      <c r="NY9" s="153">
        <f t="shared" si="216"/>
        <v>3.8054029938542908E-5</v>
      </c>
      <c r="NZ9" s="153">
        <f t="shared" si="216"/>
        <v>3.5806659695528513E-5</v>
      </c>
      <c r="OA9" s="153">
        <f t="shared" si="216"/>
        <v>3.3692392963732357E-5</v>
      </c>
      <c r="OB9" s="153">
        <f t="shared" si="216"/>
        <v>3.1703371834360087E-5</v>
      </c>
      <c r="OC9" s="153">
        <f t="shared" si="216"/>
        <v>2.9832196801581774E-5</v>
      </c>
      <c r="OD9" s="153">
        <f t="shared" si="216"/>
        <v>2.8071900692743885E-5</v>
      </c>
      <c r="OE9" s="153">
        <f t="shared" si="216"/>
        <v>2.6415924010300606E-5</v>
      </c>
      <c r="OF9" s="153">
        <f t="shared" si="216"/>
        <v>2.4858091616146403E-5</v>
      </c>
      <c r="OG9" s="153">
        <f t="shared" si="216"/>
        <v>2.3392590691717692E-5</v>
      </c>
      <c r="OH9" s="153">
        <f t="shared" si="216"/>
        <v>2.2013949909878537E-5</v>
      </c>
      <c r="OI9" s="153">
        <f t="shared" si="216"/>
        <v>2.0717019757241011E-5</v>
      </c>
      <c r="OJ9" s="153">
        <f t="shared" si="216"/>
        <v>1.9496953948134008E-5</v>
      </c>
      <c r="OK9" s="153">
        <f t="shared" si="216"/>
        <v>1.8349191873967737E-5</v>
      </c>
      <c r="OL9" s="153">
        <f t="shared" si="216"/>
        <v>1.7269442034203213E-5</v>
      </c>
      <c r="OM9" s="153">
        <f t="shared" si="216"/>
        <v>1.6253666397537685E-5</v>
      </c>
      <c r="ON9" s="153">
        <f t="shared" si="216"/>
        <v>1.5298065644260364E-5</v>
      </c>
      <c r="OO9" s="153">
        <f t="shared" si="216"/>
        <v>1.4399065242990918E-5</v>
      </c>
      <c r="OP9" s="153">
        <f t="shared" si="216"/>
        <v>1.3553302317217129E-5</v>
      </c>
      <c r="OQ9" s="153">
        <f t="shared" si="216"/>
        <v>1.2757613259162621E-5</v>
      </c>
      <c r="OR9" s="153">
        <f t="shared" si="216"/>
        <v>1.2009022050568902E-5</v>
      </c>
      <c r="OS9" s="153">
        <f t="shared" si="216"/>
        <v>1.1304729251946243E-5</v>
      </c>
      <c r="OT9" s="153">
        <f t="shared" si="216"/>
        <v>1.0642101623745657E-5</v>
      </c>
      <c r="OU9" s="153">
        <f t="shared" si="216"/>
        <v>1.0018662344732098E-5</v>
      </c>
      <c r="OV9" s="153">
        <f t="shared" si="216"/>
        <v>9.4320817945845405E-6</v>
      </c>
      <c r="OW9" s="153">
        <f t="shared" si="216"/>
        <v>8.8801688694338373E-6</v>
      </c>
      <c r="OX9" s="153">
        <f t="shared" si="216"/>
        <v>8.3608628006495206E-6</v>
      </c>
      <c r="OY9" s="153">
        <f t="shared" si="216"/>
        <v>7.8722254487307766E-6</v>
      </c>
      <c r="OZ9" s="153">
        <f t="shared" si="216"/>
        <v>7.4124340456227633E-6</v>
      </c>
      <c r="PA9" s="153">
        <f t="shared" si="23"/>
        <v>6.9797743601845056E-6</v>
      </c>
      <c r="PB9" s="153">
        <f t="shared" si="8"/>
        <v>6.572634262875359E-6</v>
      </c>
      <c r="PC9" s="153">
        <f t="shared" si="8"/>
        <v>6.1894976670003726E-6</v>
      </c>
      <c r="PD9" s="153">
        <f t="shared" si="8"/>
        <v>5.8289388250761067E-6</v>
      </c>
      <c r="PE9" s="153">
        <f t="shared" si="8"/>
        <v>5.4896169600330585E-6</v>
      </c>
      <c r="PF9" s="153">
        <f t="shared" si="8"/>
        <v>5.1702712120754033E-6</v>
      </c>
      <c r="PG9" s="153">
        <f t="shared" si="8"/>
        <v>4.8697158830649177E-6</v>
      </c>
      <c r="PH9" s="153">
        <f t="shared" si="8"/>
        <v>4.5868359612931329E-6</v>
      </c>
      <c r="PI9" s="153">
        <f t="shared" si="8"/>
        <v>4.3205829104512702E-6</v>
      </c>
    </row>
    <row r="10" spans="1:425" x14ac:dyDescent="0.75">
      <c r="A10" s="4">
        <v>7</v>
      </c>
      <c r="B10" s="342">
        <f>IFERROR(_xlfn.LOGNORM.INV(VLookups!$B$22,LN($G10),LN($K10)),"")</f>
        <v>28.611947950513787</v>
      </c>
      <c r="C10" s="87">
        <v>100</v>
      </c>
      <c r="D10" s="342">
        <f>IFERROR(_xlfn.LOGNORM.INV(VLookups!$B$23,LN($G10),LN($K10)),"")</f>
        <v>349.50434053968473</v>
      </c>
      <c r="E10" s="34">
        <f t="shared" si="9"/>
        <v>1</v>
      </c>
      <c r="F10" s="34">
        <f t="shared" si="10"/>
        <v>0.28611947950513367</v>
      </c>
      <c r="G10" s="68">
        <f>IF(AND(C10&gt;0,NOT(ISBLANK(H10))),IF(VLOOKUP($C$3,VLookups!$A$17:$B$18,2,FALSE),C10*VLOOKUP(H10,VLookups!$A$4:$B$13,2,FALSE),C10),"")</f>
        <v>100</v>
      </c>
      <c r="H10" s="21" t="s">
        <v>2</v>
      </c>
      <c r="I10" s="56"/>
      <c r="J10" s="244"/>
      <c r="K10" s="343">
        <f>IF(C10&gt;0,IF(ISBLANK(J10),IF(ISBLANK(H10),"",VLOOKUP(H10,VLookups!$A$4:$C$13,3,FALSE)),J10),"")</f>
        <v>1.4</v>
      </c>
      <c r="L10" s="343">
        <f t="shared" si="11"/>
        <v>53.48206543152849</v>
      </c>
      <c r="M10" s="70">
        <f t="shared" si="12"/>
        <v>2860.3313228222946</v>
      </c>
      <c r="N10" s="87">
        <v>150</v>
      </c>
      <c r="O10" s="237">
        <f>IF(AND(N10&gt;0,C10&gt;0,NOT(K10="")),ABS(VLOOKUP($N$1,VLookups!$A$53:$B$54,2,FALSE)-_xlfn.LOGNORM.DIST(N10,LN(G10),LN(K10),TRUE)),"")</f>
        <v>0.88590756354020139</v>
      </c>
      <c r="P10" s="86">
        <f>IF(AND($B10&gt;0,$C10&gt;0,$D10&gt;0,NOT(ISBLANK($H10))),_xlfn.LOGNORM.INV(ABS(VLOOKUP($N$1,VLookups!$A$53:$B$54,2,FALSE)-P$3),LN($G10),LN($K10)),"")</f>
        <v>64.972471472765605</v>
      </c>
      <c r="Q10" s="85">
        <f>IF(AND($B10&gt;0,$C10&gt;0,$D10&gt;0,NOT(ISBLANK($H10))),_xlfn.LOGNORM.INV(ABS(VLOOKUP($N$1,VLookups!$A$53:$B$54,2,FALSE)-Q$3),LN($G10),LN($K10)),"")</f>
        <v>153.91133773003682</v>
      </c>
      <c r="R10" s="86">
        <f>IF(AND($B10&gt;0,$C10&gt;0,$D10&gt;0,NOT(ISBLANK($H10))),_xlfn.LOGNORM.INV(ABS(VLOOKUP($N$1,VLookups!$A$53:$B$54,2,FALSE)-R$3),LN($G10),LN($K10)),"")</f>
        <v>141.72679799847526</v>
      </c>
      <c r="S10" s="85">
        <f>IF(AND($B10&gt;0,$C10&gt;0,$D10&gt;0,NOT(ISBLANK($H10))),_xlfn.LOGNORM.INV(ABS(VLOOKUP($N$1,VLookups!$A$53:$B$54,2,FALSE)-S$3),LN($G10),LN($K10)),"")</f>
        <v>132.73469543310267</v>
      </c>
      <c r="T10" s="86">
        <f>IF(AND($B10&gt;0,$C10&gt;0,$D10&gt;0,NOT(ISBLANK($H10))),_xlfn.LOGNORM.INV(ABS(VLOOKUP($N$1,VLookups!$A$53:$B$54,2,FALSE)-T$3),LN($G10),LN($K10)),"")</f>
        <v>125.4763457609285</v>
      </c>
      <c r="U10" s="85">
        <f>IF(AND($B10&gt;0,$C10&gt;0,$D10&gt;0,NOT(ISBLANK($H10))),_xlfn.LOGNORM.INV(ABS(VLOOKUP($N$1,VLookups!$A$53:$B$54,2,FALSE)-U$3),LN($G10),LN($K10)),"")</f>
        <v>119.29702592152417</v>
      </c>
      <c r="V10" s="5"/>
      <c r="W10" s="152">
        <f t="shared" si="13"/>
        <v>1.6044619629458545</v>
      </c>
      <c r="X10" s="152">
        <f t="shared" si="14"/>
        <v>28.611947950513787</v>
      </c>
      <c r="Y10" s="48">
        <f t="shared" ref="Y10" si="218">IF(ISNONTEXT($W10),X10+$W10,"")</f>
        <v>30.216409913459643</v>
      </c>
      <c r="Z10" s="48">
        <f t="shared" si="25"/>
        <v>31.820871876405498</v>
      </c>
      <c r="AA10" s="48">
        <f t="shared" si="26"/>
        <v>33.425333839351353</v>
      </c>
      <c r="AB10" s="48">
        <f t="shared" si="27"/>
        <v>35.029795802297208</v>
      </c>
      <c r="AC10" s="48">
        <f t="shared" si="28"/>
        <v>36.634257765243063</v>
      </c>
      <c r="AD10" s="48">
        <f t="shared" si="29"/>
        <v>38.238719728188919</v>
      </c>
      <c r="AE10" s="48">
        <f t="shared" si="30"/>
        <v>39.843181691134774</v>
      </c>
      <c r="AF10" s="48">
        <f t="shared" si="31"/>
        <v>41.447643654080629</v>
      </c>
      <c r="AG10" s="48">
        <f t="shared" si="32"/>
        <v>43.052105617026484</v>
      </c>
      <c r="AH10" s="48">
        <f t="shared" si="33"/>
        <v>44.656567579972339</v>
      </c>
      <c r="AI10" s="48">
        <f t="shared" si="34"/>
        <v>46.261029542918195</v>
      </c>
      <c r="AJ10" s="48">
        <f t="shared" si="35"/>
        <v>47.86549150586405</v>
      </c>
      <c r="AK10" s="48">
        <f t="shared" si="36"/>
        <v>49.469953468809905</v>
      </c>
      <c r="AL10" s="48">
        <f t="shared" si="37"/>
        <v>51.07441543175576</v>
      </c>
      <c r="AM10" s="48">
        <f t="shared" si="38"/>
        <v>52.678877394701615</v>
      </c>
      <c r="AN10" s="48">
        <f t="shared" si="39"/>
        <v>54.283339357647471</v>
      </c>
      <c r="AO10" s="48">
        <f t="shared" si="40"/>
        <v>55.887801320593326</v>
      </c>
      <c r="AP10" s="48">
        <f t="shared" si="41"/>
        <v>57.492263283539181</v>
      </c>
      <c r="AQ10" s="48">
        <f t="shared" si="42"/>
        <v>59.096725246485036</v>
      </c>
      <c r="AR10" s="48">
        <f t="shared" si="43"/>
        <v>60.701187209430891</v>
      </c>
      <c r="AS10" s="48">
        <f t="shared" si="44"/>
        <v>62.305649172376746</v>
      </c>
      <c r="AT10" s="48">
        <f t="shared" si="45"/>
        <v>63.910111135322602</v>
      </c>
      <c r="AU10" s="48">
        <f t="shared" si="46"/>
        <v>65.514573098268457</v>
      </c>
      <c r="AV10" s="48">
        <f t="shared" si="47"/>
        <v>67.119035061214305</v>
      </c>
      <c r="AW10" s="48">
        <f t="shared" si="48"/>
        <v>68.723497024160153</v>
      </c>
      <c r="AX10" s="48">
        <f t="shared" si="49"/>
        <v>70.327958987106001</v>
      </c>
      <c r="AY10" s="48">
        <f t="shared" si="50"/>
        <v>71.932420950051849</v>
      </c>
      <c r="AZ10" s="48">
        <f t="shared" si="51"/>
        <v>73.536882912997697</v>
      </c>
      <c r="BA10" s="48">
        <f t="shared" si="52"/>
        <v>75.141344875943545</v>
      </c>
      <c r="BB10" s="48">
        <f t="shared" si="53"/>
        <v>76.745806838889393</v>
      </c>
      <c r="BC10" s="48">
        <f t="shared" si="54"/>
        <v>78.350268801835242</v>
      </c>
      <c r="BD10" s="48">
        <f t="shared" si="55"/>
        <v>79.95473076478109</v>
      </c>
      <c r="BE10" s="48">
        <f t="shared" si="56"/>
        <v>81.559192727726938</v>
      </c>
      <c r="BF10" s="48">
        <f t="shared" si="57"/>
        <v>83.163654690672786</v>
      </c>
      <c r="BG10" s="48">
        <f t="shared" si="58"/>
        <v>84.768116653618634</v>
      </c>
      <c r="BH10" s="48">
        <f t="shared" si="59"/>
        <v>86.372578616564482</v>
      </c>
      <c r="BI10" s="48">
        <f t="shared" si="60"/>
        <v>87.97704057951033</v>
      </c>
      <c r="BJ10" s="48">
        <f t="shared" si="61"/>
        <v>89.581502542456178</v>
      </c>
      <c r="BK10" s="48">
        <f t="shared" si="62"/>
        <v>91.185964505402026</v>
      </c>
      <c r="BL10" s="48">
        <f t="shared" si="63"/>
        <v>92.790426468347874</v>
      </c>
      <c r="BM10" s="48">
        <f t="shared" si="64"/>
        <v>94.394888431293722</v>
      </c>
      <c r="BN10" s="48">
        <f t="shared" si="65"/>
        <v>95.999350394239571</v>
      </c>
      <c r="BO10" s="48">
        <f t="shared" si="66"/>
        <v>97.603812357185419</v>
      </c>
      <c r="BP10" s="48">
        <f t="shared" si="67"/>
        <v>99.208274320131267</v>
      </c>
      <c r="BQ10" s="48">
        <f t="shared" si="68"/>
        <v>100.81273628307711</v>
      </c>
      <c r="BR10" s="48">
        <f t="shared" si="69"/>
        <v>102.41719824602296</v>
      </c>
      <c r="BS10" s="48">
        <f t="shared" si="70"/>
        <v>104.02166020896881</v>
      </c>
      <c r="BT10" s="48">
        <f t="shared" si="71"/>
        <v>105.62612217191466</v>
      </c>
      <c r="BU10" s="48">
        <f t="shared" si="72"/>
        <v>107.23058413486051</v>
      </c>
      <c r="BV10" s="48">
        <f t="shared" si="73"/>
        <v>108.83504609780636</v>
      </c>
      <c r="BW10" s="48">
        <f t="shared" si="74"/>
        <v>110.4395080607522</v>
      </c>
      <c r="BX10" s="48">
        <f t="shared" si="75"/>
        <v>112.04397002369805</v>
      </c>
      <c r="BY10" s="48">
        <f t="shared" si="76"/>
        <v>113.6484319866439</v>
      </c>
      <c r="BZ10" s="48">
        <f t="shared" si="77"/>
        <v>115.25289394958975</v>
      </c>
      <c r="CA10" s="48">
        <f t="shared" si="78"/>
        <v>116.8573559125356</v>
      </c>
      <c r="CB10" s="48">
        <f t="shared" si="79"/>
        <v>118.46181787548144</v>
      </c>
      <c r="CC10" s="48">
        <f t="shared" si="80"/>
        <v>120.06627983842729</v>
      </c>
      <c r="CD10" s="48">
        <f t="shared" si="81"/>
        <v>121.67074180137314</v>
      </c>
      <c r="CE10" s="48">
        <f t="shared" si="82"/>
        <v>123.27520376431899</v>
      </c>
      <c r="CF10" s="48">
        <f t="shared" si="83"/>
        <v>124.87966572726484</v>
      </c>
      <c r="CG10" s="48">
        <f t="shared" si="84"/>
        <v>126.48412769021068</v>
      </c>
      <c r="CH10" s="48">
        <f t="shared" si="85"/>
        <v>128.08858965315653</v>
      </c>
      <c r="CI10" s="48">
        <f t="shared" si="86"/>
        <v>129.69305161610239</v>
      </c>
      <c r="CJ10" s="48">
        <f t="shared" si="87"/>
        <v>131.29751357904826</v>
      </c>
      <c r="CK10" s="48">
        <f t="shared" si="18"/>
        <v>132.90197554199412</v>
      </c>
      <c r="CL10" s="48">
        <f t="shared" si="88"/>
        <v>134.50643750493998</v>
      </c>
      <c r="CM10" s="48">
        <f t="shared" si="89"/>
        <v>136.11089946788584</v>
      </c>
      <c r="CN10" s="48">
        <f t="shared" si="90"/>
        <v>137.71536143083171</v>
      </c>
      <c r="CO10" s="48">
        <f t="shared" si="91"/>
        <v>139.31982339377757</v>
      </c>
      <c r="CP10" s="48">
        <f t="shared" si="92"/>
        <v>140.92428535672343</v>
      </c>
      <c r="CQ10" s="48">
        <f t="shared" si="93"/>
        <v>142.52874731966929</v>
      </c>
      <c r="CR10" s="48">
        <f t="shared" si="94"/>
        <v>144.13320928261516</v>
      </c>
      <c r="CS10" s="48">
        <f t="shared" si="95"/>
        <v>145.73767124556102</v>
      </c>
      <c r="CT10" s="48">
        <f t="shared" si="96"/>
        <v>147.34213320850688</v>
      </c>
      <c r="CU10" s="48">
        <f t="shared" si="97"/>
        <v>148.94659517145274</v>
      </c>
      <c r="CV10" s="48">
        <f t="shared" si="98"/>
        <v>150.5510571343986</v>
      </c>
      <c r="CW10" s="48">
        <f t="shared" si="99"/>
        <v>152.15551909734447</v>
      </c>
      <c r="CX10" s="48">
        <f t="shared" si="100"/>
        <v>153.75998106029033</v>
      </c>
      <c r="CY10" s="48">
        <f t="shared" si="101"/>
        <v>155.36444302323619</v>
      </c>
      <c r="CZ10" s="48">
        <f t="shared" si="102"/>
        <v>156.96890498618205</v>
      </c>
      <c r="DA10" s="48">
        <f t="shared" si="103"/>
        <v>158.57336694912792</v>
      </c>
      <c r="DB10" s="48">
        <f t="shared" si="104"/>
        <v>160.17782891207378</v>
      </c>
      <c r="DC10" s="48">
        <f t="shared" si="105"/>
        <v>161.78229087501964</v>
      </c>
      <c r="DD10" s="48">
        <f t="shared" si="106"/>
        <v>163.3867528379655</v>
      </c>
      <c r="DE10" s="48">
        <f t="shared" si="107"/>
        <v>164.99121480091137</v>
      </c>
      <c r="DF10" s="48">
        <f t="shared" si="108"/>
        <v>166.59567676385723</v>
      </c>
      <c r="DG10" s="48">
        <f t="shared" si="109"/>
        <v>168.20013872680309</v>
      </c>
      <c r="DH10" s="48">
        <f t="shared" si="110"/>
        <v>169.80460068974895</v>
      </c>
      <c r="DI10" s="48">
        <f t="shared" si="111"/>
        <v>171.40906265269481</v>
      </c>
      <c r="DJ10" s="48">
        <f t="shared" si="112"/>
        <v>173.01352461564068</v>
      </c>
      <c r="DK10" s="48">
        <f t="shared" si="113"/>
        <v>174.61798657858654</v>
      </c>
      <c r="DL10" s="48">
        <f t="shared" si="114"/>
        <v>176.2224485415324</v>
      </c>
      <c r="DM10" s="48">
        <f t="shared" si="115"/>
        <v>177.82691050447826</v>
      </c>
      <c r="DN10" s="48">
        <f t="shared" si="116"/>
        <v>179.43137246742413</v>
      </c>
      <c r="DO10" s="48">
        <f t="shared" si="117"/>
        <v>181.03583443036999</v>
      </c>
      <c r="DP10" s="48">
        <f t="shared" si="118"/>
        <v>182.64029639331585</v>
      </c>
      <c r="DQ10" s="48">
        <f t="shared" si="119"/>
        <v>184.24475835626171</v>
      </c>
      <c r="DR10" s="48">
        <f t="shared" si="120"/>
        <v>185.84922031920757</v>
      </c>
      <c r="DS10" s="48">
        <f t="shared" si="121"/>
        <v>187.45368228215344</v>
      </c>
      <c r="DT10" s="48">
        <f t="shared" si="122"/>
        <v>189.0581442450993</v>
      </c>
      <c r="DU10" s="48">
        <f t="shared" si="123"/>
        <v>190.66260620804516</v>
      </c>
      <c r="DV10" s="48">
        <f t="shared" si="124"/>
        <v>192.26706817099102</v>
      </c>
      <c r="DW10" s="48">
        <f t="shared" si="125"/>
        <v>193.87153013393689</v>
      </c>
      <c r="DX10" s="48">
        <f t="shared" si="126"/>
        <v>195.47599209688275</v>
      </c>
      <c r="DY10" s="48">
        <f t="shared" si="127"/>
        <v>197.08045405982861</v>
      </c>
      <c r="DZ10" s="48">
        <f t="shared" si="128"/>
        <v>198.68491602277447</v>
      </c>
      <c r="EA10" s="48">
        <f t="shared" si="129"/>
        <v>200.28937798572034</v>
      </c>
      <c r="EB10" s="48">
        <f t="shared" si="130"/>
        <v>201.8938399486662</v>
      </c>
      <c r="EC10" s="48">
        <f t="shared" si="131"/>
        <v>203.49830191161206</v>
      </c>
      <c r="ED10" s="48">
        <f t="shared" si="132"/>
        <v>205.10276387455792</v>
      </c>
      <c r="EE10" s="48">
        <f t="shared" si="133"/>
        <v>206.70722583750378</v>
      </c>
      <c r="EF10" s="48">
        <f t="shared" si="134"/>
        <v>208.31168780044965</v>
      </c>
      <c r="EG10" s="48">
        <f t="shared" si="135"/>
        <v>209.91614976339551</v>
      </c>
      <c r="EH10" s="48">
        <f t="shared" si="136"/>
        <v>211.52061172634137</v>
      </c>
      <c r="EI10" s="48">
        <f t="shared" si="137"/>
        <v>213.12507368928723</v>
      </c>
      <c r="EJ10" s="48">
        <f t="shared" si="138"/>
        <v>214.7295356522331</v>
      </c>
      <c r="EK10" s="48">
        <f t="shared" si="139"/>
        <v>216.33399761517896</v>
      </c>
      <c r="EL10" s="48">
        <f t="shared" si="140"/>
        <v>217.93845957812482</v>
      </c>
      <c r="EM10" s="48">
        <f t="shared" si="141"/>
        <v>219.54292154107068</v>
      </c>
      <c r="EN10" s="48">
        <f t="shared" si="142"/>
        <v>221.14738350401655</v>
      </c>
      <c r="EO10" s="48">
        <f t="shared" si="143"/>
        <v>222.75184546696241</v>
      </c>
      <c r="EP10" s="48">
        <f t="shared" si="144"/>
        <v>224.35630742990827</v>
      </c>
      <c r="EQ10" s="48">
        <f t="shared" si="145"/>
        <v>225.96076939285413</v>
      </c>
      <c r="ER10" s="48">
        <f t="shared" si="146"/>
        <v>227.56523135579999</v>
      </c>
      <c r="ES10" s="48">
        <f t="shared" si="147"/>
        <v>229.16969331874586</v>
      </c>
      <c r="ET10" s="48">
        <f t="shared" si="148"/>
        <v>230.77415528169172</v>
      </c>
      <c r="EU10" s="48">
        <f t="shared" si="149"/>
        <v>232.37861724463758</v>
      </c>
      <c r="EV10" s="48">
        <f t="shared" si="150"/>
        <v>233.98307920758344</v>
      </c>
      <c r="EW10" s="48">
        <f t="shared" si="19"/>
        <v>235.58754117052931</v>
      </c>
      <c r="EX10" s="48">
        <f t="shared" si="151"/>
        <v>237.19200313347517</v>
      </c>
      <c r="EY10" s="48">
        <f t="shared" si="152"/>
        <v>238.79646509642103</v>
      </c>
      <c r="EZ10" s="48">
        <f t="shared" si="153"/>
        <v>240.40092705936689</v>
      </c>
      <c r="FA10" s="48">
        <f t="shared" si="154"/>
        <v>242.00538902231276</v>
      </c>
      <c r="FB10" s="48">
        <f t="shared" si="155"/>
        <v>243.60985098525862</v>
      </c>
      <c r="FC10" s="48">
        <f t="shared" si="156"/>
        <v>245.21431294820448</v>
      </c>
      <c r="FD10" s="48">
        <f t="shared" si="157"/>
        <v>246.81877491115034</v>
      </c>
      <c r="FE10" s="48">
        <f t="shared" si="158"/>
        <v>248.4232368740962</v>
      </c>
      <c r="FF10" s="48">
        <f t="shared" si="159"/>
        <v>250.02769883704207</v>
      </c>
      <c r="FG10" s="48">
        <f t="shared" si="160"/>
        <v>251.63216079998793</v>
      </c>
      <c r="FH10" s="48">
        <f t="shared" si="161"/>
        <v>253.23662276293379</v>
      </c>
      <c r="FI10" s="48">
        <f t="shared" si="162"/>
        <v>254.84108472587965</v>
      </c>
      <c r="FJ10" s="48">
        <f t="shared" si="163"/>
        <v>256.44554668882552</v>
      </c>
      <c r="FK10" s="48">
        <f t="shared" si="164"/>
        <v>258.05000865177135</v>
      </c>
      <c r="FL10" s="48">
        <f t="shared" si="165"/>
        <v>259.65447061471718</v>
      </c>
      <c r="FM10" s="48">
        <f t="shared" si="166"/>
        <v>261.25893257766302</v>
      </c>
      <c r="FN10" s="48">
        <f t="shared" si="167"/>
        <v>262.86339454060885</v>
      </c>
      <c r="FO10" s="48">
        <f t="shared" si="168"/>
        <v>264.46785650355469</v>
      </c>
      <c r="FP10" s="48">
        <f t="shared" si="169"/>
        <v>266.07231846650052</v>
      </c>
      <c r="FQ10" s="48">
        <f t="shared" si="170"/>
        <v>267.67678042944635</v>
      </c>
      <c r="FR10" s="48">
        <f t="shared" si="171"/>
        <v>269.28124239239219</v>
      </c>
      <c r="FS10" s="48">
        <f t="shared" si="172"/>
        <v>270.88570435533802</v>
      </c>
      <c r="FT10" s="48">
        <f t="shared" si="173"/>
        <v>272.49016631828385</v>
      </c>
      <c r="FU10" s="48">
        <f t="shared" si="174"/>
        <v>274.09462828122969</v>
      </c>
      <c r="FV10" s="48">
        <f t="shared" si="175"/>
        <v>275.69909024417552</v>
      </c>
      <c r="FW10" s="48">
        <f t="shared" si="176"/>
        <v>277.30355220712136</v>
      </c>
      <c r="FX10" s="48">
        <f t="shared" si="177"/>
        <v>278.90801417006719</v>
      </c>
      <c r="FY10" s="48">
        <f t="shared" si="178"/>
        <v>280.51247613301302</v>
      </c>
      <c r="FZ10" s="48">
        <f t="shared" si="179"/>
        <v>282.11693809595886</v>
      </c>
      <c r="GA10" s="48">
        <f t="shared" si="180"/>
        <v>283.72140005890469</v>
      </c>
      <c r="GB10" s="48">
        <f t="shared" si="181"/>
        <v>285.32586202185053</v>
      </c>
      <c r="GC10" s="48">
        <f t="shared" si="182"/>
        <v>286.93032398479636</v>
      </c>
      <c r="GD10" s="48">
        <f t="shared" si="183"/>
        <v>288.53478594774219</v>
      </c>
      <c r="GE10" s="48">
        <f t="shared" si="184"/>
        <v>290.13924791068803</v>
      </c>
      <c r="GF10" s="48">
        <f t="shared" si="185"/>
        <v>291.74370987363386</v>
      </c>
      <c r="GG10" s="48">
        <f t="shared" si="186"/>
        <v>293.3481718365797</v>
      </c>
      <c r="GH10" s="48">
        <f t="shared" si="187"/>
        <v>294.95263379952553</v>
      </c>
      <c r="GI10" s="48">
        <f t="shared" si="188"/>
        <v>296.55709576247136</v>
      </c>
      <c r="GJ10" s="48">
        <f t="shared" si="189"/>
        <v>298.1615577254172</v>
      </c>
      <c r="GK10" s="48">
        <f t="shared" si="190"/>
        <v>299.76601968836303</v>
      </c>
      <c r="GL10" s="48">
        <f t="shared" si="191"/>
        <v>301.37048165130886</v>
      </c>
      <c r="GM10" s="48">
        <f t="shared" si="192"/>
        <v>302.9749436142547</v>
      </c>
      <c r="GN10" s="48">
        <f t="shared" si="193"/>
        <v>304.57940557720053</v>
      </c>
      <c r="GO10" s="48">
        <f t="shared" si="194"/>
        <v>306.18386754014637</v>
      </c>
      <c r="GP10" s="48">
        <f t="shared" si="195"/>
        <v>307.7883295030922</v>
      </c>
      <c r="GQ10" s="48">
        <f t="shared" si="196"/>
        <v>309.39279146603803</v>
      </c>
      <c r="GR10" s="48">
        <f t="shared" si="197"/>
        <v>310.99725342898387</v>
      </c>
      <c r="GS10" s="48">
        <f t="shared" si="198"/>
        <v>312.6017153919297</v>
      </c>
      <c r="GT10" s="48">
        <f t="shared" si="199"/>
        <v>314.20617735487554</v>
      </c>
      <c r="GU10" s="48">
        <f t="shared" si="200"/>
        <v>315.81063931782137</v>
      </c>
      <c r="GV10" s="48">
        <f t="shared" si="201"/>
        <v>317.4151012807672</v>
      </c>
      <c r="GW10" s="48">
        <f t="shared" si="202"/>
        <v>319.01956324371304</v>
      </c>
      <c r="GX10" s="48">
        <f t="shared" si="203"/>
        <v>320.62402520665887</v>
      </c>
      <c r="GY10" s="48">
        <f t="shared" si="204"/>
        <v>322.2284871696047</v>
      </c>
      <c r="GZ10" s="48">
        <f t="shared" si="205"/>
        <v>323.83294913255054</v>
      </c>
      <c r="HA10" s="48">
        <f t="shared" si="206"/>
        <v>325.43741109549637</v>
      </c>
      <c r="HB10" s="48">
        <f t="shared" si="207"/>
        <v>327.04187305844221</v>
      </c>
      <c r="HC10" s="48">
        <f t="shared" si="208"/>
        <v>328.64633502138804</v>
      </c>
      <c r="HD10" s="48">
        <f t="shared" si="209"/>
        <v>330.25079698433387</v>
      </c>
      <c r="HE10" s="48">
        <f t="shared" si="210"/>
        <v>331.85525894727971</v>
      </c>
      <c r="HF10" s="48">
        <f t="shared" si="211"/>
        <v>333.45972091022554</v>
      </c>
      <c r="HG10" s="48">
        <f t="shared" si="212"/>
        <v>335.06418287317138</v>
      </c>
      <c r="HH10" s="48">
        <f t="shared" si="213"/>
        <v>336.66864483611721</v>
      </c>
      <c r="HI10" s="48">
        <f t="shared" si="20"/>
        <v>338.27310679906304</v>
      </c>
      <c r="HJ10" s="48">
        <f t="shared" si="3"/>
        <v>339.87756876200888</v>
      </c>
      <c r="HK10" s="48">
        <f t="shared" si="3"/>
        <v>341.48203072495471</v>
      </c>
      <c r="HL10" s="48">
        <f t="shared" si="3"/>
        <v>343.08649268790055</v>
      </c>
      <c r="HM10" s="48">
        <f t="shared" si="3"/>
        <v>344.69095465084638</v>
      </c>
      <c r="HN10" s="48">
        <f t="shared" si="3"/>
        <v>346.29541661379221</v>
      </c>
      <c r="HO10" s="48">
        <f t="shared" si="3"/>
        <v>347.89987857673805</v>
      </c>
      <c r="HP10" s="48">
        <f t="shared" si="3"/>
        <v>349.50434053968388</v>
      </c>
      <c r="HQ10" s="153">
        <f t="shared" si="4"/>
        <v>4.1117978697349176E-5</v>
      </c>
      <c r="HR10" s="153">
        <f t="shared" si="214"/>
        <v>7.0231421277809552E-5</v>
      </c>
      <c r="HS10" s="153">
        <f t="shared" si="214"/>
        <v>1.1388094862291433E-4</v>
      </c>
      <c r="HT10" s="153">
        <f t="shared" si="214"/>
        <v>1.7640846978224015E-4</v>
      </c>
      <c r="HU10" s="153">
        <f t="shared" si="214"/>
        <v>2.6244293609113532E-4</v>
      </c>
      <c r="HV10" s="153">
        <f t="shared" si="214"/>
        <v>3.7665923077657981E-4</v>
      </c>
      <c r="HW10" s="153">
        <f t="shared" si="214"/>
        <v>5.2351482684193985E-4</v>
      </c>
      <c r="HX10" s="153">
        <f t="shared" si="214"/>
        <v>7.0698782479051341E-4</v>
      </c>
      <c r="HY10" s="153">
        <f t="shared" si="214"/>
        <v>9.303380383350778E-4</v>
      </c>
      <c r="HZ10" s="153">
        <f t="shared" si="214"/>
        <v>1.1959086542234199E-3</v>
      </c>
      <c r="IA10" s="153">
        <f t="shared" si="214"/>
        <v>1.5049806099099905E-3</v>
      </c>
      <c r="IB10" s="153">
        <f t="shared" si="214"/>
        <v>1.8576860986273341E-3</v>
      </c>
      <c r="IC10" s="153">
        <f t="shared" si="214"/>
        <v>2.2529822330517976E-3</v>
      </c>
      <c r="ID10" s="153">
        <f t="shared" si="214"/>
        <v>2.6886813581863049E-3</v>
      </c>
      <c r="IE10" s="153">
        <f t="shared" si="214"/>
        <v>3.1615310621148154E-3</v>
      </c>
      <c r="IF10" s="153">
        <f t="shared" si="214"/>
        <v>3.6673346638837396E-3</v>
      </c>
      <c r="IG10" s="153">
        <f t="shared" si="214"/>
        <v>4.2011017957666041E-3</v>
      </c>
      <c r="IH10" s="153">
        <f t="shared" si="214"/>
        <v>4.7572184875169345E-3</v>
      </c>
      <c r="II10" s="153">
        <f t="shared" si="214"/>
        <v>5.3296267014761181E-3</v>
      </c>
      <c r="IJ10" s="153">
        <f t="shared" si="214"/>
        <v>5.9120043459816212E-3</v>
      </c>
      <c r="IK10" s="153">
        <f t="shared" si="214"/>
        <v>6.497938208792511E-3</v>
      </c>
      <c r="IL10" s="153">
        <f t="shared" si="214"/>
        <v>7.081083827431227E-3</v>
      </c>
      <c r="IM10" s="153">
        <f t="shared" si="214"/>
        <v>7.6553079087754066E-3</v>
      </c>
      <c r="IN10" s="153">
        <f t="shared" si="214"/>
        <v>8.2148104210460898E-3</v>
      </c>
      <c r="IO10" s="153">
        <f t="shared" si="214"/>
        <v>8.7542248362623802E-3</v>
      </c>
      <c r="IP10" s="153">
        <f t="shared" si="214"/>
        <v>9.2686961582312977E-3</v>
      </c>
      <c r="IQ10" s="153">
        <f t="shared" si="214"/>
        <v>9.7539373119540519E-3</v>
      </c>
      <c r="IR10" s="153">
        <f t="shared" si="214"/>
        <v>1.0206265194862139E-2</v>
      </c>
      <c r="IS10" s="153">
        <f t="shared" si="214"/>
        <v>1.0622618211368038E-2</v>
      </c>
      <c r="IT10" s="153">
        <f t="shared" si="214"/>
        <v>1.100055745100716E-2</v>
      </c>
      <c r="IU10" s="153">
        <f t="shared" si="214"/>
        <v>1.1338253852762764E-2</v>
      </c>
      <c r="IV10" s="153">
        <f t="shared" si="214"/>
        <v>1.1634463751539528E-2</v>
      </c>
      <c r="IW10" s="153">
        <f t="shared" si="214"/>
        <v>1.1888495154330872E-2</v>
      </c>
      <c r="IX10" s="153">
        <f t="shared" si="214"/>
        <v>1.2100166968727505E-2</v>
      </c>
      <c r="IY10" s="153">
        <f t="shared" si="214"/>
        <v>1.2269763227638666E-2</v>
      </c>
      <c r="IZ10" s="153">
        <f t="shared" si="214"/>
        <v>1.2397984140862087E-2</v>
      </c>
      <c r="JA10" s="153">
        <f t="shared" si="214"/>
        <v>1.2485895572564442E-2</v>
      </c>
      <c r="JB10" s="153">
        <f t="shared" si="214"/>
        <v>1.2534878306718603E-2</v>
      </c>
      <c r="JC10" s="153">
        <f t="shared" si="214"/>
        <v>1.2546578230027272E-2</v>
      </c>
      <c r="JD10" s="153">
        <f t="shared" si="214"/>
        <v>1.2522858341145207E-2</v>
      </c>
      <c r="JE10" s="153">
        <f t="shared" si="214"/>
        <v>1.24657532911308E-2</v>
      </c>
      <c r="JF10" s="153">
        <f t="shared" si="214"/>
        <v>1.2377426976168235E-2</v>
      </c>
      <c r="JG10" s="153">
        <f t="shared" si="214"/>
        <v>1.2260133541335415E-2</v>
      </c>
      <c r="JH10" s="153">
        <f t="shared" si="214"/>
        <v>1.2116182013992035E-2</v>
      </c>
      <c r="JI10" s="153">
        <f t="shared" si="214"/>
        <v>1.1947904666775555E-2</v>
      </c>
      <c r="JJ10" s="153">
        <f t="shared" si="214"/>
        <v>1.1757629112115524E-2</v>
      </c>
      <c r="JK10" s="153">
        <f t="shared" si="214"/>
        <v>1.1547654051077516E-2</v>
      </c>
      <c r="JL10" s="153">
        <f t="shared" si="214"/>
        <v>1.1320228537420854E-2</v>
      </c>
      <c r="JM10" s="153">
        <f t="shared" si="214"/>
        <v>1.1077534571066147E-2</v>
      </c>
      <c r="JN10" s="153">
        <f t="shared" si="214"/>
        <v>1.0821672801756546E-2</v>
      </c>
      <c r="JO10" s="153">
        <f t="shared" si="214"/>
        <v>1.0554651101641679E-2</v>
      </c>
      <c r="JP10" s="153">
        <f t="shared" si="214"/>
        <v>1.0278375753004327E-2</v>
      </c>
      <c r="JQ10" s="153">
        <f t="shared" si="214"/>
        <v>9.9946449927024224E-3</v>
      </c>
      <c r="JR10" s="153">
        <f t="shared" si="214"/>
        <v>9.7051446565966926E-3</v>
      </c>
      <c r="JS10" s="153">
        <f t="shared" si="214"/>
        <v>9.4114456739195756E-3</v>
      </c>
      <c r="JT10" s="153">
        <f t="shared" si="214"/>
        <v>9.1150031720290108E-3</v>
      </c>
      <c r="JU10" s="153">
        <f t="shared" si="214"/>
        <v>8.8171569652615734E-3</v>
      </c>
      <c r="JV10" s="153">
        <f t="shared" si="214"/>
        <v>8.519133216783022E-3</v>
      </c>
      <c r="JW10" s="153">
        <f t="shared" si="214"/>
        <v>8.2220470787097554E-3</v>
      </c>
      <c r="JX10" s="153">
        <f t="shared" si="214"/>
        <v>7.9269061327455932E-3</v>
      </c>
      <c r="JY10" s="153">
        <f t="shared" si="214"/>
        <v>7.634614470666299E-3</v>
      </c>
      <c r="JZ10" s="153">
        <f t="shared" si="214"/>
        <v>7.345977270811696E-3</v>
      </c>
      <c r="KA10" s="153">
        <f t="shared" si="214"/>
        <v>7.0617057430229007E-3</v>
      </c>
      <c r="KB10" s="153">
        <f t="shared" si="214"/>
        <v>6.782422329973609E-3</v>
      </c>
      <c r="KC10" s="153">
        <f t="shared" si="21"/>
        <v>6.5086660674399362E-3</v>
      </c>
      <c r="KD10" s="153">
        <f t="shared" si="215"/>
        <v>6.2408980196314457E-3</v>
      </c>
      <c r="KE10" s="153">
        <f t="shared" si="215"/>
        <v>5.9795067182133914E-3</v>
      </c>
      <c r="KF10" s="153">
        <f t="shared" si="215"/>
        <v>5.7248135450610306E-3</v>
      </c>
      <c r="KG10" s="153">
        <f t="shared" si="215"/>
        <v>5.4770780091107319E-3</v>
      </c>
      <c r="KH10" s="153">
        <f t="shared" si="215"/>
        <v>5.2365028769342193E-3</v>
      </c>
      <c r="KI10" s="153">
        <f t="shared" si="215"/>
        <v>5.003239124901737E-3</v>
      </c>
      <c r="KJ10" s="153">
        <f t="shared" si="215"/>
        <v>4.7773906880766281E-3</v>
      </c>
      <c r="KK10" s="153">
        <f t="shared" si="215"/>
        <v>4.5590189873513393E-3</v>
      </c>
      <c r="KL10" s="153">
        <f t="shared" si="215"/>
        <v>4.3481472218667152E-3</v>
      </c>
      <c r="KM10" s="153">
        <f t="shared" si="215"/>
        <v>4.1447644185137389E-3</v>
      </c>
      <c r="KN10" s="153">
        <f t="shared" si="215"/>
        <v>3.9488292343741859E-3</v>
      </c>
      <c r="KO10" s="153">
        <f t="shared" si="215"/>
        <v>3.7602735113758342E-3</v>
      </c>
      <c r="KP10" s="153">
        <f t="shared" si="215"/>
        <v>3.5790055852886827E-3</v>
      </c>
      <c r="KQ10" s="153">
        <f t="shared" si="215"/>
        <v>3.4049133535292561E-3</v>
      </c>
      <c r="KR10" s="153">
        <f t="shared" si="215"/>
        <v>3.2378671081313209E-3</v>
      </c>
      <c r="KS10" s="153">
        <f t="shared" si="215"/>
        <v>3.0777221417369201E-3</v>
      </c>
      <c r="KT10" s="153">
        <f t="shared" si="215"/>
        <v>2.9243211356115E-3</v>
      </c>
      <c r="KU10" s="153">
        <f t="shared" si="215"/>
        <v>2.7774963395374368E-3</v>
      </c>
      <c r="KV10" s="153">
        <f t="shared" si="215"/>
        <v>2.637071554034036E-3</v>
      </c>
      <c r="KW10" s="153">
        <f t="shared" si="215"/>
        <v>2.5028639257256425E-3</v>
      </c>
      <c r="KX10" s="153">
        <f t="shared" si="215"/>
        <v>2.3746855668679845E-3</v>
      </c>
      <c r="KY10" s="153">
        <f t="shared" si="215"/>
        <v>2.252345010076305E-3</v>
      </c>
      <c r="KZ10" s="153">
        <f t="shared" si="215"/>
        <v>2.1356485092038596E-3</v>
      </c>
      <c r="LA10" s="153">
        <f t="shared" si="215"/>
        <v>2.0244011971198798E-3</v>
      </c>
      <c r="LB10" s="153">
        <f t="shared" si="215"/>
        <v>1.9184081108527911E-3</v>
      </c>
      <c r="LC10" s="153">
        <f t="shared" si="215"/>
        <v>1.8174750942155557E-3</v>
      </c>
      <c r="LD10" s="153">
        <f t="shared" si="215"/>
        <v>1.7214095876310626E-3</v>
      </c>
      <c r="LE10" s="153">
        <f t="shared" si="215"/>
        <v>1.6300213144391929E-3</v>
      </c>
      <c r="LF10" s="153">
        <f t="shared" si="215"/>
        <v>1.5431228725068375E-3</v>
      </c>
      <c r="LG10" s="153">
        <f t="shared" si="215"/>
        <v>1.4605302394850525E-3</v>
      </c>
      <c r="LH10" s="153">
        <f t="shared" si="215"/>
        <v>1.3820631995736211E-3</v>
      </c>
      <c r="LI10" s="153">
        <f t="shared" si="215"/>
        <v>1.3075456991686473E-3</v>
      </c>
      <c r="LJ10" s="153">
        <f t="shared" si="215"/>
        <v>1.2368061382888056E-3</v>
      </c>
      <c r="LK10" s="153">
        <f t="shared" si="215"/>
        <v>1.1696776042052425E-3</v>
      </c>
      <c r="LL10" s="153">
        <f t="shared" si="215"/>
        <v>1.1059980532423777E-3</v>
      </c>
      <c r="LM10" s="153">
        <f t="shared" si="215"/>
        <v>1.0456104462746656E-3</v>
      </c>
      <c r="LN10" s="153">
        <f t="shared" si="215"/>
        <v>9.883628430200327E-4</v>
      </c>
      <c r="LO10" s="153">
        <f t="shared" si="215"/>
        <v>9.3410845982516688E-4</v>
      </c>
      <c r="LP10" s="153">
        <f t="shared" si="215"/>
        <v>8.8270569525316582E-4</v>
      </c>
      <c r="LQ10" s="153">
        <f t="shared" si="215"/>
        <v>8.34018127419376E-4</v>
      </c>
      <c r="LR10" s="153">
        <f t="shared" si="215"/>
        <v>7.8791448667842414E-4</v>
      </c>
      <c r="LS10" s="153">
        <f t="shared" si="215"/>
        <v>7.4426860694302044E-4</v>
      </c>
      <c r="LT10" s="153">
        <f t="shared" si="215"/>
        <v>7.0295935861389212E-4</v>
      </c>
      <c r="LU10" s="153">
        <f t="shared" si="215"/>
        <v>6.6387056581903886E-4</v>
      </c>
      <c r="LV10" s="153">
        <f t="shared" si="215"/>
        <v>6.2689091039925897E-4</v>
      </c>
      <c r="LW10" s="153">
        <f t="shared" si="215"/>
        <v>5.9191382483465187E-4</v>
      </c>
      <c r="LX10" s="153">
        <f t="shared" si="215"/>
        <v>5.5883737608264069E-4</v>
      </c>
      <c r="LY10" s="153">
        <f t="shared" si="215"/>
        <v>5.275641420916773E-4</v>
      </c>
      <c r="LZ10" s="153">
        <f t="shared" si="215"/>
        <v>4.9800108256463371E-4</v>
      </c>
      <c r="MA10" s="153">
        <f t="shared" si="215"/>
        <v>4.7005940537138316E-4</v>
      </c>
      <c r="MB10" s="153">
        <f t="shared" si="215"/>
        <v>4.436544298505823E-4</v>
      </c>
      <c r="MC10" s="153">
        <f t="shared" si="215"/>
        <v>4.1870544809466739E-4</v>
      </c>
      <c r="MD10" s="153">
        <f t="shared" si="215"/>
        <v>3.9513558517913021E-4</v>
      </c>
      <c r="ME10" s="153">
        <f t="shared" si="215"/>
        <v>3.7287165917638604E-4</v>
      </c>
      <c r="MF10" s="153">
        <f t="shared" si="215"/>
        <v>3.5184404168479573E-4</v>
      </c>
      <c r="MG10" s="153">
        <f t="shared" si="215"/>
        <v>3.3198651950424267E-4</v>
      </c>
      <c r="MH10" s="153">
        <f t="shared" si="215"/>
        <v>3.1323615800000234E-4</v>
      </c>
      <c r="MI10" s="153">
        <f t="shared" si="215"/>
        <v>2.9553316661601439E-4</v>
      </c>
      <c r="MJ10" s="153">
        <f t="shared" si="215"/>
        <v>2.7882076692610204E-4</v>
      </c>
      <c r="MK10" s="153">
        <f t="shared" si="215"/>
        <v>2.6304506354675038E-4</v>
      </c>
      <c r="ML10" s="153">
        <f t="shared" si="215"/>
        <v>2.4815491817693135E-4</v>
      </c>
      <c r="MM10" s="153">
        <f t="shared" si="215"/>
        <v>2.341018269788066E-4</v>
      </c>
      <c r="MN10" s="153">
        <f t="shared" si="215"/>
        <v>2.208398014670706E-4</v>
      </c>
      <c r="MO10" s="153">
        <f t="shared" si="22"/>
        <v>2.0832525303407181E-4</v>
      </c>
      <c r="MP10" s="153">
        <f t="shared" si="216"/>
        <v>1.9651688120189562E-4</v>
      </c>
      <c r="MQ10" s="153">
        <f t="shared" si="216"/>
        <v>1.8537556566102981E-4</v>
      </c>
      <c r="MR10" s="153">
        <f t="shared" si="216"/>
        <v>1.7486426212762939E-4</v>
      </c>
      <c r="MS10" s="153">
        <f t="shared" si="216"/>
        <v>1.6494790202732179E-4</v>
      </c>
      <c r="MT10" s="153">
        <f t="shared" si="216"/>
        <v>1.5559329599263666E-4</v>
      </c>
      <c r="MU10" s="153">
        <f t="shared" si="216"/>
        <v>1.4676904114325321E-4</v>
      </c>
      <c r="MV10" s="153">
        <f t="shared" si="216"/>
        <v>1.3844543210284388E-4</v>
      </c>
      <c r="MW10" s="153">
        <f t="shared" si="216"/>
        <v>1.3059437569334033E-4</v>
      </c>
      <c r="MX10" s="153">
        <f t="shared" si="216"/>
        <v>1.2318930923650571E-4</v>
      </c>
      <c r="MY10" s="153">
        <f t="shared" si="216"/>
        <v>1.1620512238365017E-4</v>
      </c>
      <c r="MZ10" s="153">
        <f t="shared" si="216"/>
        <v>1.0961808238690469E-4</v>
      </c>
      <c r="NA10" s="153">
        <f t="shared" si="216"/>
        <v>1.0340576271959655E-4</v>
      </c>
      <c r="NB10" s="153">
        <f t="shared" si="216"/>
        <v>9.7546974948579067E-5</v>
      </c>
      <c r="NC10" s="153">
        <f t="shared" si="216"/>
        <v>9.2021703757957379E-5</v>
      </c>
      <c r="ND10" s="153">
        <f t="shared" si="216"/>
        <v>8.6811045021146458E-5</v>
      </c>
      <c r="NE10" s="153">
        <f t="shared" si="216"/>
        <v>8.1897146816637466E-5</v>
      </c>
      <c r="NF10" s="153">
        <f t="shared" si="216"/>
        <v>7.7263153282042626E-5</v>
      </c>
      <c r="NG10" s="153">
        <f t="shared" si="216"/>
        <v>7.2893151200838981E-5</v>
      </c>
      <c r="NH10" s="153">
        <f t="shared" si="216"/>
        <v>6.8772119216679929E-5</v>
      </c>
      <c r="NI10" s="153">
        <f t="shared" si="216"/>
        <v>6.4885879571068865E-5</v>
      </c>
      <c r="NJ10" s="153">
        <f t="shared" si="216"/>
        <v>6.1221052261547563E-5</v>
      </c>
      <c r="NK10" s="153">
        <f t="shared" si="216"/>
        <v>5.7765011519268985E-5</v>
      </c>
      <c r="NL10" s="153">
        <f t="shared" si="216"/>
        <v>5.4505844506807476E-5</v>
      </c>
      <c r="NM10" s="153">
        <f t="shared" si="216"/>
        <v>5.1432312139346595E-5</v>
      </c>
      <c r="NN10" s="153">
        <f t="shared" si="216"/>
        <v>4.8533811934794901E-5</v>
      </c>
      <c r="NO10" s="153">
        <f t="shared" si="216"/>
        <v>4.5800342801016572E-5</v>
      </c>
      <c r="NP10" s="153">
        <f t="shared" si="216"/>
        <v>4.3222471671083573E-5</v>
      </c>
      <c r="NQ10" s="153">
        <f t="shared" si="216"/>
        <v>4.0791301900263641E-5</v>
      </c>
      <c r="NR10" s="153">
        <f t="shared" si="216"/>
        <v>3.849844334135863E-5</v>
      </c>
      <c r="NS10" s="153">
        <f t="shared" si="216"/>
        <v>3.6335984017907268E-5</v>
      </c>
      <c r="NT10" s="153">
        <f t="shared" si="216"/>
        <v>3.4296463317712163E-5</v>
      </c>
      <c r="NU10" s="153">
        <f t="shared" si="216"/>
        <v>3.2372846632082252E-5</v>
      </c>
      <c r="NV10" s="153">
        <f t="shared" si="216"/>
        <v>3.0558501369098691E-5</v>
      </c>
      <c r="NW10" s="153">
        <f t="shared" si="216"/>
        <v>2.8847174272095354E-5</v>
      </c>
      <c r="NX10" s="153">
        <f t="shared" si="216"/>
        <v>2.7232969977392951E-5</v>
      </c>
      <c r="NY10" s="153">
        <f t="shared" si="216"/>
        <v>2.5710330748123367E-5</v>
      </c>
      <c r="NZ10" s="153">
        <f t="shared" si="216"/>
        <v>2.4274017323706422E-5</v>
      </c>
      <c r="OA10" s="153">
        <f t="shared" si="216"/>
        <v>2.2919090827219554E-5</v>
      </c>
      <c r="OB10" s="153">
        <f t="shared" si="216"/>
        <v>2.164089567549498E-5</v>
      </c>
      <c r="OC10" s="153">
        <f t="shared" si="216"/>
        <v>2.0435043439311701E-5</v>
      </c>
      <c r="OD10" s="153">
        <f t="shared" si="216"/>
        <v>1.9297397603482167E-5</v>
      </c>
      <c r="OE10" s="153">
        <f t="shared" si="216"/>
        <v>1.8224059179020127E-5</v>
      </c>
      <c r="OF10" s="153">
        <f t="shared" si="216"/>
        <v>1.721135312184671E-5</v>
      </c>
      <c r="OG10" s="153">
        <f t="shared" si="216"/>
        <v>1.6255815514707206E-5</v>
      </c>
      <c r="OH10" s="153">
        <f t="shared" si="216"/>
        <v>1.5354181471087034E-5</v>
      </c>
      <c r="OI10" s="153">
        <f t="shared" si="216"/>
        <v>1.450337372195969E-5</v>
      </c>
      <c r="OJ10" s="153">
        <f t="shared" si="216"/>
        <v>1.3700491848156537E-5</v>
      </c>
      <c r="OK10" s="153">
        <f t="shared" si="216"/>
        <v>1.2942802123029653E-5</v>
      </c>
      <c r="OL10" s="153">
        <f t="shared" si="216"/>
        <v>1.2227727931876006E-5</v>
      </c>
      <c r="OM10" s="153">
        <f t="shared" si="216"/>
        <v>1.1552840736316991E-5</v>
      </c>
      <c r="ON10" s="153">
        <f t="shared" si="216"/>
        <v>1.0915851553470348E-5</v>
      </c>
      <c r="OO10" s="153">
        <f t="shared" si="216"/>
        <v>1.0314602921330739E-5</v>
      </c>
      <c r="OP10" s="153">
        <f t="shared" si="216"/>
        <v>9.7470613232687422E-6</v>
      </c>
      <c r="OQ10" s="153">
        <f t="shared" si="216"/>
        <v>9.2113100459974873E-6</v>
      </c>
      <c r="OR10" s="153">
        <f t="shared" si="216"/>
        <v>8.7055424467154675E-6</v>
      </c>
      <c r="OS10" s="153">
        <f t="shared" si="216"/>
        <v>8.2280556064357291E-6</v>
      </c>
      <c r="OT10" s="153">
        <f t="shared" si="216"/>
        <v>7.7772443477475446E-6</v>
      </c>
      <c r="OU10" s="153">
        <f t="shared" si="216"/>
        <v>7.3515955964336001E-6</v>
      </c>
      <c r="OV10" s="153">
        <f t="shared" si="216"/>
        <v>6.949683067481901E-6</v>
      </c>
      <c r="OW10" s="153">
        <f t="shared" si="216"/>
        <v>6.5701622570961052E-6</v>
      </c>
      <c r="OX10" s="153">
        <f t="shared" si="216"/>
        <v>6.211765723313463E-6</v>
      </c>
      <c r="OY10" s="153">
        <f t="shared" si="216"/>
        <v>5.8732986387997707E-6</v>
      </c>
      <c r="OZ10" s="153">
        <f t="shared" si="216"/>
        <v>5.5536346002954263E-6</v>
      </c>
      <c r="PA10" s="153">
        <f t="shared" si="23"/>
        <v>5.2517116800506975E-6</v>
      </c>
      <c r="PB10" s="153">
        <f t="shared" si="8"/>
        <v>4.9665287054011676E-6</v>
      </c>
      <c r="PC10" s="153">
        <f t="shared" si="8"/>
        <v>4.6971417534099034E-6</v>
      </c>
      <c r="PD10" s="153">
        <f t="shared" si="8"/>
        <v>4.4426608482332366E-6</v>
      </c>
      <c r="PE10" s="153">
        <f t="shared" si="8"/>
        <v>4.2022468495616728E-6</v>
      </c>
      <c r="PF10" s="153">
        <f t="shared" si="8"/>
        <v>3.9751085211417181E-6</v>
      </c>
      <c r="PG10" s="153">
        <f t="shared" si="8"/>
        <v>3.7604997690072969E-6</v>
      </c>
      <c r="PH10" s="153">
        <f t="shared" si="8"/>
        <v>3.5577170396343666E-6</v>
      </c>
      <c r="PI10" s="153">
        <f t="shared" si="8"/>
        <v>3.366096868789009E-6</v>
      </c>
    </row>
    <row r="11" spans="1:425" x14ac:dyDescent="0.75">
      <c r="A11" s="4">
        <v>8</v>
      </c>
      <c r="B11" s="342">
        <f>IFERROR(_xlfn.LOGNORM.INV(VLookups!$B$22,LN($G11),LN($K11)),"")</f>
        <v>25.111331393902628</v>
      </c>
      <c r="C11" s="87">
        <v>100</v>
      </c>
      <c r="D11" s="342">
        <f>IFERROR(_xlfn.LOGNORM.INV(VLookups!$B$23,LN($G11),LN($K11)),"")</f>
        <v>398.22659512303881</v>
      </c>
      <c r="E11" s="34">
        <f t="shared" si="9"/>
        <v>1</v>
      </c>
      <c r="F11" s="34">
        <f t="shared" si="10"/>
        <v>0.25111331393902242</v>
      </c>
      <c r="G11" s="68">
        <f>IF(AND(C11&gt;0,NOT(ISBLANK(H11))),IF(VLOOKUP($C$3,VLookups!$A$17:$B$18,2,FALSE),C11*VLOOKUP(H11,VLookups!$A$4:$B$13,2,FALSE),C11),"")</f>
        <v>100</v>
      </c>
      <c r="H11" s="21" t="s">
        <v>697</v>
      </c>
      <c r="I11" s="56"/>
      <c r="J11" s="244"/>
      <c r="K11" s="343">
        <f>IF(C11&gt;0,IF(ISBLANK(J11),IF(ISBLANK(H11),"",VLOOKUP(H11,VLookups!$A$4:$C$13,3,FALSE)),J11),"")</f>
        <v>1.45</v>
      </c>
      <c r="L11" s="343">
        <f t="shared" si="11"/>
        <v>62.185877288189367</v>
      </c>
      <c r="M11" s="70">
        <f t="shared" si="12"/>
        <v>3867.083334101746</v>
      </c>
      <c r="N11" s="87">
        <v>150</v>
      </c>
      <c r="O11" s="237">
        <f>IF(AND(N11&gt;0,C11&gt;0,NOT(K11="")),ABS(VLOOKUP($N$1,VLookups!$A$53:$B$54,2,FALSE)-_xlfn.LOGNORM.DIST(N11,LN(G11),LN(K11),TRUE)),"")</f>
        <v>0.86241640929011976</v>
      </c>
      <c r="P11" s="86">
        <f>IF(AND($B11&gt;0,$C11&gt;0,$D11&gt;0,NOT(ISBLANK($H11))),_xlfn.LOGNORM.INV(ABS(VLOOKUP($N$1,VLookups!$A$53:$B$54,2,FALSE)-P$3),LN($G11),LN($K11)),"")</f>
        <v>62.11529957373245</v>
      </c>
      <c r="Q11" s="85">
        <f>IF(AND($B11&gt;0,$C11&gt;0,$D11&gt;0,NOT(ISBLANK($H11))),_xlfn.LOGNORM.INV(ABS(VLOOKUP($N$1,VLookups!$A$53:$B$54,2,FALSE)-Q$3),LN($G11),LN($K11)),"")</f>
        <v>160.99093248563909</v>
      </c>
      <c r="R11" s="86">
        <f>IF(AND($B11&gt;0,$C11&gt;0,$D11&gt;0,NOT(ISBLANK($H11))),_xlfn.LOGNORM.INV(ABS(VLOOKUP($N$1,VLookups!$A$53:$B$54,2,FALSE)-R$3),LN($G11),LN($K11)),"")</f>
        <v>146.97625780353684</v>
      </c>
      <c r="S11" s="85">
        <f>IF(AND($B11&gt;0,$C11&gt;0,$D11&gt;0,NOT(ISBLANK($H11))),_xlfn.LOGNORM.INV(ABS(VLOOKUP($N$1,VLookups!$A$53:$B$54,2,FALSE)-S$3),LN($G11),LN($K11)),"")</f>
        <v>136.71329075315523</v>
      </c>
      <c r="T11" s="86">
        <f>IF(AND($B11&gt;0,$C11&gt;0,$D11&gt;0,NOT(ISBLANK($H11))),_xlfn.LOGNORM.INV(ABS(VLOOKUP($N$1,VLookups!$A$53:$B$54,2,FALSE)-T$3),LN($G11),LN($K11)),"")</f>
        <v>128.48163763575707</v>
      </c>
      <c r="U11" s="85">
        <f>IF(AND($B11&gt;0,$C11&gt;0,$D11&gt;0,NOT(ISBLANK($H11))),_xlfn.LOGNORM.INV(ABS(VLOOKUP($N$1,VLookups!$A$53:$B$54,2,FALSE)-U$3),LN($G11),LN($K11)),"")</f>
        <v>121.5126418462077</v>
      </c>
      <c r="V11" s="5"/>
      <c r="W11" s="152">
        <f t="shared" si="13"/>
        <v>1.8655763186456809</v>
      </c>
      <c r="X11" s="152">
        <f t="shared" si="14"/>
        <v>25.111331393902628</v>
      </c>
      <c r="Y11" s="48">
        <f t="shared" ref="Y11" si="219">IF(ISNONTEXT($W11),X11+$W11,"")</f>
        <v>26.976907712548307</v>
      </c>
      <c r="Z11" s="48">
        <f t="shared" si="25"/>
        <v>28.842484031193987</v>
      </c>
      <c r="AA11" s="48">
        <f t="shared" si="26"/>
        <v>30.708060349839666</v>
      </c>
      <c r="AB11" s="48">
        <f t="shared" si="27"/>
        <v>32.573636668485349</v>
      </c>
      <c r="AC11" s="48">
        <f t="shared" si="28"/>
        <v>34.439212987131029</v>
      </c>
      <c r="AD11" s="48">
        <f t="shared" si="29"/>
        <v>36.304789305776708</v>
      </c>
      <c r="AE11" s="48">
        <f t="shared" si="30"/>
        <v>38.170365624422388</v>
      </c>
      <c r="AF11" s="48">
        <f t="shared" si="31"/>
        <v>40.035941943068067</v>
      </c>
      <c r="AG11" s="48">
        <f t="shared" si="32"/>
        <v>41.901518261713747</v>
      </c>
      <c r="AH11" s="48">
        <f t="shared" si="33"/>
        <v>43.767094580359426</v>
      </c>
      <c r="AI11" s="48">
        <f t="shared" si="34"/>
        <v>45.632670899005106</v>
      </c>
      <c r="AJ11" s="48">
        <f t="shared" si="35"/>
        <v>47.498247217650786</v>
      </c>
      <c r="AK11" s="48">
        <f t="shared" si="36"/>
        <v>49.363823536296465</v>
      </c>
      <c r="AL11" s="48">
        <f t="shared" si="37"/>
        <v>51.229399854942145</v>
      </c>
      <c r="AM11" s="48">
        <f t="shared" si="38"/>
        <v>53.094976173587824</v>
      </c>
      <c r="AN11" s="48">
        <f t="shared" si="39"/>
        <v>54.960552492233504</v>
      </c>
      <c r="AO11" s="48">
        <f t="shared" si="40"/>
        <v>56.826128810879183</v>
      </c>
      <c r="AP11" s="48">
        <f t="shared" si="41"/>
        <v>58.691705129524863</v>
      </c>
      <c r="AQ11" s="48">
        <f t="shared" si="42"/>
        <v>60.557281448170542</v>
      </c>
      <c r="AR11" s="48">
        <f t="shared" si="43"/>
        <v>62.422857766816222</v>
      </c>
      <c r="AS11" s="48">
        <f t="shared" si="44"/>
        <v>64.288434085461901</v>
      </c>
      <c r="AT11" s="48">
        <f t="shared" si="45"/>
        <v>66.154010404107581</v>
      </c>
      <c r="AU11" s="48">
        <f t="shared" si="46"/>
        <v>68.01958672275326</v>
      </c>
      <c r="AV11" s="48">
        <f t="shared" si="47"/>
        <v>69.88516304139894</v>
      </c>
      <c r="AW11" s="48">
        <f t="shared" si="48"/>
        <v>71.750739360044619</v>
      </c>
      <c r="AX11" s="48">
        <f t="shared" si="49"/>
        <v>73.616315678690299</v>
      </c>
      <c r="AY11" s="48">
        <f t="shared" si="50"/>
        <v>75.481891997335978</v>
      </c>
      <c r="AZ11" s="48">
        <f t="shared" si="51"/>
        <v>77.347468315981658</v>
      </c>
      <c r="BA11" s="48">
        <f t="shared" si="52"/>
        <v>79.213044634627337</v>
      </c>
      <c r="BB11" s="48">
        <f t="shared" si="53"/>
        <v>81.078620953273017</v>
      </c>
      <c r="BC11" s="48">
        <f t="shared" si="54"/>
        <v>82.944197271918696</v>
      </c>
      <c r="BD11" s="48">
        <f t="shared" si="55"/>
        <v>84.809773590564376</v>
      </c>
      <c r="BE11" s="48">
        <f t="shared" si="56"/>
        <v>86.675349909210055</v>
      </c>
      <c r="BF11" s="48">
        <f t="shared" si="57"/>
        <v>88.540926227855735</v>
      </c>
      <c r="BG11" s="48">
        <f t="shared" si="58"/>
        <v>90.406502546501414</v>
      </c>
      <c r="BH11" s="48">
        <f t="shared" si="59"/>
        <v>92.272078865147094</v>
      </c>
      <c r="BI11" s="48">
        <f t="shared" si="60"/>
        <v>94.137655183792774</v>
      </c>
      <c r="BJ11" s="48">
        <f t="shared" si="61"/>
        <v>96.003231502438453</v>
      </c>
      <c r="BK11" s="48">
        <f t="shared" si="62"/>
        <v>97.868807821084133</v>
      </c>
      <c r="BL11" s="48">
        <f t="shared" si="63"/>
        <v>99.734384139729812</v>
      </c>
      <c r="BM11" s="48">
        <f t="shared" si="64"/>
        <v>101.59996045837549</v>
      </c>
      <c r="BN11" s="48">
        <f t="shared" si="65"/>
        <v>103.46553677702117</v>
      </c>
      <c r="BO11" s="48">
        <f t="shared" si="66"/>
        <v>105.33111309566685</v>
      </c>
      <c r="BP11" s="48">
        <f t="shared" si="67"/>
        <v>107.19668941431253</v>
      </c>
      <c r="BQ11" s="48">
        <f t="shared" si="68"/>
        <v>109.06226573295821</v>
      </c>
      <c r="BR11" s="48">
        <f t="shared" si="69"/>
        <v>110.92784205160389</v>
      </c>
      <c r="BS11" s="48">
        <f t="shared" si="70"/>
        <v>112.79341837024957</v>
      </c>
      <c r="BT11" s="48">
        <f t="shared" si="71"/>
        <v>114.65899468889525</v>
      </c>
      <c r="BU11" s="48">
        <f t="shared" si="72"/>
        <v>116.52457100754093</v>
      </c>
      <c r="BV11" s="48">
        <f t="shared" si="73"/>
        <v>118.39014732618661</v>
      </c>
      <c r="BW11" s="48">
        <f t="shared" si="74"/>
        <v>120.25572364483229</v>
      </c>
      <c r="BX11" s="48">
        <f t="shared" si="75"/>
        <v>122.12129996347797</v>
      </c>
      <c r="BY11" s="48">
        <f t="shared" si="76"/>
        <v>123.98687628212365</v>
      </c>
      <c r="BZ11" s="48">
        <f t="shared" si="77"/>
        <v>125.85245260076933</v>
      </c>
      <c r="CA11" s="48">
        <f t="shared" si="78"/>
        <v>127.718028919415</v>
      </c>
      <c r="CB11" s="48">
        <f t="shared" si="79"/>
        <v>129.5836052380607</v>
      </c>
      <c r="CC11" s="48">
        <f t="shared" si="80"/>
        <v>131.44918155670638</v>
      </c>
      <c r="CD11" s="48">
        <f t="shared" si="81"/>
        <v>133.31475787535206</v>
      </c>
      <c r="CE11" s="48">
        <f t="shared" si="82"/>
        <v>135.18033419399774</v>
      </c>
      <c r="CF11" s="48">
        <f t="shared" si="83"/>
        <v>137.04591051264342</v>
      </c>
      <c r="CG11" s="48">
        <f t="shared" si="84"/>
        <v>138.9114868312891</v>
      </c>
      <c r="CH11" s="48">
        <f t="shared" si="85"/>
        <v>140.77706314993478</v>
      </c>
      <c r="CI11" s="48">
        <f t="shared" si="86"/>
        <v>142.64263946858046</v>
      </c>
      <c r="CJ11" s="48">
        <f t="shared" si="87"/>
        <v>144.50821578722613</v>
      </c>
      <c r="CK11" s="48">
        <f t="shared" si="18"/>
        <v>146.37379210587181</v>
      </c>
      <c r="CL11" s="48">
        <f t="shared" si="88"/>
        <v>148.23936842451749</v>
      </c>
      <c r="CM11" s="48">
        <f t="shared" si="89"/>
        <v>150.10494474316317</v>
      </c>
      <c r="CN11" s="48">
        <f t="shared" si="90"/>
        <v>151.97052106180885</v>
      </c>
      <c r="CO11" s="48">
        <f t="shared" si="91"/>
        <v>153.83609738045453</v>
      </c>
      <c r="CP11" s="48">
        <f t="shared" si="92"/>
        <v>155.70167369910021</v>
      </c>
      <c r="CQ11" s="48">
        <f t="shared" si="93"/>
        <v>157.56725001774589</v>
      </c>
      <c r="CR11" s="48">
        <f t="shared" si="94"/>
        <v>159.43282633639157</v>
      </c>
      <c r="CS11" s="48">
        <f t="shared" si="95"/>
        <v>161.29840265503725</v>
      </c>
      <c r="CT11" s="48">
        <f t="shared" si="96"/>
        <v>163.16397897368293</v>
      </c>
      <c r="CU11" s="48">
        <f t="shared" si="97"/>
        <v>165.02955529232861</v>
      </c>
      <c r="CV11" s="48">
        <f t="shared" si="98"/>
        <v>166.89513161097429</v>
      </c>
      <c r="CW11" s="48">
        <f t="shared" si="99"/>
        <v>168.76070792961997</v>
      </c>
      <c r="CX11" s="48">
        <f t="shared" si="100"/>
        <v>170.62628424826565</v>
      </c>
      <c r="CY11" s="48">
        <f t="shared" si="101"/>
        <v>172.49186056691133</v>
      </c>
      <c r="CZ11" s="48">
        <f t="shared" si="102"/>
        <v>174.35743688555701</v>
      </c>
      <c r="DA11" s="48">
        <f t="shared" si="103"/>
        <v>176.22301320420269</v>
      </c>
      <c r="DB11" s="48">
        <f t="shared" si="104"/>
        <v>178.08858952284837</v>
      </c>
      <c r="DC11" s="48">
        <f t="shared" si="105"/>
        <v>179.95416584149405</v>
      </c>
      <c r="DD11" s="48">
        <f t="shared" si="106"/>
        <v>181.81974216013973</v>
      </c>
      <c r="DE11" s="48">
        <f t="shared" si="107"/>
        <v>183.6853184787854</v>
      </c>
      <c r="DF11" s="48">
        <f t="shared" si="108"/>
        <v>185.55089479743108</v>
      </c>
      <c r="DG11" s="48">
        <f t="shared" si="109"/>
        <v>187.41647111607676</v>
      </c>
      <c r="DH11" s="48">
        <f t="shared" si="110"/>
        <v>189.28204743472244</v>
      </c>
      <c r="DI11" s="48">
        <f t="shared" si="111"/>
        <v>191.14762375336812</v>
      </c>
      <c r="DJ11" s="48">
        <f t="shared" si="112"/>
        <v>193.0132000720138</v>
      </c>
      <c r="DK11" s="48">
        <f t="shared" si="113"/>
        <v>194.87877639065948</v>
      </c>
      <c r="DL11" s="48">
        <f t="shared" si="114"/>
        <v>196.74435270930516</v>
      </c>
      <c r="DM11" s="48">
        <f t="shared" si="115"/>
        <v>198.60992902795084</v>
      </c>
      <c r="DN11" s="48">
        <f t="shared" si="116"/>
        <v>200.47550534659652</v>
      </c>
      <c r="DO11" s="48">
        <f t="shared" si="117"/>
        <v>202.3410816652422</v>
      </c>
      <c r="DP11" s="48">
        <f t="shared" si="118"/>
        <v>204.20665798388788</v>
      </c>
      <c r="DQ11" s="48">
        <f t="shared" si="119"/>
        <v>206.07223430253356</v>
      </c>
      <c r="DR11" s="48">
        <f t="shared" si="120"/>
        <v>207.93781062117924</v>
      </c>
      <c r="DS11" s="48">
        <f t="shared" si="121"/>
        <v>209.80338693982492</v>
      </c>
      <c r="DT11" s="48">
        <f t="shared" si="122"/>
        <v>211.6689632584706</v>
      </c>
      <c r="DU11" s="48">
        <f t="shared" si="123"/>
        <v>213.53453957711628</v>
      </c>
      <c r="DV11" s="48">
        <f t="shared" si="124"/>
        <v>215.40011589576196</v>
      </c>
      <c r="DW11" s="48">
        <f t="shared" si="125"/>
        <v>217.26569221440764</v>
      </c>
      <c r="DX11" s="48">
        <f t="shared" si="126"/>
        <v>219.13126853305332</v>
      </c>
      <c r="DY11" s="48">
        <f t="shared" si="127"/>
        <v>220.996844851699</v>
      </c>
      <c r="DZ11" s="48">
        <f t="shared" si="128"/>
        <v>222.86242117034467</v>
      </c>
      <c r="EA11" s="48">
        <f t="shared" si="129"/>
        <v>224.72799748899035</v>
      </c>
      <c r="EB11" s="48">
        <f t="shared" si="130"/>
        <v>226.59357380763603</v>
      </c>
      <c r="EC11" s="48">
        <f t="shared" si="131"/>
        <v>228.45915012628171</v>
      </c>
      <c r="ED11" s="48">
        <f t="shared" si="132"/>
        <v>230.32472644492739</v>
      </c>
      <c r="EE11" s="48">
        <f t="shared" si="133"/>
        <v>232.19030276357307</v>
      </c>
      <c r="EF11" s="48">
        <f t="shared" si="134"/>
        <v>234.05587908221875</v>
      </c>
      <c r="EG11" s="48">
        <f t="shared" si="135"/>
        <v>235.92145540086443</v>
      </c>
      <c r="EH11" s="48">
        <f t="shared" si="136"/>
        <v>237.78703171951011</v>
      </c>
      <c r="EI11" s="48">
        <f t="shared" si="137"/>
        <v>239.65260803815579</v>
      </c>
      <c r="EJ11" s="48">
        <f t="shared" si="138"/>
        <v>241.51818435680147</v>
      </c>
      <c r="EK11" s="48">
        <f t="shared" si="139"/>
        <v>243.38376067544715</v>
      </c>
      <c r="EL11" s="48">
        <f t="shared" si="140"/>
        <v>245.24933699409283</v>
      </c>
      <c r="EM11" s="48">
        <f t="shared" si="141"/>
        <v>247.11491331273851</v>
      </c>
      <c r="EN11" s="48">
        <f t="shared" si="142"/>
        <v>248.98048963138419</v>
      </c>
      <c r="EO11" s="48">
        <f t="shared" si="143"/>
        <v>250.84606595002987</v>
      </c>
      <c r="EP11" s="48">
        <f t="shared" si="144"/>
        <v>252.71164226867555</v>
      </c>
      <c r="EQ11" s="48">
        <f t="shared" si="145"/>
        <v>254.57721858732123</v>
      </c>
      <c r="ER11" s="48">
        <f t="shared" si="146"/>
        <v>256.44279490596693</v>
      </c>
      <c r="ES11" s="48">
        <f t="shared" si="147"/>
        <v>258.30837122461264</v>
      </c>
      <c r="ET11" s="48">
        <f t="shared" si="148"/>
        <v>260.17394754325835</v>
      </c>
      <c r="EU11" s="48">
        <f t="shared" si="149"/>
        <v>262.03952386190406</v>
      </c>
      <c r="EV11" s="48">
        <f t="shared" si="150"/>
        <v>263.90510018054977</v>
      </c>
      <c r="EW11" s="48">
        <f t="shared" si="19"/>
        <v>265.77067649919547</v>
      </c>
      <c r="EX11" s="48">
        <f t="shared" si="151"/>
        <v>267.63625281784118</v>
      </c>
      <c r="EY11" s="48">
        <f t="shared" si="152"/>
        <v>269.50182913648689</v>
      </c>
      <c r="EZ11" s="48">
        <f t="shared" si="153"/>
        <v>271.3674054551326</v>
      </c>
      <c r="FA11" s="48">
        <f t="shared" si="154"/>
        <v>273.23298177377831</v>
      </c>
      <c r="FB11" s="48">
        <f t="shared" si="155"/>
        <v>275.09855809242401</v>
      </c>
      <c r="FC11" s="48">
        <f t="shared" si="156"/>
        <v>276.96413441106972</v>
      </c>
      <c r="FD11" s="48">
        <f t="shared" si="157"/>
        <v>278.82971072971543</v>
      </c>
      <c r="FE11" s="48">
        <f t="shared" si="158"/>
        <v>280.69528704836114</v>
      </c>
      <c r="FF11" s="48">
        <f t="shared" si="159"/>
        <v>282.56086336700685</v>
      </c>
      <c r="FG11" s="48">
        <f t="shared" si="160"/>
        <v>284.42643968565255</v>
      </c>
      <c r="FH11" s="48">
        <f t="shared" si="161"/>
        <v>286.29201600429826</v>
      </c>
      <c r="FI11" s="48">
        <f t="shared" si="162"/>
        <v>288.15759232294397</v>
      </c>
      <c r="FJ11" s="48">
        <f t="shared" si="163"/>
        <v>290.02316864158968</v>
      </c>
      <c r="FK11" s="48">
        <f t="shared" si="164"/>
        <v>291.88874496023539</v>
      </c>
      <c r="FL11" s="48">
        <f t="shared" si="165"/>
        <v>293.75432127888109</v>
      </c>
      <c r="FM11" s="48">
        <f t="shared" si="166"/>
        <v>295.6198975975268</v>
      </c>
      <c r="FN11" s="48">
        <f t="shared" si="167"/>
        <v>297.48547391617251</v>
      </c>
      <c r="FO11" s="48">
        <f t="shared" si="168"/>
        <v>299.35105023481822</v>
      </c>
      <c r="FP11" s="48">
        <f t="shared" si="169"/>
        <v>301.21662655346393</v>
      </c>
      <c r="FQ11" s="48">
        <f t="shared" si="170"/>
        <v>303.08220287210963</v>
      </c>
      <c r="FR11" s="48">
        <f t="shared" si="171"/>
        <v>304.94777919075534</v>
      </c>
      <c r="FS11" s="48">
        <f t="shared" si="172"/>
        <v>306.81335550940105</v>
      </c>
      <c r="FT11" s="48">
        <f t="shared" si="173"/>
        <v>308.67893182804676</v>
      </c>
      <c r="FU11" s="48">
        <f t="shared" si="174"/>
        <v>310.54450814669246</v>
      </c>
      <c r="FV11" s="48">
        <f t="shared" si="175"/>
        <v>312.41008446533817</v>
      </c>
      <c r="FW11" s="48">
        <f t="shared" si="176"/>
        <v>314.27566078398388</v>
      </c>
      <c r="FX11" s="48">
        <f t="shared" si="177"/>
        <v>316.14123710262959</v>
      </c>
      <c r="FY11" s="48">
        <f t="shared" si="178"/>
        <v>318.0068134212753</v>
      </c>
      <c r="FZ11" s="48">
        <f t="shared" si="179"/>
        <v>319.872389739921</v>
      </c>
      <c r="GA11" s="48">
        <f t="shared" si="180"/>
        <v>321.73796605856671</v>
      </c>
      <c r="GB11" s="48">
        <f t="shared" si="181"/>
        <v>323.60354237721242</v>
      </c>
      <c r="GC11" s="48">
        <f t="shared" si="182"/>
        <v>325.46911869585813</v>
      </c>
      <c r="GD11" s="48">
        <f t="shared" si="183"/>
        <v>327.33469501450384</v>
      </c>
      <c r="GE11" s="48">
        <f t="shared" si="184"/>
        <v>329.20027133314954</v>
      </c>
      <c r="GF11" s="48">
        <f t="shared" si="185"/>
        <v>331.06584765179525</v>
      </c>
      <c r="GG11" s="48">
        <f t="shared" si="186"/>
        <v>332.93142397044096</v>
      </c>
      <c r="GH11" s="48">
        <f t="shared" si="187"/>
        <v>334.79700028908667</v>
      </c>
      <c r="GI11" s="48">
        <f t="shared" si="188"/>
        <v>336.66257660773238</v>
      </c>
      <c r="GJ11" s="48">
        <f t="shared" si="189"/>
        <v>338.52815292637808</v>
      </c>
      <c r="GK11" s="48">
        <f t="shared" si="190"/>
        <v>340.39372924502379</v>
      </c>
      <c r="GL11" s="48">
        <f t="shared" si="191"/>
        <v>342.2593055636695</v>
      </c>
      <c r="GM11" s="48">
        <f t="shared" si="192"/>
        <v>344.12488188231521</v>
      </c>
      <c r="GN11" s="48">
        <f t="shared" si="193"/>
        <v>345.99045820096092</v>
      </c>
      <c r="GO11" s="48">
        <f t="shared" si="194"/>
        <v>347.85603451960662</v>
      </c>
      <c r="GP11" s="48">
        <f t="shared" si="195"/>
        <v>349.72161083825233</v>
      </c>
      <c r="GQ11" s="48">
        <f t="shared" si="196"/>
        <v>351.58718715689804</v>
      </c>
      <c r="GR11" s="48">
        <f t="shared" si="197"/>
        <v>353.45276347554375</v>
      </c>
      <c r="GS11" s="48">
        <f t="shared" si="198"/>
        <v>355.31833979418946</v>
      </c>
      <c r="GT11" s="48">
        <f t="shared" si="199"/>
        <v>357.18391611283516</v>
      </c>
      <c r="GU11" s="48">
        <f t="shared" si="200"/>
        <v>359.04949243148087</v>
      </c>
      <c r="GV11" s="48">
        <f t="shared" si="201"/>
        <v>360.91506875012658</v>
      </c>
      <c r="GW11" s="48">
        <f t="shared" si="202"/>
        <v>362.78064506877229</v>
      </c>
      <c r="GX11" s="48">
        <f t="shared" si="203"/>
        <v>364.646221387418</v>
      </c>
      <c r="GY11" s="48">
        <f t="shared" si="204"/>
        <v>366.5117977060637</v>
      </c>
      <c r="GZ11" s="48">
        <f t="shared" si="205"/>
        <v>368.37737402470941</v>
      </c>
      <c r="HA11" s="48">
        <f t="shared" si="206"/>
        <v>370.24295034335512</v>
      </c>
      <c r="HB11" s="48">
        <f t="shared" si="207"/>
        <v>372.10852666200083</v>
      </c>
      <c r="HC11" s="48">
        <f t="shared" si="208"/>
        <v>373.97410298064653</v>
      </c>
      <c r="HD11" s="48">
        <f t="shared" si="209"/>
        <v>375.83967929929224</v>
      </c>
      <c r="HE11" s="48">
        <f t="shared" si="210"/>
        <v>377.70525561793795</v>
      </c>
      <c r="HF11" s="48">
        <f t="shared" si="211"/>
        <v>379.57083193658366</v>
      </c>
      <c r="HG11" s="48">
        <f t="shared" si="212"/>
        <v>381.43640825522937</v>
      </c>
      <c r="HH11" s="48">
        <f t="shared" si="213"/>
        <v>383.30198457387507</v>
      </c>
      <c r="HI11" s="48">
        <f t="shared" si="20"/>
        <v>385.16756089252078</v>
      </c>
      <c r="HJ11" s="48">
        <f t="shared" si="3"/>
        <v>387.03313721116649</v>
      </c>
      <c r="HK11" s="48">
        <f t="shared" si="3"/>
        <v>388.8987135298122</v>
      </c>
      <c r="HL11" s="48">
        <f t="shared" si="3"/>
        <v>390.76428984845791</v>
      </c>
      <c r="HM11" s="48">
        <f t="shared" si="3"/>
        <v>392.62986616710361</v>
      </c>
      <c r="HN11" s="48">
        <f t="shared" si="3"/>
        <v>394.49544248574932</v>
      </c>
      <c r="HO11" s="48">
        <f t="shared" si="3"/>
        <v>396.36101880439503</v>
      </c>
      <c r="HP11" s="48">
        <f t="shared" si="3"/>
        <v>398.22659512304074</v>
      </c>
      <c r="HQ11" s="153">
        <f t="shared" si="4"/>
        <v>4.2425363106844317E-5</v>
      </c>
      <c r="HR11" s="153">
        <f t="shared" si="214"/>
        <v>7.9420623858301737E-5</v>
      </c>
      <c r="HS11" s="153">
        <f t="shared" si="214"/>
        <v>1.3786539129286373E-4</v>
      </c>
      <c r="HT11" s="153">
        <f t="shared" si="214"/>
        <v>2.2448605077554824E-4</v>
      </c>
      <c r="HU11" s="153">
        <f t="shared" si="214"/>
        <v>3.4605637967698703E-4</v>
      </c>
      <c r="HV11" s="153">
        <f t="shared" si="214"/>
        <v>5.0884902582324395E-4</v>
      </c>
      <c r="HW11" s="153">
        <f t="shared" si="214"/>
        <v>7.1812066387725931E-4</v>
      </c>
      <c r="HX11" s="153">
        <f t="shared" si="214"/>
        <v>9.7768775013587885E-4</v>
      </c>
      <c r="HY11" s="153">
        <f t="shared" si="214"/>
        <v>1.2896294558339819E-3</v>
      </c>
      <c r="HZ11" s="153">
        <f t="shared" si="214"/>
        <v>1.6541332251388246E-3</v>
      </c>
      <c r="IA11" s="153">
        <f t="shared" si="214"/>
        <v>2.0694800692932103E-3</v>
      </c>
      <c r="IB11" s="153">
        <f t="shared" si="214"/>
        <v>2.5321530585324706E-3</v>
      </c>
      <c r="IC11" s="153">
        <f t="shared" si="214"/>
        <v>3.0370440002516937E-3</v>
      </c>
      <c r="ID11" s="153">
        <f t="shared" si="214"/>
        <v>3.5777295488514625E-3</v>
      </c>
      <c r="IE11" s="153">
        <f t="shared" si="214"/>
        <v>4.1467880288207307E-3</v>
      </c>
      <c r="IF11" s="153">
        <f t="shared" si="214"/>
        <v>4.7361309493135426E-3</v>
      </c>
      <c r="IG11" s="153">
        <f t="shared" si="214"/>
        <v>5.3373274813243174E-3</v>
      </c>
      <c r="IH11" s="153">
        <f t="shared" si="214"/>
        <v>5.9419051682777883E-3</v>
      </c>
      <c r="II11" s="153">
        <f t="shared" si="214"/>
        <v>6.5416151790487825E-3</v>
      </c>
      <c r="IJ11" s="153">
        <f t="shared" si="214"/>
        <v>7.1286550387345601E-3</v>
      </c>
      <c r="IK11" s="153">
        <f t="shared" si="214"/>
        <v>7.695845724817095E-3</v>
      </c>
      <c r="IL11" s="153">
        <f t="shared" si="214"/>
        <v>8.2367631801306285E-3</v>
      </c>
      <c r="IM11" s="153">
        <f t="shared" si="214"/>
        <v>8.7458266606476199E-3</v>
      </c>
      <c r="IN11" s="153">
        <f t="shared" si="214"/>
        <v>9.2183479657956726E-3</v>
      </c>
      <c r="IO11" s="153">
        <f t="shared" si="214"/>
        <v>9.6505465911471532E-3</v>
      </c>
      <c r="IP11" s="153">
        <f t="shared" si="214"/>
        <v>1.0039536313922997E-2</v>
      </c>
      <c r="IQ11" s="153">
        <f t="shared" si="214"/>
        <v>1.0383288788104544E-2</v>
      </c>
      <c r="IR11" s="153">
        <f t="shared" si="214"/>
        <v>1.0680579496792511E-2</v>
      </c>
      <c r="IS11" s="153">
        <f t="shared" si="214"/>
        <v>1.0930920979572793E-2</v>
      </c>
      <c r="IT11" s="153">
        <f t="shared" si="214"/>
        <v>1.1134487700609205E-2</v>
      </c>
      <c r="IU11" s="153">
        <f t="shared" si="214"/>
        <v>1.1292036311207284E-2</v>
      </c>
      <c r="IV11" s="153">
        <f t="shared" si="214"/>
        <v>1.1404824435724232E-2</v>
      </c>
      <c r="IW11" s="153">
        <f t="shared" si="214"/>
        <v>1.147453050571237E-2</v>
      </c>
      <c r="IX11" s="153">
        <f t="shared" si="214"/>
        <v>1.1503176606738301E-2</v>
      </c>
      <c r="IY11" s="153">
        <f t="shared" si="214"/>
        <v>1.1493055799167253E-2</v>
      </c>
      <c r="IZ11" s="153">
        <f t="shared" si="214"/>
        <v>1.1446664935198367E-2</v>
      </c>
      <c r="JA11" s="153">
        <f t="shared" si="214"/>
        <v>1.1366643621329504E-2</v>
      </c>
      <c r="JB11" s="153">
        <f t="shared" si="214"/>
        <v>1.125571966635088E-2</v>
      </c>
      <c r="JC11" s="153">
        <f t="shared" si="214"/>
        <v>1.1116661105647128E-2</v>
      </c>
      <c r="JD11" s="153">
        <f t="shared" si="214"/>
        <v>1.0952234697308841E-2</v>
      </c>
      <c r="JE11" s="153">
        <f t="shared" si="214"/>
        <v>1.0765170637868216E-2</v>
      </c>
      <c r="JF11" s="153">
        <f t="shared" si="214"/>
        <v>1.0558133138732988E-2</v>
      </c>
      <c r="JG11" s="153">
        <f t="shared" si="214"/>
        <v>1.0333696432112498E-2</v>
      </c>
      <c r="JH11" s="153">
        <f t="shared" si="214"/>
        <v>1.0094325731337297E-2</v>
      </c>
      <c r="JI11" s="153">
        <f t="shared" si="214"/>
        <v>9.8423626494499351E-3</v>
      </c>
      <c r="JJ11" s="153">
        <f t="shared" si="214"/>
        <v>9.5800145768953175E-3</v>
      </c>
      <c r="JK11" s="153">
        <f t="shared" si="214"/>
        <v>9.3093475298237551E-3</v>
      </c>
      <c r="JL11" s="153">
        <f t="shared" si="214"/>
        <v>9.0322820013273297E-3</v>
      </c>
      <c r="JM11" s="153">
        <f t="shared" si="214"/>
        <v>8.7505913758485279E-3</v>
      </c>
      <c r="JN11" s="153">
        <f t="shared" si="214"/>
        <v>8.4659024995573668E-3</v>
      </c>
      <c r="JO11" s="153">
        <f t="shared" si="214"/>
        <v>8.1796980347030486E-3</v>
      </c>
      <c r="JP11" s="153">
        <f t="shared" si="214"/>
        <v>7.8933202622434393E-3</v>
      </c>
      <c r="JQ11" s="153">
        <f t="shared" si="214"/>
        <v>7.6079760332354454E-3</v>
      </c>
      <c r="JR11" s="153">
        <f t="shared" si="214"/>
        <v>7.3247426046324261E-3</v>
      </c>
      <c r="JS11" s="153">
        <f t="shared" si="214"/>
        <v>7.0445741286358846E-3</v>
      </c>
      <c r="JT11" s="153">
        <f t="shared" si="214"/>
        <v>6.7683085961444617E-3</v>
      </c>
      <c r="JU11" s="153">
        <f t="shared" si="214"/>
        <v>6.4966750638620072E-3</v>
      </c>
      <c r="JV11" s="153">
        <f t="shared" si="214"/>
        <v>6.2303010211223822E-3</v>
      </c>
      <c r="JW11" s="153">
        <f t="shared" si="214"/>
        <v>5.9697197764191886E-3</v>
      </c>
      <c r="JX11" s="153">
        <f t="shared" si="214"/>
        <v>5.7153777650278906E-3</v>
      </c>
      <c r="JY11" s="153">
        <f t="shared" si="214"/>
        <v>5.4676416980628069E-3</v>
      </c>
      <c r="JZ11" s="153">
        <f t="shared" si="214"/>
        <v>5.2268054899538121E-3</v>
      </c>
      <c r="KA11" s="153">
        <f t="shared" si="214"/>
        <v>4.9930969158059882E-3</v>
      </c>
      <c r="KB11" s="153">
        <f t="shared" si="214"/>
        <v>4.7666839625943366E-3</v>
      </c>
      <c r="KC11" s="153">
        <f t="shared" si="21"/>
        <v>4.5476808488154252E-3</v>
      </c>
      <c r="KD11" s="153">
        <f t="shared" si="215"/>
        <v>4.3361536962488031E-3</v>
      </c>
      <c r="KE11" s="153">
        <f t="shared" si="215"/>
        <v>4.1321258450431088E-3</v>
      </c>
      <c r="KF11" s="153">
        <f t="shared" si="215"/>
        <v>3.9355828096009618E-3</v>
      </c>
      <c r="KG11" s="153">
        <f t="shared" si="215"/>
        <v>3.7464768778487111E-3</v>
      </c>
      <c r="KH11" s="153">
        <f t="shared" si="215"/>
        <v>3.5647313605862829E-3</v>
      </c>
      <c r="KI11" s="153">
        <f t="shared" si="215"/>
        <v>3.3902445008509485E-3</v>
      </c>
      <c r="KJ11" s="153">
        <f t="shared" si="215"/>
        <v>3.2228930557203308E-3</v>
      </c>
      <c r="KK11" s="153">
        <f t="shared" si="215"/>
        <v>3.0625355648297055E-3</v>
      </c>
      <c r="KL11" s="153">
        <f t="shared" si="215"/>
        <v>2.9090153211886976E-3</v>
      </c>
      <c r="KM11" s="153">
        <f t="shared" si="215"/>
        <v>2.7621630607355249E-3</v>
      </c>
      <c r="KN11" s="153">
        <f t="shared" si="215"/>
        <v>2.6217993875433062E-3</v>
      </c>
      <c r="KO11" s="153">
        <f t="shared" si="215"/>
        <v>2.4877369517565234E-3</v>
      </c>
      <c r="KP11" s="153">
        <f t="shared" si="215"/>
        <v>2.3597823972473391E-3</v>
      </c>
      <c r="KQ11" s="153">
        <f t="shared" si="215"/>
        <v>2.2377380956905223E-3</v>
      </c>
      <c r="KR11" s="153">
        <f t="shared" si="215"/>
        <v>2.1214036833056074E-3</v>
      </c>
      <c r="KS11" s="153">
        <f t="shared" si="215"/>
        <v>2.0105774159435109E-3</v>
      </c>
      <c r="KT11" s="153">
        <f t="shared" si="215"/>
        <v>1.9050573575326109E-3</v>
      </c>
      <c r="KU11" s="153">
        <f t="shared" si="215"/>
        <v>1.8046424161736378E-3</v>
      </c>
      <c r="KV11" s="153">
        <f t="shared" si="215"/>
        <v>1.7091332414048489E-3</v>
      </c>
      <c r="KW11" s="153">
        <f t="shared" si="215"/>
        <v>1.6183329953680231E-3</v>
      </c>
      <c r="KX11" s="153">
        <f t="shared" si="215"/>
        <v>1.5320480098057253E-3</v>
      </c>
      <c r="KY11" s="153">
        <f t="shared" si="215"/>
        <v>1.4500883400243142E-3</v>
      </c>
      <c r="KZ11" s="153">
        <f t="shared" si="215"/>
        <v>1.3722682261737655E-3</v>
      </c>
      <c r="LA11" s="153">
        <f t="shared" si="215"/>
        <v>1.2984064714329695E-3</v>
      </c>
      <c r="LB11" s="153">
        <f t="shared" si="215"/>
        <v>1.2283267459528792E-3</v>
      </c>
      <c r="LC11" s="153">
        <f t="shared" si="215"/>
        <v>1.1618578247044071E-3</v>
      </c>
      <c r="LD11" s="153">
        <f t="shared" si="215"/>
        <v>1.0988337667060691E-3</v>
      </c>
      <c r="LE11" s="153">
        <f t="shared" si="215"/>
        <v>1.0390940424698514E-3</v>
      </c>
      <c r="LF11" s="153">
        <f t="shared" si="215"/>
        <v>9.8248361590422815E-4</v>
      </c>
      <c r="LG11" s="153">
        <f t="shared" si="215"/>
        <v>9.2885298635042948E-4</v>
      </c>
      <c r="LH11" s="153">
        <f t="shared" si="215"/>
        <v>8.7805819590245748E-4</v>
      </c>
      <c r="LI11" s="153">
        <f t="shared" si="215"/>
        <v>8.2996080667158123E-4</v>
      </c>
      <c r="LJ11" s="153">
        <f t="shared" si="215"/>
        <v>7.8442785220220646E-4</v>
      </c>
      <c r="LK11" s="153">
        <f t="shared" si="215"/>
        <v>7.4133176682550741E-4</v>
      </c>
      <c r="LL11" s="153">
        <f t="shared" si="215"/>
        <v>7.0055029635018428E-4</v>
      </c>
      <c r="LM11" s="153">
        <f t="shared" si="215"/>
        <v>6.6196639313318708E-4</v>
      </c>
      <c r="LN11" s="153">
        <f t="shared" si="215"/>
        <v>6.254680982465434E-4</v>
      </c>
      <c r="LO11" s="153">
        <f t="shared" si="215"/>
        <v>5.9094841315744575E-4</v>
      </c>
      <c r="LP11" s="153">
        <f t="shared" si="215"/>
        <v>5.583051630659513E-4</v>
      </c>
      <c r="LQ11" s="153">
        <f t="shared" si="215"/>
        <v>5.2744085379604743E-4</v>
      </c>
      <c r="LR11" s="153">
        <f t="shared" si="215"/>
        <v>4.982625239102976E-4</v>
      </c>
      <c r="LS11" s="153">
        <f t="shared" si="215"/>
        <v>4.7068159351357436E-4</v>
      </c>
      <c r="LT11" s="153">
        <f t="shared" si="215"/>
        <v>4.4461371102643511E-4</v>
      </c>
      <c r="LU11" s="153">
        <f t="shared" si="215"/>
        <v>4.1997859904176655E-4</v>
      </c>
      <c r="LV11" s="153">
        <f t="shared" si="215"/>
        <v>3.9669990022794631E-4</v>
      </c>
      <c r="LW11" s="153">
        <f t="shared" si="215"/>
        <v>3.747050241068358E-4</v>
      </c>
      <c r="LX11" s="153">
        <f t="shared" si="215"/>
        <v>3.5392499541387484E-4</v>
      </c>
      <c r="LY11" s="153">
        <f t="shared" si="215"/>
        <v>3.3429430463935721E-4</v>
      </c>
      <c r="LZ11" s="153">
        <f t="shared" si="215"/>
        <v>3.1575076125353829E-4</v>
      </c>
      <c r="MA11" s="153">
        <f t="shared" si="215"/>
        <v>2.982353500323243E-4</v>
      </c>
      <c r="MB11" s="153">
        <f t="shared" si="215"/>
        <v>2.8169209082421159E-4</v>
      </c>
      <c r="MC11" s="153">
        <f t="shared" si="215"/>
        <v>2.6606790203176681E-4</v>
      </c>
      <c r="MD11" s="153">
        <f t="shared" si="215"/>
        <v>2.5131246802155311E-4</v>
      </c>
      <c r="ME11" s="153">
        <f t="shared" si="215"/>
        <v>2.3737811062415613E-4</v>
      </c>
      <c r="MF11" s="153">
        <f t="shared" si="215"/>
        <v>2.2421966484033291E-4</v>
      </c>
      <c r="MG11" s="153">
        <f t="shared" si="215"/>
        <v>2.1179435882932491E-4</v>
      </c>
      <c r="MH11" s="153">
        <f t="shared" si="215"/>
        <v>2.0006169822082138E-4</v>
      </c>
      <c r="MI11" s="153">
        <f t="shared" si="215"/>
        <v>1.8898335476208176E-4</v>
      </c>
      <c r="MJ11" s="153">
        <f t="shared" si="215"/>
        <v>1.7852305928603952E-4</v>
      </c>
      <c r="MK11" s="153">
        <f t="shared" si="215"/>
        <v>1.6864649896425552E-4</v>
      </c>
      <c r="ML11" s="153">
        <f t="shared" si="215"/>
        <v>1.5932121878994596E-4</v>
      </c>
      <c r="MM11" s="153">
        <f t="shared" si="215"/>
        <v>1.5051652722077391E-4</v>
      </c>
      <c r="MN11" s="153">
        <f t="shared" si="215"/>
        <v>1.4220340589801272E-4</v>
      </c>
      <c r="MO11" s="153">
        <f t="shared" si="22"/>
        <v>1.3435442334816812E-4</v>
      </c>
      <c r="MP11" s="153">
        <f t="shared" si="216"/>
        <v>1.2694365256447955E-4</v>
      </c>
      <c r="MQ11" s="153">
        <f t="shared" si="216"/>
        <v>1.1994659235903104E-4</v>
      </c>
      <c r="MR11" s="153">
        <f t="shared" si="216"/>
        <v>1.1334009237103104E-4</v>
      </c>
      <c r="MS11" s="153">
        <f t="shared" si="216"/>
        <v>1.0710228161305172E-4</v>
      </c>
      <c r="MT11" s="153">
        <f t="shared" si="216"/>
        <v>1.0121250043447155E-4</v>
      </c>
      <c r="MU11" s="153">
        <f t="shared" si="216"/>
        <v>9.5651235779883515E-5</v>
      </c>
      <c r="MV11" s="153">
        <f t="shared" si="216"/>
        <v>9.0400059619625306E-5</v>
      </c>
      <c r="MW11" s="153">
        <f t="shared" si="216"/>
        <v>8.544157042979995E-5</v>
      </c>
      <c r="MX11" s="153">
        <f t="shared" si="216"/>
        <v>8.0759337600000083E-5</v>
      </c>
      <c r="MY11" s="153">
        <f t="shared" si="216"/>
        <v>7.6337848648383065E-5</v>
      </c>
      <c r="MZ11" s="153">
        <f t="shared" si="216"/>
        <v>7.2162459125638568E-5</v>
      </c>
      <c r="NA11" s="153">
        <f t="shared" si="216"/>
        <v>6.8219345091670902E-5</v>
      </c>
      <c r="NB11" s="153">
        <f t="shared" si="216"/>
        <v>6.4495458051443521E-5</v>
      </c>
      <c r="NC11" s="153">
        <f t="shared" si="216"/>
        <v>6.0978482239303772E-5</v>
      </c>
      <c r="ND11" s="153">
        <f t="shared" si="216"/>
        <v>5.7656794144172086E-5</v>
      </c>
      <c r="NE11" s="153">
        <f t="shared" si="216"/>
        <v>5.4519424171237079E-5</v>
      </c>
      <c r="NF11" s="153">
        <f t="shared" si="216"/>
        <v>5.155602033913476E-5</v>
      </c>
      <c r="NG11" s="153">
        <f t="shared" si="216"/>
        <v>4.8756813915030532E-5</v>
      </c>
      <c r="NH11" s="153">
        <f t="shared" si="216"/>
        <v>4.6112586893504344E-5</v>
      </c>
      <c r="NI11" s="153">
        <f t="shared" si="216"/>
        <v>4.3614641228636771E-5</v>
      </c>
      <c r="NJ11" s="153">
        <f t="shared" si="216"/>
        <v>4.1254769732204016E-5</v>
      </c>
      <c r="NK11" s="153">
        <f t="shared" si="216"/>
        <v>3.9025228554358687E-5</v>
      </c>
      <c r="NL11" s="153">
        <f t="shared" si="216"/>
        <v>3.6918711166620277E-5</v>
      </c>
      <c r="NM11" s="153">
        <f t="shared" si="216"/>
        <v>3.4928323770387415E-5</v>
      </c>
      <c r="NN11" s="153">
        <f t="shared" si="216"/>
        <v>3.3047562057502378E-5</v>
      </c>
      <c r="NO11" s="153">
        <f t="shared" si="216"/>
        <v>3.1270289252656431E-5</v>
      </c>
      <c r="NP11" s="153">
        <f t="shared" si="216"/>
        <v>2.9590715370583225E-5</v>
      </c>
      <c r="NQ11" s="153">
        <f t="shared" si="216"/>
        <v>2.8003377624076109E-5</v>
      </c>
      <c r="NR11" s="153">
        <f t="shared" si="216"/>
        <v>2.6503121921850701E-5</v>
      </c>
      <c r="NS11" s="153">
        <f t="shared" si="216"/>
        <v>2.5085085398161773E-5</v>
      </c>
      <c r="NT11" s="153">
        <f t="shared" si="216"/>
        <v>2.3744679918885105E-5</v>
      </c>
      <c r="NU11" s="153">
        <f t="shared" si="216"/>
        <v>2.247757651146278E-5</v>
      </c>
      <c r="NV11" s="153">
        <f t="shared" si="216"/>
        <v>2.1279690668707523E-5</v>
      </c>
      <c r="NW11" s="153">
        <f t="shared" si="216"/>
        <v>2.0147168478951648E-5</v>
      </c>
      <c r="NX11" s="153">
        <f t="shared" si="216"/>
        <v>1.9076373537422851E-5</v>
      </c>
      <c r="NY11" s="153">
        <f t="shared" si="216"/>
        <v>1.8063874596022222E-5</v>
      </c>
      <c r="NZ11" s="153">
        <f t="shared" si="216"/>
        <v>1.7106433910874972E-5</v>
      </c>
      <c r="OA11" s="153">
        <f t="shared" si="216"/>
        <v>1.6200996249130061E-5</v>
      </c>
      <c r="OB11" s="153">
        <f t="shared" si="216"/>
        <v>1.5344678518490404E-5</v>
      </c>
      <c r="OC11" s="153">
        <f t="shared" si="216"/>
        <v>1.453475998487393E-5</v>
      </c>
      <c r="OD11" s="153">
        <f t="shared" si="216"/>
        <v>1.37686730454355E-5</v>
      </c>
      <c r="OE11" s="153">
        <f t="shared" si="216"/>
        <v>1.3043994525921471E-5</v>
      </c>
      <c r="OF11" s="153">
        <f t="shared" si="216"/>
        <v>1.2358437472990951E-5</v>
      </c>
      <c r="OG11" s="153">
        <f t="shared" si="216"/>
        <v>1.170984341371584E-5</v>
      </c>
      <c r="OH11" s="153">
        <f t="shared" si="216"/>
        <v>1.1096175055976891E-5</v>
      </c>
      <c r="OI11" s="153">
        <f t="shared" si="216"/>
        <v>1.051550940489897E-5</v>
      </c>
      <c r="OJ11" s="153">
        <f t="shared" si="216"/>
        <v>9.9660312718290161E-6</v>
      </c>
      <c r="OK11" s="153">
        <f t="shared" si="216"/>
        <v>9.4460271536439767E-6</v>
      </c>
      <c r="OL11" s="153">
        <f t="shared" si="216"/>
        <v>8.9538794614036966E-6</v>
      </c>
      <c r="OM11" s="153">
        <f t="shared" si="216"/>
        <v>8.4880610785186236E-6</v>
      </c>
      <c r="ON11" s="153">
        <f t="shared" si="216"/>
        <v>8.047130229704827E-6</v>
      </c>
      <c r="OO11" s="153">
        <f t="shared" si="216"/>
        <v>7.6297256430393827E-6</v>
      </c>
      <c r="OP11" s="153">
        <f t="shared" si="216"/>
        <v>7.2345619884149114E-6</v>
      </c>
      <c r="OQ11" s="153">
        <f t="shared" si="216"/>
        <v>6.8604255766296987E-6</v>
      </c>
      <c r="OR11" s="153">
        <f t="shared" si="216"/>
        <v>6.5061703042302476E-6</v>
      </c>
      <c r="OS11" s="153">
        <f t="shared" si="216"/>
        <v>6.1707138300636745E-6</v>
      </c>
      <c r="OT11" s="153">
        <f t="shared" si="216"/>
        <v>5.8530339702871712E-6</v>
      </c>
      <c r="OU11" s="153">
        <f t="shared" si="216"/>
        <v>5.5521652993315028E-6</v>
      </c>
      <c r="OV11" s="153">
        <f t="shared" si="216"/>
        <v>5.2671959450224542E-6</v>
      </c>
      <c r="OW11" s="153">
        <f t="shared" si="216"/>
        <v>4.9972645667348731E-6</v>
      </c>
      <c r="OX11" s="153">
        <f t="shared" si="216"/>
        <v>4.7415575060843631E-6</v>
      </c>
      <c r="OY11" s="153">
        <f t="shared" si="216"/>
        <v>4.4993061002604855E-6</v>
      </c>
      <c r="OZ11" s="153">
        <f t="shared" si="216"/>
        <v>4.2697841486686646E-6</v>
      </c>
      <c r="PA11" s="153">
        <f t="shared" si="23"/>
        <v>4.0523055240818262E-6</v>
      </c>
      <c r="PB11" s="153">
        <f t="shared" si="8"/>
        <v>3.8462219200039917E-6</v>
      </c>
      <c r="PC11" s="153">
        <f t="shared" si="8"/>
        <v>3.6509207264251937E-6</v>
      </c>
      <c r="PD11" s="153">
        <f t="shared" si="8"/>
        <v>3.4658230265931863E-6</v>
      </c>
      <c r="PE11" s="153">
        <f t="shared" si="8"/>
        <v>3.2903817078521263E-6</v>
      </c>
      <c r="PF11" s="153">
        <f t="shared" si="8"/>
        <v>3.1240796799955008E-6</v>
      </c>
      <c r="PG11" s="153">
        <f t="shared" si="8"/>
        <v>2.9664281949593212E-6</v>
      </c>
      <c r="PH11" s="153">
        <f t="shared" si="8"/>
        <v>2.8169652620341082E-6</v>
      </c>
      <c r="PI11" s="153">
        <f t="shared" si="8"/>
        <v>2.6752541531117123E-6</v>
      </c>
    </row>
    <row r="12" spans="1:425" x14ac:dyDescent="0.75">
      <c r="A12" s="4">
        <v>9</v>
      </c>
      <c r="B12" s="342">
        <f>IFERROR(_xlfn.LOGNORM.INV(VLookups!$B$22,LN($G12),LN($K12)),"")</f>
        <v>22.136742059240017</v>
      </c>
      <c r="C12" s="87">
        <v>100</v>
      </c>
      <c r="D12" s="342">
        <f>IFERROR(_xlfn.LOGNORM.INV(VLookups!$B$23,LN($G12),LN($K12)),"")</f>
        <v>451.73765738604072</v>
      </c>
      <c r="E12" s="34">
        <f t="shared" si="9"/>
        <v>1</v>
      </c>
      <c r="F12" s="34">
        <f t="shared" si="10"/>
        <v>0.22136742059239661</v>
      </c>
      <c r="G12" s="68">
        <f>IF(AND(C12&gt;0,NOT(ISBLANK(H12))),IF(VLOOKUP($C$3,VLookups!$A$17:$B$18,2,FALSE),C12*VLOOKUP(H12,VLookups!$A$4:$B$13,2,FALSE),C12),"")</f>
        <v>100</v>
      </c>
      <c r="H12" s="21" t="s">
        <v>698</v>
      </c>
      <c r="I12" s="56"/>
      <c r="J12" s="244"/>
      <c r="K12" s="343">
        <f>IF(C12&gt;0,IF(ISBLANK(J12),IF(ISBLANK(H12),"",VLOOKUP(H12,VLookups!$A$4:$C$13,3,FALSE)),J12),"")</f>
        <v>1.5</v>
      </c>
      <c r="L12" s="343">
        <f t="shared" si="11"/>
        <v>71.600152554466789</v>
      </c>
      <c r="M12" s="70">
        <f t="shared" si="12"/>
        <v>5126.5818458229169</v>
      </c>
      <c r="N12" s="87">
        <v>150</v>
      </c>
      <c r="O12" s="237">
        <f>IF(AND(N12&gt;0,C12&gt;0,NOT(K12="")),ABS(VLOOKUP($N$1,VLookups!$A$53:$B$54,2,FALSE)-_xlfn.LOGNORM.DIST(N12,LN(G12),LN(K12),TRUE)),"")</f>
        <v>0.84134474606854259</v>
      </c>
      <c r="P12" s="86">
        <f>IF(AND($B12&gt;0,$C12&gt;0,$D12&gt;0,NOT(ISBLANK($H12))),_xlfn.LOGNORM.INV(ABS(VLOOKUP($N$1,VLookups!$A$53:$B$54,2,FALSE)-P$3),LN($G12),LN($K12)),"")</f>
        <v>59.474386561916177</v>
      </c>
      <c r="Q12" s="85">
        <f>IF(AND($B12&gt;0,$C12&gt;0,$D12&gt;0,NOT(ISBLANK($H12))),_xlfn.LOGNORM.INV(ABS(VLOOKUP($N$1,VLookups!$A$53:$B$54,2,FALSE)-Q$3),LN($G12),LN($K12)),"")</f>
        <v>168.13960728438025</v>
      </c>
      <c r="R12" s="86">
        <f>IF(AND($B12&gt;0,$C12&gt;0,$D12&gt;0,NOT(ISBLANK($H12))),_xlfn.LOGNORM.INV(ABS(VLOOKUP($N$1,VLookups!$A$53:$B$54,2,FALSE)-R$3),LN($G12),LN($K12)),"")</f>
        <v>152.23231805962362</v>
      </c>
      <c r="S12" s="85">
        <f>IF(AND($B12&gt;0,$C12&gt;0,$D12&gt;0,NOT(ISBLANK($H12))),_xlfn.LOGNORM.INV(ABS(VLOOKUP($N$1,VLookups!$A$53:$B$54,2,FALSE)-S$3),LN($G12),LN($K12)),"")</f>
        <v>140.67021222550827</v>
      </c>
      <c r="T12" s="86">
        <f>IF(AND($B12&gt;0,$C12&gt;0,$D12&gt;0,NOT(ISBLANK($H12))),_xlfn.LOGNORM.INV(ABS(VLOOKUP($N$1,VLookups!$A$53:$B$54,2,FALSE)-T$3),LN($G12),LN($K12)),"")</f>
        <v>131.4533775582467</v>
      </c>
      <c r="U12" s="85">
        <f>IF(AND($B12&gt;0,$C12&gt;0,$D12&gt;0,NOT(ISBLANK($H12))),_xlfn.LOGNORM.INV(ABS(VLOOKUP($N$1,VLookups!$A$53:$B$54,2,FALSE)-U$3),LN($G12),LN($K12)),"")</f>
        <v>123.6922092688759</v>
      </c>
      <c r="V12" s="5"/>
      <c r="W12" s="152">
        <f t="shared" si="13"/>
        <v>2.1480045766340035</v>
      </c>
      <c r="X12" s="152">
        <f t="shared" si="14"/>
        <v>22.136742059240017</v>
      </c>
      <c r="Y12" s="48">
        <f t="shared" ref="Y12" si="220">IF(ISNONTEXT($W12),X12+$W12,"")</f>
        <v>24.284746635874022</v>
      </c>
      <c r="Z12" s="48">
        <f t="shared" si="25"/>
        <v>26.432751212508027</v>
      </c>
      <c r="AA12" s="48">
        <f t="shared" si="26"/>
        <v>28.580755789142032</v>
      </c>
      <c r="AB12" s="48">
        <f t="shared" si="27"/>
        <v>30.728760365776036</v>
      </c>
      <c r="AC12" s="48">
        <f t="shared" si="28"/>
        <v>32.876764942410041</v>
      </c>
      <c r="AD12" s="48">
        <f t="shared" si="29"/>
        <v>35.024769519044042</v>
      </c>
      <c r="AE12" s="48">
        <f t="shared" si="30"/>
        <v>37.172774095678044</v>
      </c>
      <c r="AF12" s="48">
        <f t="shared" si="31"/>
        <v>39.320778672312045</v>
      </c>
      <c r="AG12" s="48">
        <f t="shared" si="32"/>
        <v>41.468783248946046</v>
      </c>
      <c r="AH12" s="48">
        <f t="shared" si="33"/>
        <v>43.616787825580047</v>
      </c>
      <c r="AI12" s="48">
        <f t="shared" si="34"/>
        <v>45.764792402214049</v>
      </c>
      <c r="AJ12" s="48">
        <f t="shared" si="35"/>
        <v>47.91279697884805</v>
      </c>
      <c r="AK12" s="48">
        <f t="shared" si="36"/>
        <v>50.060801555482051</v>
      </c>
      <c r="AL12" s="48">
        <f t="shared" si="37"/>
        <v>52.208806132116052</v>
      </c>
      <c r="AM12" s="48">
        <f t="shared" si="38"/>
        <v>54.356810708750054</v>
      </c>
      <c r="AN12" s="48">
        <f t="shared" si="39"/>
        <v>56.504815285384055</v>
      </c>
      <c r="AO12" s="48">
        <f t="shared" si="40"/>
        <v>58.652819862018056</v>
      </c>
      <c r="AP12" s="48">
        <f t="shared" si="41"/>
        <v>60.800824438652057</v>
      </c>
      <c r="AQ12" s="48">
        <f t="shared" si="42"/>
        <v>62.948829015286059</v>
      </c>
      <c r="AR12" s="48">
        <f t="shared" si="43"/>
        <v>65.09683359192006</v>
      </c>
      <c r="AS12" s="48">
        <f t="shared" si="44"/>
        <v>67.244838168554068</v>
      </c>
      <c r="AT12" s="48">
        <f t="shared" si="45"/>
        <v>69.392842745188076</v>
      </c>
      <c r="AU12" s="48">
        <f t="shared" si="46"/>
        <v>71.540847321822085</v>
      </c>
      <c r="AV12" s="48">
        <f t="shared" si="47"/>
        <v>73.688851898456093</v>
      </c>
      <c r="AW12" s="48">
        <f t="shared" si="48"/>
        <v>75.836856475090102</v>
      </c>
      <c r="AX12" s="48">
        <f t="shared" si="49"/>
        <v>77.98486105172411</v>
      </c>
      <c r="AY12" s="48">
        <f t="shared" si="50"/>
        <v>80.132865628358118</v>
      </c>
      <c r="AZ12" s="48">
        <f t="shared" si="51"/>
        <v>82.280870204992127</v>
      </c>
      <c r="BA12" s="48">
        <f t="shared" si="52"/>
        <v>84.428874781626135</v>
      </c>
      <c r="BB12" s="48">
        <f t="shared" si="53"/>
        <v>86.576879358260143</v>
      </c>
      <c r="BC12" s="48">
        <f t="shared" si="54"/>
        <v>88.724883934894152</v>
      </c>
      <c r="BD12" s="48">
        <f t="shared" si="55"/>
        <v>90.87288851152816</v>
      </c>
      <c r="BE12" s="48">
        <f t="shared" si="56"/>
        <v>93.020893088162168</v>
      </c>
      <c r="BF12" s="48">
        <f t="shared" si="57"/>
        <v>95.168897664796177</v>
      </c>
      <c r="BG12" s="48">
        <f t="shared" si="58"/>
        <v>97.316902241430185</v>
      </c>
      <c r="BH12" s="48">
        <f t="shared" si="59"/>
        <v>99.464906818064193</v>
      </c>
      <c r="BI12" s="48">
        <f t="shared" si="60"/>
        <v>101.6129113946982</v>
      </c>
      <c r="BJ12" s="48">
        <f t="shared" si="61"/>
        <v>103.76091597133221</v>
      </c>
      <c r="BK12" s="48">
        <f t="shared" si="62"/>
        <v>105.90892054796622</v>
      </c>
      <c r="BL12" s="48">
        <f t="shared" si="63"/>
        <v>108.05692512460023</v>
      </c>
      <c r="BM12" s="48">
        <f t="shared" si="64"/>
        <v>110.20492970123424</v>
      </c>
      <c r="BN12" s="48">
        <f t="shared" si="65"/>
        <v>112.35293427786824</v>
      </c>
      <c r="BO12" s="48">
        <f t="shared" si="66"/>
        <v>114.50093885450225</v>
      </c>
      <c r="BP12" s="48">
        <f t="shared" si="67"/>
        <v>116.64894343113626</v>
      </c>
      <c r="BQ12" s="48">
        <f t="shared" si="68"/>
        <v>118.79694800777027</v>
      </c>
      <c r="BR12" s="48">
        <f t="shared" si="69"/>
        <v>120.94495258440428</v>
      </c>
      <c r="BS12" s="48">
        <f t="shared" si="70"/>
        <v>123.09295716103829</v>
      </c>
      <c r="BT12" s="48">
        <f t="shared" si="71"/>
        <v>125.24096173767229</v>
      </c>
      <c r="BU12" s="48">
        <f t="shared" si="72"/>
        <v>127.3889663143063</v>
      </c>
      <c r="BV12" s="48">
        <f t="shared" si="73"/>
        <v>129.5369708909403</v>
      </c>
      <c r="BW12" s="48">
        <f t="shared" si="74"/>
        <v>131.6849754675743</v>
      </c>
      <c r="BX12" s="48">
        <f t="shared" si="75"/>
        <v>133.83298004420831</v>
      </c>
      <c r="BY12" s="48">
        <f t="shared" si="76"/>
        <v>135.98098462084232</v>
      </c>
      <c r="BZ12" s="48">
        <f t="shared" si="77"/>
        <v>138.12898919747633</v>
      </c>
      <c r="CA12" s="48">
        <f t="shared" si="78"/>
        <v>140.27699377411034</v>
      </c>
      <c r="CB12" s="48">
        <f t="shared" si="79"/>
        <v>142.42499835074435</v>
      </c>
      <c r="CC12" s="48">
        <f t="shared" si="80"/>
        <v>144.57300292737835</v>
      </c>
      <c r="CD12" s="48">
        <f t="shared" si="81"/>
        <v>146.72100750401236</v>
      </c>
      <c r="CE12" s="48">
        <f t="shared" si="82"/>
        <v>148.86901208064637</v>
      </c>
      <c r="CF12" s="48">
        <f t="shared" si="83"/>
        <v>151.01701665728038</v>
      </c>
      <c r="CG12" s="48">
        <f t="shared" si="84"/>
        <v>153.16502123391439</v>
      </c>
      <c r="CH12" s="48">
        <f t="shared" si="85"/>
        <v>155.3130258105484</v>
      </c>
      <c r="CI12" s="48">
        <f t="shared" si="86"/>
        <v>157.4610303871824</v>
      </c>
      <c r="CJ12" s="48">
        <f t="shared" si="87"/>
        <v>159.60903496381641</v>
      </c>
      <c r="CK12" s="48">
        <f t="shared" si="18"/>
        <v>161.75703954045042</v>
      </c>
      <c r="CL12" s="48">
        <f t="shared" si="88"/>
        <v>163.90504411708443</v>
      </c>
      <c r="CM12" s="48">
        <f t="shared" si="89"/>
        <v>166.05304869371844</v>
      </c>
      <c r="CN12" s="48">
        <f t="shared" si="90"/>
        <v>168.20105327035245</v>
      </c>
      <c r="CO12" s="48">
        <f t="shared" si="91"/>
        <v>170.34905784698645</v>
      </c>
      <c r="CP12" s="48">
        <f t="shared" si="92"/>
        <v>172.49706242362046</v>
      </c>
      <c r="CQ12" s="48">
        <f t="shared" si="93"/>
        <v>174.64506700025447</v>
      </c>
      <c r="CR12" s="48">
        <f t="shared" si="94"/>
        <v>176.79307157688848</v>
      </c>
      <c r="CS12" s="48">
        <f t="shared" si="95"/>
        <v>178.94107615352249</v>
      </c>
      <c r="CT12" s="48">
        <f t="shared" si="96"/>
        <v>181.0890807301565</v>
      </c>
      <c r="CU12" s="48">
        <f t="shared" si="97"/>
        <v>183.2370853067905</v>
      </c>
      <c r="CV12" s="48">
        <f t="shared" si="98"/>
        <v>185.38508988342451</v>
      </c>
      <c r="CW12" s="48">
        <f t="shared" si="99"/>
        <v>187.53309446005852</v>
      </c>
      <c r="CX12" s="48">
        <f t="shared" si="100"/>
        <v>189.68109903669253</v>
      </c>
      <c r="CY12" s="48">
        <f t="shared" si="101"/>
        <v>191.82910361332654</v>
      </c>
      <c r="CZ12" s="48">
        <f t="shared" si="102"/>
        <v>193.97710818996055</v>
      </c>
      <c r="DA12" s="48">
        <f t="shared" si="103"/>
        <v>196.12511276659455</v>
      </c>
      <c r="DB12" s="48">
        <f t="shared" si="104"/>
        <v>198.27311734322856</v>
      </c>
      <c r="DC12" s="48">
        <f t="shared" si="105"/>
        <v>200.42112191986257</v>
      </c>
      <c r="DD12" s="48">
        <f t="shared" si="106"/>
        <v>202.56912649649658</v>
      </c>
      <c r="DE12" s="48">
        <f t="shared" si="107"/>
        <v>204.71713107313059</v>
      </c>
      <c r="DF12" s="48">
        <f t="shared" si="108"/>
        <v>206.8651356497646</v>
      </c>
      <c r="DG12" s="48">
        <f t="shared" si="109"/>
        <v>209.0131402263986</v>
      </c>
      <c r="DH12" s="48">
        <f t="shared" si="110"/>
        <v>211.16114480303261</v>
      </c>
      <c r="DI12" s="48">
        <f t="shared" si="111"/>
        <v>213.30914937966662</v>
      </c>
      <c r="DJ12" s="48">
        <f t="shared" si="112"/>
        <v>215.45715395630063</v>
      </c>
      <c r="DK12" s="48">
        <f t="shared" si="113"/>
        <v>217.60515853293464</v>
      </c>
      <c r="DL12" s="48">
        <f t="shared" si="114"/>
        <v>219.75316310956865</v>
      </c>
      <c r="DM12" s="48">
        <f t="shared" si="115"/>
        <v>221.90116768620265</v>
      </c>
      <c r="DN12" s="48">
        <f t="shared" si="116"/>
        <v>224.04917226283666</v>
      </c>
      <c r="DO12" s="48">
        <f t="shared" si="117"/>
        <v>226.19717683947067</v>
      </c>
      <c r="DP12" s="48">
        <f t="shared" si="118"/>
        <v>228.34518141610468</v>
      </c>
      <c r="DQ12" s="48">
        <f t="shared" si="119"/>
        <v>230.49318599273869</v>
      </c>
      <c r="DR12" s="48">
        <f t="shared" si="120"/>
        <v>232.6411905693727</v>
      </c>
      <c r="DS12" s="48">
        <f t="shared" si="121"/>
        <v>234.7891951460067</v>
      </c>
      <c r="DT12" s="48">
        <f t="shared" si="122"/>
        <v>236.93719972264071</v>
      </c>
      <c r="DU12" s="48">
        <f t="shared" si="123"/>
        <v>239.08520429927472</v>
      </c>
      <c r="DV12" s="48">
        <f t="shared" si="124"/>
        <v>241.23320887590873</v>
      </c>
      <c r="DW12" s="48">
        <f t="shared" si="125"/>
        <v>243.38121345254274</v>
      </c>
      <c r="DX12" s="48">
        <f t="shared" si="126"/>
        <v>245.52921802917675</v>
      </c>
      <c r="DY12" s="48">
        <f t="shared" si="127"/>
        <v>247.67722260581075</v>
      </c>
      <c r="DZ12" s="48">
        <f t="shared" si="128"/>
        <v>249.82522718244476</v>
      </c>
      <c r="EA12" s="48">
        <f t="shared" si="129"/>
        <v>251.97323175907877</v>
      </c>
      <c r="EB12" s="48">
        <f t="shared" si="130"/>
        <v>254.12123633571278</v>
      </c>
      <c r="EC12" s="48">
        <f t="shared" si="131"/>
        <v>256.26924091234679</v>
      </c>
      <c r="ED12" s="48">
        <f t="shared" si="132"/>
        <v>258.41724548898077</v>
      </c>
      <c r="EE12" s="48">
        <f t="shared" si="133"/>
        <v>260.56525006561475</v>
      </c>
      <c r="EF12" s="48">
        <f t="shared" si="134"/>
        <v>262.71325464224873</v>
      </c>
      <c r="EG12" s="48">
        <f t="shared" si="135"/>
        <v>264.86125921888271</v>
      </c>
      <c r="EH12" s="48">
        <f t="shared" si="136"/>
        <v>267.00926379551669</v>
      </c>
      <c r="EI12" s="48">
        <f t="shared" si="137"/>
        <v>269.15726837215067</v>
      </c>
      <c r="EJ12" s="48">
        <f t="shared" si="138"/>
        <v>271.30527294878465</v>
      </c>
      <c r="EK12" s="48">
        <f t="shared" si="139"/>
        <v>273.45327752541863</v>
      </c>
      <c r="EL12" s="48">
        <f t="shared" si="140"/>
        <v>275.60128210205261</v>
      </c>
      <c r="EM12" s="48">
        <f t="shared" si="141"/>
        <v>277.74928667868659</v>
      </c>
      <c r="EN12" s="48">
        <f t="shared" si="142"/>
        <v>279.89729125532057</v>
      </c>
      <c r="EO12" s="48">
        <f t="shared" si="143"/>
        <v>282.04529583195455</v>
      </c>
      <c r="EP12" s="48">
        <f t="shared" si="144"/>
        <v>284.19330040858853</v>
      </c>
      <c r="EQ12" s="48">
        <f t="shared" si="145"/>
        <v>286.34130498522251</v>
      </c>
      <c r="ER12" s="48">
        <f t="shared" si="146"/>
        <v>288.48930956185649</v>
      </c>
      <c r="ES12" s="48">
        <f t="shared" si="147"/>
        <v>290.63731413849047</v>
      </c>
      <c r="ET12" s="48">
        <f t="shared" si="148"/>
        <v>292.78531871512445</v>
      </c>
      <c r="EU12" s="48">
        <f t="shared" si="149"/>
        <v>294.93332329175843</v>
      </c>
      <c r="EV12" s="48">
        <f t="shared" si="150"/>
        <v>297.08132786839241</v>
      </c>
      <c r="EW12" s="48">
        <f t="shared" si="19"/>
        <v>299.22933244502639</v>
      </c>
      <c r="EX12" s="48">
        <f t="shared" si="151"/>
        <v>301.37733702166037</v>
      </c>
      <c r="EY12" s="48">
        <f t="shared" si="152"/>
        <v>303.52534159829435</v>
      </c>
      <c r="EZ12" s="48">
        <f t="shared" si="153"/>
        <v>305.67334617492833</v>
      </c>
      <c r="FA12" s="48">
        <f t="shared" si="154"/>
        <v>307.82135075156231</v>
      </c>
      <c r="FB12" s="48">
        <f t="shared" si="155"/>
        <v>309.96935532819629</v>
      </c>
      <c r="FC12" s="48">
        <f t="shared" si="156"/>
        <v>312.11735990483027</v>
      </c>
      <c r="FD12" s="48">
        <f t="shared" si="157"/>
        <v>314.26536448146425</v>
      </c>
      <c r="FE12" s="48">
        <f t="shared" si="158"/>
        <v>316.41336905809823</v>
      </c>
      <c r="FF12" s="48">
        <f t="shared" si="159"/>
        <v>318.56137363473221</v>
      </c>
      <c r="FG12" s="48">
        <f t="shared" si="160"/>
        <v>320.70937821136619</v>
      </c>
      <c r="FH12" s="48">
        <f t="shared" si="161"/>
        <v>322.85738278800017</v>
      </c>
      <c r="FI12" s="48">
        <f t="shared" si="162"/>
        <v>325.00538736463415</v>
      </c>
      <c r="FJ12" s="48">
        <f t="shared" si="163"/>
        <v>327.15339194126813</v>
      </c>
      <c r="FK12" s="48">
        <f t="shared" si="164"/>
        <v>329.30139651790211</v>
      </c>
      <c r="FL12" s="48">
        <f t="shared" si="165"/>
        <v>331.44940109453609</v>
      </c>
      <c r="FM12" s="48">
        <f t="shared" si="166"/>
        <v>333.59740567117007</v>
      </c>
      <c r="FN12" s="48">
        <f t="shared" si="167"/>
        <v>335.74541024780405</v>
      </c>
      <c r="FO12" s="48">
        <f t="shared" si="168"/>
        <v>337.89341482443803</v>
      </c>
      <c r="FP12" s="48">
        <f t="shared" si="169"/>
        <v>340.04141940107201</v>
      </c>
      <c r="FQ12" s="48">
        <f t="shared" si="170"/>
        <v>342.18942397770599</v>
      </c>
      <c r="FR12" s="48">
        <f t="shared" si="171"/>
        <v>344.33742855433997</v>
      </c>
      <c r="FS12" s="48">
        <f t="shared" si="172"/>
        <v>346.48543313097395</v>
      </c>
      <c r="FT12" s="48">
        <f t="shared" si="173"/>
        <v>348.63343770760792</v>
      </c>
      <c r="FU12" s="48">
        <f t="shared" si="174"/>
        <v>350.7814422842419</v>
      </c>
      <c r="FV12" s="48">
        <f t="shared" si="175"/>
        <v>352.92944686087588</v>
      </c>
      <c r="FW12" s="48">
        <f t="shared" si="176"/>
        <v>355.07745143750986</v>
      </c>
      <c r="FX12" s="48">
        <f t="shared" si="177"/>
        <v>357.22545601414384</v>
      </c>
      <c r="FY12" s="48">
        <f t="shared" si="178"/>
        <v>359.37346059077782</v>
      </c>
      <c r="FZ12" s="48">
        <f t="shared" si="179"/>
        <v>361.5214651674118</v>
      </c>
      <c r="GA12" s="48">
        <f t="shared" si="180"/>
        <v>363.66946974404578</v>
      </c>
      <c r="GB12" s="48">
        <f t="shared" si="181"/>
        <v>365.81747432067976</v>
      </c>
      <c r="GC12" s="48">
        <f t="shared" si="182"/>
        <v>367.96547889731374</v>
      </c>
      <c r="GD12" s="48">
        <f t="shared" si="183"/>
        <v>370.11348347394772</v>
      </c>
      <c r="GE12" s="48">
        <f t="shared" si="184"/>
        <v>372.2614880505817</v>
      </c>
      <c r="GF12" s="48">
        <f t="shared" si="185"/>
        <v>374.40949262721568</v>
      </c>
      <c r="GG12" s="48">
        <f t="shared" si="186"/>
        <v>376.55749720384966</v>
      </c>
      <c r="GH12" s="48">
        <f t="shared" si="187"/>
        <v>378.70550178048364</v>
      </c>
      <c r="GI12" s="48">
        <f t="shared" si="188"/>
        <v>380.85350635711762</v>
      </c>
      <c r="GJ12" s="48">
        <f t="shared" si="189"/>
        <v>383.0015109337516</v>
      </c>
      <c r="GK12" s="48">
        <f t="shared" si="190"/>
        <v>385.14951551038558</v>
      </c>
      <c r="GL12" s="48">
        <f t="shared" si="191"/>
        <v>387.29752008701956</v>
      </c>
      <c r="GM12" s="48">
        <f t="shared" si="192"/>
        <v>389.44552466365354</v>
      </c>
      <c r="GN12" s="48">
        <f t="shared" si="193"/>
        <v>391.59352924028752</v>
      </c>
      <c r="GO12" s="48">
        <f t="shared" si="194"/>
        <v>393.7415338169215</v>
      </c>
      <c r="GP12" s="48">
        <f t="shared" si="195"/>
        <v>395.88953839355548</v>
      </c>
      <c r="GQ12" s="48">
        <f t="shared" si="196"/>
        <v>398.03754297018946</v>
      </c>
      <c r="GR12" s="48">
        <f t="shared" si="197"/>
        <v>400.18554754682344</v>
      </c>
      <c r="GS12" s="48">
        <f t="shared" si="198"/>
        <v>402.33355212345742</v>
      </c>
      <c r="GT12" s="48">
        <f t="shared" si="199"/>
        <v>404.4815567000914</v>
      </c>
      <c r="GU12" s="48">
        <f t="shared" si="200"/>
        <v>406.62956127672538</v>
      </c>
      <c r="GV12" s="48">
        <f t="shared" si="201"/>
        <v>408.77756585335936</v>
      </c>
      <c r="GW12" s="48">
        <f t="shared" si="202"/>
        <v>410.92557042999334</v>
      </c>
      <c r="GX12" s="48">
        <f t="shared" si="203"/>
        <v>413.07357500662732</v>
      </c>
      <c r="GY12" s="48">
        <f t="shared" si="204"/>
        <v>415.2215795832613</v>
      </c>
      <c r="GZ12" s="48">
        <f t="shared" si="205"/>
        <v>417.36958415989528</v>
      </c>
      <c r="HA12" s="48">
        <f t="shared" si="206"/>
        <v>419.51758873652926</v>
      </c>
      <c r="HB12" s="48">
        <f t="shared" si="207"/>
        <v>421.66559331316324</v>
      </c>
      <c r="HC12" s="48">
        <f t="shared" si="208"/>
        <v>423.81359788979722</v>
      </c>
      <c r="HD12" s="48">
        <f t="shared" si="209"/>
        <v>425.9616024664312</v>
      </c>
      <c r="HE12" s="48">
        <f t="shared" si="210"/>
        <v>428.10960704306518</v>
      </c>
      <c r="HF12" s="48">
        <f t="shared" si="211"/>
        <v>430.25761161969916</v>
      </c>
      <c r="HG12" s="48">
        <f t="shared" si="212"/>
        <v>432.40561619633314</v>
      </c>
      <c r="HH12" s="48">
        <f t="shared" si="213"/>
        <v>434.55362077296712</v>
      </c>
      <c r="HI12" s="48">
        <f t="shared" si="20"/>
        <v>436.7016253496011</v>
      </c>
      <c r="HJ12" s="48">
        <f t="shared" si="3"/>
        <v>438.84962992623508</v>
      </c>
      <c r="HK12" s="48">
        <f t="shared" si="3"/>
        <v>440.99763450286906</v>
      </c>
      <c r="HL12" s="48">
        <f t="shared" si="3"/>
        <v>443.14563907950304</v>
      </c>
      <c r="HM12" s="48">
        <f t="shared" si="3"/>
        <v>445.29364365613702</v>
      </c>
      <c r="HN12" s="48">
        <f t="shared" si="3"/>
        <v>447.441648232771</v>
      </c>
      <c r="HO12" s="48">
        <f t="shared" si="3"/>
        <v>449.58965280940498</v>
      </c>
      <c r="HP12" s="48">
        <f t="shared" si="3"/>
        <v>451.73765738603896</v>
      </c>
      <c r="HQ12" s="153">
        <f t="shared" si="4"/>
        <v>4.4102298720474774E-5</v>
      </c>
      <c r="HR12" s="153">
        <f t="shared" si="214"/>
        <v>9.1583834272574412E-5</v>
      </c>
      <c r="HS12" s="153">
        <f t="shared" si="214"/>
        <v>1.7076759967655163E-4</v>
      </c>
      <c r="HT12" s="153">
        <f t="shared" si="214"/>
        <v>2.9176314538349339E-4</v>
      </c>
      <c r="HU12" s="153">
        <f t="shared" ref="HU12:KB16" si="221">IF(ISNONTEXT($K12),_xlfn.LOGNORM.DIST(AB12,LN($G12),LN($K12),FALSE),NA())</f>
        <v>4.6384834447255285E-4</v>
      </c>
      <c r="HV12" s="153">
        <f t="shared" si="221"/>
        <v>6.9440768168987888E-4</v>
      </c>
      <c r="HW12" s="153">
        <f t="shared" si="221"/>
        <v>9.8814221711376079E-4</v>
      </c>
      <c r="HX12" s="153">
        <f t="shared" si="221"/>
        <v>1.346627792121779E-3</v>
      </c>
      <c r="HY12" s="153">
        <f t="shared" si="221"/>
        <v>1.7682235380399023E-3</v>
      </c>
      <c r="HZ12" s="153">
        <f t="shared" si="221"/>
        <v>2.2482807829671057E-3</v>
      </c>
      <c r="IA12" s="153">
        <f t="shared" si="221"/>
        <v>2.7795748640123941E-3</v>
      </c>
      <c r="IB12" s="153">
        <f t="shared" si="221"/>
        <v>3.3528749893950646E-3</v>
      </c>
      <c r="IC12" s="153">
        <f t="shared" si="221"/>
        <v>3.9575738370984468E-3</v>
      </c>
      <c r="ID12" s="153">
        <f t="shared" si="221"/>
        <v>4.5823128867479102E-3</v>
      </c>
      <c r="IE12" s="153">
        <f t="shared" si="221"/>
        <v>5.2155567061215003E-3</v>
      </c>
      <c r="IF12" s="153">
        <f t="shared" si="221"/>
        <v>5.8460862612750696E-3</v>
      </c>
      <c r="IG12" s="153">
        <f t="shared" si="221"/>
        <v>6.4633958968574106E-3</v>
      </c>
      <c r="IH12" s="153">
        <f t="shared" si="221"/>
        <v>7.0579901137035666E-3</v>
      </c>
      <c r="II12" s="153">
        <f t="shared" si="221"/>
        <v>7.6215845420316052E-3</v>
      </c>
      <c r="IJ12" s="153">
        <f t="shared" si="221"/>
        <v>8.1472208771692749E-3</v>
      </c>
      <c r="IK12" s="153">
        <f t="shared" si="221"/>
        <v>8.6293085171065681E-3</v>
      </c>
      <c r="IL12" s="153">
        <f t="shared" si="221"/>
        <v>9.0636067778243259E-3</v>
      </c>
      <c r="IM12" s="153">
        <f t="shared" si="221"/>
        <v>9.4471613914121101E-3</v>
      </c>
      <c r="IN12" s="153">
        <f t="shared" si="221"/>
        <v>9.7782079655270634E-3</v>
      </c>
      <c r="IO12" s="153">
        <f t="shared" si="221"/>
        <v>1.0056053561330576E-2</v>
      </c>
      <c r="IP12" s="153">
        <f t="shared" si="221"/>
        <v>1.0280945801303534E-2</v>
      </c>
      <c r="IQ12" s="153">
        <f t="shared" si="221"/>
        <v>1.0453937139420376E-2</v>
      </c>
      <c r="IR12" s="153">
        <f t="shared" si="221"/>
        <v>1.0576750239805638E-2</v>
      </c>
      <c r="IS12" s="153">
        <f t="shared" si="221"/>
        <v>1.0651648891109491E-2</v>
      </c>
      <c r="IT12" s="153">
        <f t="shared" si="221"/>
        <v>1.0681317569736302E-2</v>
      </c>
      <c r="IU12" s="153">
        <f t="shared" si="221"/>
        <v>1.0668751666684597E-2</v>
      </c>
      <c r="IV12" s="153">
        <f t="shared" si="221"/>
        <v>1.0617159503607129E-2</v>
      </c>
      <c r="IW12" s="153">
        <f t="shared" si="221"/>
        <v>1.0529876566675225E-2</v>
      </c>
      <c r="IX12" s="153">
        <f t="shared" si="221"/>
        <v>1.0410291859207539E-2</v>
      </c>
      <c r="IY12" s="153">
        <f t="shared" si="221"/>
        <v>1.0261785890944602E-2</v>
      </c>
      <c r="IZ12" s="153">
        <f t="shared" si="221"/>
        <v>1.008767955864232E-2</v>
      </c>
      <c r="JA12" s="153">
        <f t="shared" si="221"/>
        <v>9.8911930062564202E-3</v>
      </c>
      <c r="JB12" s="153">
        <f t="shared" si="221"/>
        <v>9.6754134627336404E-3</v>
      </c>
      <c r="JC12" s="153">
        <f t="shared" si="221"/>
        <v>9.4432710234055878E-3</v>
      </c>
      <c r="JD12" s="153">
        <f t="shared" si="221"/>
        <v>9.1975213520810294E-3</v>
      </c>
      <c r="JE12" s="153">
        <f t="shared" si="221"/>
        <v>8.9407343227030627E-3</v>
      </c>
      <c r="JF12" s="153">
        <f t="shared" si="221"/>
        <v>8.6752876818466541E-3</v>
      </c>
      <c r="JG12" s="153">
        <f t="shared" si="221"/>
        <v>8.4033648884725247E-3</v>
      </c>
      <c r="JH12" s="153">
        <f t="shared" si="221"/>
        <v>8.1269563691364916E-3</v>
      </c>
      <c r="JI12" s="153">
        <f t="shared" si="221"/>
        <v>7.8478635107128991E-3</v>
      </c>
      <c r="JJ12" s="153">
        <f t="shared" si="221"/>
        <v>7.5677047952997321E-3</v>
      </c>
      <c r="JK12" s="153">
        <f t="shared" si="221"/>
        <v>7.2879235610141396E-3</v>
      </c>
      <c r="JL12" s="153">
        <f t="shared" si="221"/>
        <v>7.0097969463266555E-3</v>
      </c>
      <c r="JM12" s="153">
        <f t="shared" si="221"/>
        <v>6.7344456435005119E-3</v>
      </c>
      <c r="JN12" s="153">
        <f t="shared" si="221"/>
        <v>6.4628441481441564E-3</v>
      </c>
      <c r="JO12" s="153">
        <f t="shared" si="221"/>
        <v>6.1958312467344165E-3</v>
      </c>
      <c r="JP12" s="153">
        <f t="shared" si="221"/>
        <v>5.9341205323561767E-3</v>
      </c>
      <c r="JQ12" s="153">
        <f t="shared" si="221"/>
        <v>5.6783107811319445E-3</v>
      </c>
      <c r="JR12" s="153">
        <f t="shared" si="221"/>
        <v>5.4288960582869186E-3</v>
      </c>
      <c r="JS12" s="153">
        <f t="shared" si="221"/>
        <v>5.1862754539877508E-3</v>
      </c>
      <c r="JT12" s="153">
        <f t="shared" si="221"/>
        <v>4.950762375503211E-3</v>
      </c>
      <c r="JU12" s="153">
        <f t="shared" si="221"/>
        <v>4.7225933443706342E-3</v>
      </c>
      <c r="JV12" s="153">
        <f t="shared" si="221"/>
        <v>4.5019362656067118E-3</v>
      </c>
      <c r="JW12" s="153">
        <f t="shared" si="221"/>
        <v>4.288898151041394E-3</v>
      </c>
      <c r="JX12" s="153">
        <f t="shared" si="221"/>
        <v>4.0835322910191731E-3</v>
      </c>
      <c r="JY12" s="153">
        <f t="shared" si="221"/>
        <v>3.8858448783993444E-3</v>
      </c>
      <c r="JZ12" s="153">
        <f t="shared" si="221"/>
        <v>3.6958010963619703E-3</v>
      </c>
      <c r="KA12" s="153">
        <f t="shared" si="221"/>
        <v>3.5133306873107307E-3</v>
      </c>
      <c r="KB12" s="153">
        <f t="shared" si="221"/>
        <v>3.3383330244458596E-3</v>
      </c>
      <c r="KC12" s="153">
        <f t="shared" si="21"/>
        <v>3.1706817106123665E-3</v>
      </c>
      <c r="KD12" s="153">
        <f t="shared" si="215"/>
        <v>3.0102287310300978E-3</v>
      </c>
      <c r="KE12" s="153">
        <f t="shared" si="215"/>
        <v>2.856808187673145E-3</v>
      </c>
      <c r="KF12" s="153">
        <f t="shared" si="215"/>
        <v>2.7102396435495788E-3</v>
      </c>
      <c r="KG12" s="153">
        <f t="shared" ref="KG12:MN16" si="222">IF(ISNONTEXT($K12),_xlfn.LOGNORM.DIST(CN12,LN($G12),LN($K12),FALSE),NA())</f>
        <v>2.5703311050778747E-3</v>
      </c>
      <c r="KH12" s="153">
        <f t="shared" si="222"/>
        <v>2.4368816702810829E-3</v>
      </c>
      <c r="KI12" s="153">
        <f t="shared" si="222"/>
        <v>2.3096838697228032E-3</v>
      </c>
      <c r="KJ12" s="153">
        <f t="shared" si="222"/>
        <v>2.1885257260730469E-3</v>
      </c>
      <c r="KK12" s="153">
        <f t="shared" si="222"/>
        <v>2.073192556984954E-3</v>
      </c>
      <c r="KL12" s="153">
        <f t="shared" si="222"/>
        <v>1.9634685446418229E-3</v>
      </c>
      <c r="KM12" s="153">
        <f t="shared" si="222"/>
        <v>1.8591380939426702E-3</v>
      </c>
      <c r="KN12" s="153">
        <f t="shared" si="222"/>
        <v>1.7599869998711805E-3</v>
      </c>
      <c r="KO12" s="153">
        <f t="shared" si="222"/>
        <v>1.6658034431654679E-3</v>
      </c>
      <c r="KP12" s="153">
        <f t="shared" si="222"/>
        <v>1.5763788319978133E-3</v>
      </c>
      <c r="KQ12" s="153">
        <f t="shared" si="222"/>
        <v>1.4915085060021212E-3</v>
      </c>
      <c r="KR12" s="153">
        <f t="shared" si="222"/>
        <v>1.4109923176640787E-3</v>
      </c>
      <c r="KS12" s="153">
        <f t="shared" si="222"/>
        <v>1.3346351048255736E-3</v>
      </c>
      <c r="KT12" s="153">
        <f t="shared" si="222"/>
        <v>1.2622470668562295E-3</v>
      </c>
      <c r="KU12" s="153">
        <f t="shared" si="222"/>
        <v>1.1936440559150684E-3</v>
      </c>
      <c r="KV12" s="153">
        <f t="shared" si="222"/>
        <v>1.1286477936667005E-3</v>
      </c>
      <c r="KW12" s="153">
        <f t="shared" si="222"/>
        <v>1.0670860228289484E-3</v>
      </c>
      <c r="KX12" s="153">
        <f t="shared" si="222"/>
        <v>1.0087926020120755E-3</v>
      </c>
      <c r="KY12" s="153">
        <f t="shared" si="222"/>
        <v>9.5360755146207108E-4</v>
      </c>
      <c r="KZ12" s="153">
        <f t="shared" si="222"/>
        <v>9.0137705653931335E-4</v>
      </c>
      <c r="LA12" s="153">
        <f t="shared" si="222"/>
        <v>8.5195343504658916E-4</v>
      </c>
      <c r="LB12" s="153">
        <f t="shared" si="222"/>
        <v>8.0519507386389588E-4</v>
      </c>
      <c r="LC12" s="153">
        <f t="shared" si="222"/>
        <v>7.6096633974794719E-4</v>
      </c>
      <c r="LD12" s="153">
        <f t="shared" si="222"/>
        <v>7.1913746860855399E-4</v>
      </c>
      <c r="LE12" s="153">
        <f t="shared" si="222"/>
        <v>6.7958443707879189E-4</v>
      </c>
      <c r="LF12" s="153">
        <f t="shared" si="222"/>
        <v>6.4218881974678816E-4</v>
      </c>
      <c r="LG12" s="153">
        <f t="shared" si="222"/>
        <v>6.0683763501155684E-4</v>
      </c>
      <c r="LH12" s="153">
        <f t="shared" si="222"/>
        <v>5.734231821597043E-4</v>
      </c>
      <c r="LI12" s="153">
        <f t="shared" si="222"/>
        <v>5.4184287193078664E-4</v>
      </c>
      <c r="LJ12" s="153">
        <f t="shared" si="222"/>
        <v>5.1199905254400372E-4</v>
      </c>
      <c r="LK12" s="153">
        <f t="shared" si="222"/>
        <v>4.8379883289448333E-4</v>
      </c>
      <c r="LL12" s="153">
        <f t="shared" si="222"/>
        <v>4.5715390439119032E-4</v>
      </c>
      <c r="LM12" s="153">
        <f t="shared" si="222"/>
        <v>4.3198036269780776E-4</v>
      </c>
      <c r="LN12" s="153">
        <f t="shared" si="222"/>
        <v>4.0819853045056306E-4</v>
      </c>
      <c r="LO12" s="153">
        <f t="shared" si="222"/>
        <v>3.8573278186072445E-4</v>
      </c>
      <c r="LP12" s="153">
        <f t="shared" si="222"/>
        <v>3.6451136996214347E-4</v>
      </c>
      <c r="LQ12" s="153">
        <f t="shared" si="222"/>
        <v>3.444662571343065E-4</v>
      </c>
      <c r="LR12" s="153">
        <f t="shared" si="222"/>
        <v>3.255329494167296E-4</v>
      </c>
      <c r="LS12" s="153">
        <f t="shared" si="222"/>
        <v>3.0765033503000463E-4</v>
      </c>
      <c r="LT12" s="153">
        <f t="shared" si="222"/>
        <v>2.9076052743070907E-4</v>
      </c>
      <c r="LU12" s="153">
        <f t="shared" si="222"/>
        <v>2.7480871315054521E-4</v>
      </c>
      <c r="LV12" s="153">
        <f t="shared" si="222"/>
        <v>2.597430046031938E-4</v>
      </c>
      <c r="LW12" s="153">
        <f t="shared" si="222"/>
        <v>2.4551429798452151E-4</v>
      </c>
      <c r="LX12" s="153">
        <f t="shared" si="222"/>
        <v>2.3207613634182125E-4</v>
      </c>
      <c r="LY12" s="153">
        <f t="shared" si="222"/>
        <v>2.1938457784496498E-4</v>
      </c>
      <c r="LZ12" s="153">
        <f t="shared" si="222"/>
        <v>2.0739806925576439E-4</v>
      </c>
      <c r="MA12" s="153">
        <f t="shared" si="222"/>
        <v>1.9607732456087979E-4</v>
      </c>
      <c r="MB12" s="153">
        <f t="shared" si="222"/>
        <v>1.85385208707594E-4</v>
      </c>
      <c r="MC12" s="153">
        <f t="shared" si="222"/>
        <v>1.7528662635997634E-4</v>
      </c>
      <c r="MD12" s="153">
        <f t="shared" si="222"/>
        <v>1.6574841557515967E-4</v>
      </c>
      <c r="ME12" s="153">
        <f t="shared" si="222"/>
        <v>1.5673924628483343E-4</v>
      </c>
      <c r="MF12" s="153">
        <f t="shared" si="222"/>
        <v>1.4822952345548918E-4</v>
      </c>
      <c r="MG12" s="153">
        <f t="shared" si="222"/>
        <v>1.4019129479186164E-4</v>
      </c>
      <c r="MH12" s="153">
        <f t="shared" si="222"/>
        <v>1.3259816284118939E-4</v>
      </c>
      <c r="MI12" s="153">
        <f t="shared" si="222"/>
        <v>1.2542520135101255E-4</v>
      </c>
      <c r="MJ12" s="153">
        <f t="shared" si="222"/>
        <v>1.1864887572994579E-4</v>
      </c>
      <c r="MK12" s="153">
        <f t="shared" si="222"/>
        <v>1.122469674590819E-4</v>
      </c>
      <c r="ML12" s="153">
        <f t="shared" si="222"/>
        <v>1.0619850230104366E-4</v>
      </c>
      <c r="MM12" s="153">
        <f t="shared" si="222"/>
        <v>1.0048368215414394E-4</v>
      </c>
      <c r="MN12" s="153">
        <f t="shared" si="222"/>
        <v>9.5083820400428728E-5</v>
      </c>
      <c r="MO12" s="153">
        <f t="shared" si="22"/>
        <v>8.9981280598400572E-5</v>
      </c>
      <c r="MP12" s="153">
        <f t="shared" si="216"/>
        <v>8.5159418373861775E-5</v>
      </c>
      <c r="MQ12" s="153">
        <f t="shared" si="216"/>
        <v>8.0602526365469994E-5</v>
      </c>
      <c r="MR12" s="153">
        <f t="shared" si="216"/>
        <v>7.6295782085110148E-5</v>
      </c>
      <c r="MS12" s="153">
        <f t="shared" ref="MS12:OZ16" si="223">IF(ISNONTEXT($K12),_xlfn.LOGNORM.DIST(EZ12,LN($G12),LN($K12),FALSE),NA())</f>
        <v>7.222519855706789E-5</v>
      </c>
      <c r="MT12" s="153">
        <f t="shared" si="223"/>
        <v>6.8377577604055662E-5</v>
      </c>
      <c r="MU12" s="153">
        <f t="shared" si="223"/>
        <v>6.4740465652445145E-5</v>
      </c>
      <c r="MV12" s="153">
        <f t="shared" si="223"/>
        <v>6.130211193343987E-5</v>
      </c>
      <c r="MW12" s="153">
        <f t="shared" si="223"/>
        <v>5.8051428961410145E-5</v>
      </c>
      <c r="MX12" s="153">
        <f t="shared" si="223"/>
        <v>5.4977955175127827E-5</v>
      </c>
      <c r="MY12" s="153">
        <f t="shared" si="223"/>
        <v>5.2071819632158527E-5</v>
      </c>
      <c r="MZ12" s="153">
        <f t="shared" si="223"/>
        <v>4.932370865116088E-5</v>
      </c>
      <c r="NA12" s="153">
        <f t="shared" si="223"/>
        <v>4.672483430130226E-5</v>
      </c>
      <c r="NB12" s="153">
        <f t="shared" si="223"/>
        <v>4.4266904642361915E-5</v>
      </c>
      <c r="NC12" s="153">
        <f t="shared" si="223"/>
        <v>4.1942095623399484E-5</v>
      </c>
      <c r="ND12" s="153">
        <f t="shared" si="223"/>
        <v>3.974302455204688E-5</v>
      </c>
      <c r="NE12" s="153">
        <f t="shared" si="223"/>
        <v>3.7662725050582601E-5</v>
      </c>
      <c r="NF12" s="153">
        <f t="shared" si="223"/>
        <v>3.5694623418887871E-5</v>
      </c>
      <c r="NG12" s="153">
        <f t="shared" si="223"/>
        <v>3.3832516328254834E-5</v>
      </c>
      <c r="NH12" s="153">
        <f t="shared" si="223"/>
        <v>3.2070549773700715E-5</v>
      </c>
      <c r="NI12" s="153">
        <f t="shared" si="223"/>
        <v>3.0403199216039302E-5</v>
      </c>
      <c r="NJ12" s="153">
        <f t="shared" si="223"/>
        <v>2.8825250848403091E-5</v>
      </c>
      <c r="NK12" s="153">
        <f t="shared" si="223"/>
        <v>2.7331783925214229E-5</v>
      </c>
      <c r="NL12" s="153">
        <f t="shared" si="223"/>
        <v>2.5918154094789749E-5</v>
      </c>
      <c r="NM12" s="153">
        <f t="shared" si="223"/>
        <v>2.4579977679802889E-5</v>
      </c>
      <c r="NN12" s="153">
        <f t="shared" si="223"/>
        <v>2.3313116852741413E-5</v>
      </c>
      <c r="NO12" s="153">
        <f t="shared" si="223"/>
        <v>2.211366565628301E-5</v>
      </c>
      <c r="NP12" s="153">
        <f t="shared" si="223"/>
        <v>2.0977936821171578E-5</v>
      </c>
      <c r="NQ12" s="153">
        <f t="shared" si="223"/>
        <v>1.990244933671011E-5</v>
      </c>
      <c r="NR12" s="153">
        <f t="shared" si="223"/>
        <v>1.8883916731403573E-5</v>
      </c>
      <c r="NS12" s="153">
        <f t="shared" si="223"/>
        <v>1.7919236023585474E-5</v>
      </c>
      <c r="NT12" s="153">
        <f t="shared" si="223"/>
        <v>1.7005477304048872E-5</v>
      </c>
      <c r="NU12" s="153">
        <f t="shared" si="223"/>
        <v>1.6139873914785372E-5</v>
      </c>
      <c r="NV12" s="153">
        <f t="shared" si="223"/>
        <v>1.5319813189908054E-5</v>
      </c>
      <c r="NW12" s="153">
        <f t="shared" si="223"/>
        <v>1.4542827726714666E-5</v>
      </c>
      <c r="NX12" s="153">
        <f t="shared" si="223"/>
        <v>1.3806587156621712E-5</v>
      </c>
      <c r="NY12" s="153">
        <f t="shared" si="223"/>
        <v>1.3108890387394156E-5</v>
      </c>
      <c r="NZ12" s="153">
        <f t="shared" si="223"/>
        <v>1.2447658289688518E-5</v>
      </c>
      <c r="OA12" s="153">
        <f t="shared" si="223"/>
        <v>1.1820926802447047E-5</v>
      </c>
      <c r="OB12" s="153">
        <f t="shared" si="223"/>
        <v>1.1226840433113274E-5</v>
      </c>
      <c r="OC12" s="153">
        <f t="shared" si="223"/>
        <v>1.0663646129996389E-5</v>
      </c>
      <c r="OD12" s="153">
        <f t="shared" si="223"/>
        <v>1.0129687505397893E-5</v>
      </c>
      <c r="OE12" s="153">
        <f t="shared" si="223"/>
        <v>9.6233993893282408E-6</v>
      </c>
      <c r="OF12" s="153">
        <f t="shared" si="223"/>
        <v>9.143302694788785E-6</v>
      </c>
      <c r="OG12" s="153">
        <f t="shared" si="223"/>
        <v>8.6879995766825068E-6</v>
      </c>
      <c r="OH12" s="153">
        <f t="shared" si="223"/>
        <v>8.2561688674374676E-6</v>
      </c>
      <c r="OI12" s="153">
        <f t="shared" si="223"/>
        <v>7.8465617734021218E-6</v>
      </c>
      <c r="OJ12" s="153">
        <f t="shared" si="223"/>
        <v>7.457997816980877E-6</v>
      </c>
      <c r="OK12" s="153">
        <f t="shared" si="223"/>
        <v>7.0893610103442046E-6</v>
      </c>
      <c r="OL12" s="153">
        <f t="shared" si="223"/>
        <v>6.7395962473630767E-6</v>
      </c>
      <c r="OM12" s="153">
        <f t="shared" si="223"/>
        <v>6.407705901185201E-6</v>
      </c>
      <c r="ON12" s="153">
        <f t="shared" si="223"/>
        <v>6.0927466155971738E-6</v>
      </c>
      <c r="OO12" s="153">
        <f t="shared" si="223"/>
        <v>5.793826279000684E-6</v>
      </c>
      <c r="OP12" s="153">
        <f t="shared" si="223"/>
        <v>5.5101011704768683E-6</v>
      </c>
      <c r="OQ12" s="153">
        <f t="shared" si="223"/>
        <v>5.2407732680211681E-6</v>
      </c>
      <c r="OR12" s="153">
        <f t="shared" si="223"/>
        <v>4.9850877096051349E-6</v>
      </c>
      <c r="OS12" s="153">
        <f t="shared" si="223"/>
        <v>4.7423303982633373E-6</v>
      </c>
      <c r="OT12" s="153">
        <f t="shared" si="223"/>
        <v>4.511825742911693E-6</v>
      </c>
      <c r="OU12" s="153">
        <f t="shared" si="223"/>
        <v>4.2929345270870051E-6</v>
      </c>
      <c r="OV12" s="153">
        <f t="shared" si="223"/>
        <v>4.0850518982474953E-6</v>
      </c>
      <c r="OW12" s="153">
        <f t="shared" si="223"/>
        <v>3.8876054707030632E-6</v>
      </c>
      <c r="OX12" s="153">
        <f t="shared" si="223"/>
        <v>3.7000535356450906E-6</v>
      </c>
      <c r="OY12" s="153">
        <f t="shared" si="223"/>
        <v>3.5218833721246074E-6</v>
      </c>
      <c r="OZ12" s="153">
        <f t="shared" si="223"/>
        <v>3.352609653184857E-6</v>
      </c>
      <c r="PA12" s="153">
        <f t="shared" si="23"/>
        <v>3.1917729416901265E-6</v>
      </c>
      <c r="PB12" s="153">
        <f t="shared" si="8"/>
        <v>3.0389382707095061E-6</v>
      </c>
      <c r="PC12" s="153">
        <f t="shared" si="8"/>
        <v>2.8936938036126767E-6</v>
      </c>
      <c r="PD12" s="153">
        <f t="shared" si="8"/>
        <v>2.7556495693150832E-6</v>
      </c>
      <c r="PE12" s="153">
        <f t="shared" si="8"/>
        <v>2.6244362683754174E-6</v>
      </c>
      <c r="PF12" s="153">
        <f t="shared" si="8"/>
        <v>2.4997041458965002E-6</v>
      </c>
      <c r="PG12" s="153">
        <f t="shared" si="8"/>
        <v>2.381121927415786E-6</v>
      </c>
      <c r="PH12" s="153">
        <f t="shared" si="8"/>
        <v>2.2683758141926169E-6</v>
      </c>
      <c r="PI12" s="153">
        <f t="shared" si="8"/>
        <v>2.1611685345070413E-6</v>
      </c>
    </row>
    <row r="13" spans="1:425" hidden="1" x14ac:dyDescent="0.75">
      <c r="A13" s="4">
        <v>10</v>
      </c>
      <c r="B13" s="342">
        <f>IFERROR(_xlfn.LOGNORM.INV(VLookups!$B$22,LN($G13),LN($K13)),"")</f>
        <v>17.413032856654759</v>
      </c>
      <c r="C13" s="87">
        <v>100</v>
      </c>
      <c r="D13" s="342">
        <f>IFERROR(_xlfn.LOGNORM.INV(VLookups!$B$23,LN($G13),LN($K13)),"")</f>
        <v>574.28249761663028</v>
      </c>
      <c r="E13" s="34">
        <f t="shared" si="9"/>
        <v>1</v>
      </c>
      <c r="F13" s="34">
        <f t="shared" si="10"/>
        <v>0.17413032856654462</v>
      </c>
      <c r="G13" s="68">
        <f>IF(AND(C13&gt;0,NOT(ISBLANK(H13))),IF(VLOOKUP($C$3,VLookups!$A$17:$B$18,2,FALSE),C13*VLOOKUP(H13,VLookups!$A$4:$B$13,2,FALSE),C13),"")</f>
        <v>100</v>
      </c>
      <c r="H13" s="21" t="s">
        <v>11</v>
      </c>
      <c r="I13" s="56"/>
      <c r="J13" s="244"/>
      <c r="K13" s="343">
        <f>IF(C13&gt;0,IF(ISBLANK(J13),IF(ISBLANK(H13),"",VLOOKUP(H13,VLookups!$A$4:$C$13,3,FALSE)),J13),"")</f>
        <v>1.6</v>
      </c>
      <c r="L13" s="343">
        <f t="shared" si="11"/>
        <v>92.811577459995917</v>
      </c>
      <c r="M13" s="70">
        <f t="shared" si="12"/>
        <v>8613.9889106128212</v>
      </c>
      <c r="N13" s="87">
        <v>150</v>
      </c>
      <c r="O13" s="237">
        <f>IF(AND(N13&gt;0,C13&gt;0,NOT(K13="")),ABS(VLOOKUP($N$1,VLookups!$A$53:$B$54,2,FALSE)-_xlfn.LOGNORM.DIST(N13,LN(G13),LN(K13),TRUE)),"")</f>
        <v>0.80584467502491752</v>
      </c>
      <c r="P13" s="86">
        <f>IF(AND($B13&gt;0,$C13&gt;0,$D13&gt;0,NOT(ISBLANK($H13))),_xlfn.LOGNORM.INV(ABS(VLOOKUP($N$1,VLookups!$A$53:$B$54,2,FALSE)-P$3),LN($G13),LN($K13)),"")</f>
        <v>54.753226535562703</v>
      </c>
      <c r="Q13" s="85">
        <f>IF(AND($B13&gt;0,$C13&gt;0,$D13&gt;0,NOT(ISBLANK($H13))),_xlfn.LOGNORM.INV(ABS(VLOOKUP($N$1,VLookups!$A$53:$B$54,2,FALSE)-Q$3),LN($G13),LN($K13)),"")</f>
        <v>182.63763859660253</v>
      </c>
      <c r="R13" s="86">
        <f>IF(AND($B13&gt;0,$C13&gt;0,$D13&gt;0,NOT(ISBLANK($H13))),_xlfn.LOGNORM.INV(ABS(VLOOKUP($N$1,VLookups!$A$53:$B$54,2,FALSE)-R$3),LN($G13),LN($K13)),"")</f>
        <v>162.76340454970122</v>
      </c>
      <c r="S13" s="85">
        <f>IF(AND($B13&gt;0,$C13&gt;0,$D13&gt;0,NOT(ISBLANK($H13))),_xlfn.LOGNORM.INV(ABS(VLOOKUP($N$1,VLookups!$A$53:$B$54,2,FALSE)-S$3),LN($G13),LN($K13)),"")</f>
        <v>148.52231557981932</v>
      </c>
      <c r="T13" s="86">
        <f>IF(AND($B13&gt;0,$C13&gt;0,$D13&gt;0,NOT(ISBLANK($H13))),_xlfn.LOGNORM.INV(ABS(VLOOKUP($N$1,VLookups!$A$53:$B$54,2,FALSE)-T$3),LN($G13),LN($K13)),"")</f>
        <v>137.30199137181597</v>
      </c>
      <c r="U13" s="85">
        <f>IF(AND($B13&gt;0,$C13&gt;0,$D13&gt;0,NOT(ISBLANK($H13))),_xlfn.LOGNORM.INV(ABS(VLOOKUP($N$1,VLookups!$A$53:$B$54,2,FALSE)-U$3),LN($G13),LN($K13)),"")</f>
        <v>127.95009820593594</v>
      </c>
      <c r="V13" s="5"/>
      <c r="W13" s="152">
        <f t="shared" si="13"/>
        <v>2.7843473237998775</v>
      </c>
      <c r="X13" s="152">
        <f t="shared" si="14"/>
        <v>17.413032856654759</v>
      </c>
      <c r="Y13" s="48">
        <f t="shared" ref="Y13" si="224">IF(ISNONTEXT($W13),X13+$W13,"")</f>
        <v>20.197380180454637</v>
      </c>
      <c r="Z13" s="48">
        <f t="shared" si="25"/>
        <v>22.981727504254515</v>
      </c>
      <c r="AA13" s="48">
        <f t="shared" si="26"/>
        <v>25.766074828054393</v>
      </c>
      <c r="AB13" s="48">
        <f t="shared" si="27"/>
        <v>28.550422151854271</v>
      </c>
      <c r="AC13" s="48">
        <f t="shared" si="28"/>
        <v>31.334769475654149</v>
      </c>
      <c r="AD13" s="48">
        <f t="shared" si="29"/>
        <v>34.119116799454027</v>
      </c>
      <c r="AE13" s="48">
        <f t="shared" si="30"/>
        <v>36.903464123253904</v>
      </c>
      <c r="AF13" s="48">
        <f t="shared" si="31"/>
        <v>39.687811447053782</v>
      </c>
      <c r="AG13" s="48">
        <f t="shared" si="32"/>
        <v>42.47215877085366</v>
      </c>
      <c r="AH13" s="48">
        <f t="shared" si="33"/>
        <v>45.256506094653538</v>
      </c>
      <c r="AI13" s="48">
        <f t="shared" si="34"/>
        <v>48.040853418453416</v>
      </c>
      <c r="AJ13" s="48">
        <f t="shared" si="35"/>
        <v>50.825200742253294</v>
      </c>
      <c r="AK13" s="48">
        <f t="shared" si="36"/>
        <v>53.609548066053172</v>
      </c>
      <c r="AL13" s="48">
        <f t="shared" si="37"/>
        <v>56.39389538985305</v>
      </c>
      <c r="AM13" s="48">
        <f t="shared" si="38"/>
        <v>59.178242713652928</v>
      </c>
      <c r="AN13" s="48">
        <f t="shared" si="39"/>
        <v>61.962590037452806</v>
      </c>
      <c r="AO13" s="48">
        <f t="shared" si="40"/>
        <v>64.746937361252677</v>
      </c>
      <c r="AP13" s="48">
        <f t="shared" si="41"/>
        <v>67.531284685052555</v>
      </c>
      <c r="AQ13" s="48">
        <f t="shared" si="42"/>
        <v>70.315632008852432</v>
      </c>
      <c r="AR13" s="48">
        <f t="shared" si="43"/>
        <v>73.09997933265231</v>
      </c>
      <c r="AS13" s="48">
        <f t="shared" si="44"/>
        <v>75.884326656452188</v>
      </c>
      <c r="AT13" s="48">
        <f t="shared" si="45"/>
        <v>78.668673980252066</v>
      </c>
      <c r="AU13" s="48">
        <f t="shared" si="46"/>
        <v>81.453021304051944</v>
      </c>
      <c r="AV13" s="48">
        <f t="shared" si="47"/>
        <v>84.237368627851822</v>
      </c>
      <c r="AW13" s="48">
        <f t="shared" si="48"/>
        <v>87.0217159516517</v>
      </c>
      <c r="AX13" s="48">
        <f t="shared" si="49"/>
        <v>89.806063275451578</v>
      </c>
      <c r="AY13" s="48">
        <f t="shared" si="50"/>
        <v>92.590410599251456</v>
      </c>
      <c r="AZ13" s="48">
        <f t="shared" si="51"/>
        <v>95.374757923051334</v>
      </c>
      <c r="BA13" s="48">
        <f t="shared" si="52"/>
        <v>98.159105246851212</v>
      </c>
      <c r="BB13" s="48">
        <f t="shared" si="53"/>
        <v>100.94345257065109</v>
      </c>
      <c r="BC13" s="48">
        <f t="shared" si="54"/>
        <v>103.72779989445097</v>
      </c>
      <c r="BD13" s="48">
        <f t="shared" si="55"/>
        <v>106.51214721825085</v>
      </c>
      <c r="BE13" s="48">
        <f t="shared" si="56"/>
        <v>109.29649454205072</v>
      </c>
      <c r="BF13" s="48">
        <f t="shared" si="57"/>
        <v>112.0808418658506</v>
      </c>
      <c r="BG13" s="48">
        <f t="shared" si="58"/>
        <v>114.86518918965048</v>
      </c>
      <c r="BH13" s="48">
        <f t="shared" si="59"/>
        <v>117.64953651345036</v>
      </c>
      <c r="BI13" s="48">
        <f t="shared" si="60"/>
        <v>120.43388383725024</v>
      </c>
      <c r="BJ13" s="48">
        <f t="shared" si="61"/>
        <v>123.21823116105011</v>
      </c>
      <c r="BK13" s="48">
        <f t="shared" si="62"/>
        <v>126.00257848484999</v>
      </c>
      <c r="BL13" s="48">
        <f t="shared" si="63"/>
        <v>128.78692580864987</v>
      </c>
      <c r="BM13" s="48">
        <f t="shared" si="64"/>
        <v>131.57127313244973</v>
      </c>
      <c r="BN13" s="48">
        <f t="shared" si="65"/>
        <v>134.3556204562496</v>
      </c>
      <c r="BO13" s="48">
        <f t="shared" si="66"/>
        <v>137.13996778004946</v>
      </c>
      <c r="BP13" s="48">
        <f t="shared" si="67"/>
        <v>139.92431510384932</v>
      </c>
      <c r="BQ13" s="48">
        <f t="shared" si="68"/>
        <v>142.70866242764919</v>
      </c>
      <c r="BR13" s="48">
        <f t="shared" si="69"/>
        <v>145.49300975144905</v>
      </c>
      <c r="BS13" s="48">
        <f t="shared" si="70"/>
        <v>148.27735707524891</v>
      </c>
      <c r="BT13" s="48">
        <f t="shared" si="71"/>
        <v>151.06170439904878</v>
      </c>
      <c r="BU13" s="48">
        <f t="shared" si="72"/>
        <v>153.84605172284864</v>
      </c>
      <c r="BV13" s="48">
        <f t="shared" si="73"/>
        <v>156.63039904664851</v>
      </c>
      <c r="BW13" s="48">
        <f t="shared" si="74"/>
        <v>159.41474637044837</v>
      </c>
      <c r="BX13" s="48">
        <f t="shared" si="75"/>
        <v>162.19909369424823</v>
      </c>
      <c r="BY13" s="48">
        <f t="shared" si="76"/>
        <v>164.9834410180481</v>
      </c>
      <c r="BZ13" s="48">
        <f t="shared" si="77"/>
        <v>167.76778834184796</v>
      </c>
      <c r="CA13" s="48">
        <f t="shared" si="78"/>
        <v>170.55213566564782</v>
      </c>
      <c r="CB13" s="48">
        <f t="shared" si="79"/>
        <v>173.33648298944769</v>
      </c>
      <c r="CC13" s="48">
        <f t="shared" si="80"/>
        <v>176.12083031324755</v>
      </c>
      <c r="CD13" s="48">
        <f t="shared" si="81"/>
        <v>178.90517763704742</v>
      </c>
      <c r="CE13" s="48">
        <f t="shared" si="82"/>
        <v>181.68952496084728</v>
      </c>
      <c r="CF13" s="48">
        <f t="shared" si="83"/>
        <v>184.47387228464714</v>
      </c>
      <c r="CG13" s="48">
        <f t="shared" si="84"/>
        <v>187.25821960844701</v>
      </c>
      <c r="CH13" s="48">
        <f t="shared" si="85"/>
        <v>190.04256693224687</v>
      </c>
      <c r="CI13" s="48">
        <f t="shared" si="86"/>
        <v>192.82691425604673</v>
      </c>
      <c r="CJ13" s="48">
        <f t="shared" si="87"/>
        <v>195.6112615798466</v>
      </c>
      <c r="CK13" s="48">
        <f t="shared" si="18"/>
        <v>198.39560890364646</v>
      </c>
      <c r="CL13" s="48">
        <f t="shared" si="88"/>
        <v>201.17995622744633</v>
      </c>
      <c r="CM13" s="48">
        <f t="shared" si="89"/>
        <v>203.96430355124619</v>
      </c>
      <c r="CN13" s="48">
        <f t="shared" si="90"/>
        <v>206.74865087504605</v>
      </c>
      <c r="CO13" s="48">
        <f t="shared" si="91"/>
        <v>209.53299819884592</v>
      </c>
      <c r="CP13" s="48">
        <f t="shared" si="92"/>
        <v>212.31734552264578</v>
      </c>
      <c r="CQ13" s="48">
        <f t="shared" si="93"/>
        <v>215.10169284644564</v>
      </c>
      <c r="CR13" s="48">
        <f t="shared" si="94"/>
        <v>217.88604017024551</v>
      </c>
      <c r="CS13" s="48">
        <f t="shared" si="95"/>
        <v>220.67038749404537</v>
      </c>
      <c r="CT13" s="48">
        <f t="shared" si="96"/>
        <v>223.45473481784524</v>
      </c>
      <c r="CU13" s="48">
        <f t="shared" si="97"/>
        <v>226.2390821416451</v>
      </c>
      <c r="CV13" s="48">
        <f t="shared" si="98"/>
        <v>229.02342946544496</v>
      </c>
      <c r="CW13" s="48">
        <f t="shared" si="99"/>
        <v>231.80777678924483</v>
      </c>
      <c r="CX13" s="48">
        <f t="shared" si="100"/>
        <v>234.59212411304469</v>
      </c>
      <c r="CY13" s="48">
        <f t="shared" si="101"/>
        <v>237.37647143684455</v>
      </c>
      <c r="CZ13" s="48">
        <f t="shared" si="102"/>
        <v>240.16081876064442</v>
      </c>
      <c r="DA13" s="48">
        <f t="shared" si="103"/>
        <v>242.94516608444428</v>
      </c>
      <c r="DB13" s="48">
        <f t="shared" si="104"/>
        <v>245.72951340824415</v>
      </c>
      <c r="DC13" s="48">
        <f t="shared" si="105"/>
        <v>248.51386073204401</v>
      </c>
      <c r="DD13" s="48">
        <f t="shared" si="106"/>
        <v>251.29820805584387</v>
      </c>
      <c r="DE13" s="48">
        <f t="shared" si="107"/>
        <v>254.08255537964374</v>
      </c>
      <c r="DF13" s="48">
        <f t="shared" si="108"/>
        <v>256.8669027034436</v>
      </c>
      <c r="DG13" s="48">
        <f t="shared" si="109"/>
        <v>259.65125002724346</v>
      </c>
      <c r="DH13" s="48">
        <f t="shared" si="110"/>
        <v>262.43559735104333</v>
      </c>
      <c r="DI13" s="48">
        <f t="shared" si="111"/>
        <v>265.21994467484319</v>
      </c>
      <c r="DJ13" s="48">
        <f t="shared" si="112"/>
        <v>268.00429199864305</v>
      </c>
      <c r="DK13" s="48">
        <f t="shared" si="113"/>
        <v>270.78863932244292</v>
      </c>
      <c r="DL13" s="48">
        <f t="shared" si="114"/>
        <v>273.57298664624278</v>
      </c>
      <c r="DM13" s="48">
        <f t="shared" si="115"/>
        <v>276.35733397004265</v>
      </c>
      <c r="DN13" s="48">
        <f t="shared" si="116"/>
        <v>279.14168129384251</v>
      </c>
      <c r="DO13" s="48">
        <f t="shared" si="117"/>
        <v>281.92602861764237</v>
      </c>
      <c r="DP13" s="48">
        <f t="shared" si="118"/>
        <v>284.71037594144224</v>
      </c>
      <c r="DQ13" s="48">
        <f t="shared" si="119"/>
        <v>287.4947232652421</v>
      </c>
      <c r="DR13" s="48">
        <f t="shared" si="120"/>
        <v>290.27907058904196</v>
      </c>
      <c r="DS13" s="48">
        <f t="shared" si="121"/>
        <v>293.06341791284183</v>
      </c>
      <c r="DT13" s="48">
        <f t="shared" si="122"/>
        <v>295.84776523664169</v>
      </c>
      <c r="DU13" s="48">
        <f t="shared" si="123"/>
        <v>298.63211256044156</v>
      </c>
      <c r="DV13" s="48">
        <f t="shared" si="124"/>
        <v>301.41645988424142</v>
      </c>
      <c r="DW13" s="48">
        <f t="shared" si="125"/>
        <v>304.20080720804128</v>
      </c>
      <c r="DX13" s="48">
        <f t="shared" si="126"/>
        <v>306.98515453184115</v>
      </c>
      <c r="DY13" s="48">
        <f t="shared" si="127"/>
        <v>309.76950185564101</v>
      </c>
      <c r="DZ13" s="48">
        <f t="shared" si="128"/>
        <v>312.55384917944087</v>
      </c>
      <c r="EA13" s="48">
        <f t="shared" si="129"/>
        <v>315.33819650324074</v>
      </c>
      <c r="EB13" s="48">
        <f t="shared" si="130"/>
        <v>318.1225438270406</v>
      </c>
      <c r="EC13" s="48">
        <f t="shared" si="131"/>
        <v>320.90689115084047</v>
      </c>
      <c r="ED13" s="48">
        <f t="shared" si="132"/>
        <v>323.69123847464033</v>
      </c>
      <c r="EE13" s="48">
        <f t="shared" si="133"/>
        <v>326.47558579844019</v>
      </c>
      <c r="EF13" s="48">
        <f t="shared" si="134"/>
        <v>329.25993312224006</v>
      </c>
      <c r="EG13" s="48">
        <f t="shared" si="135"/>
        <v>332.04428044603992</v>
      </c>
      <c r="EH13" s="48">
        <f t="shared" si="136"/>
        <v>334.82862776983978</v>
      </c>
      <c r="EI13" s="48">
        <f t="shared" si="137"/>
        <v>337.61297509363965</v>
      </c>
      <c r="EJ13" s="48">
        <f t="shared" si="138"/>
        <v>340.39732241743951</v>
      </c>
      <c r="EK13" s="48">
        <f t="shared" si="139"/>
        <v>343.18166974123938</v>
      </c>
      <c r="EL13" s="48">
        <f t="shared" si="140"/>
        <v>345.96601706503924</v>
      </c>
      <c r="EM13" s="48">
        <f t="shared" si="141"/>
        <v>348.7503643888391</v>
      </c>
      <c r="EN13" s="48">
        <f t="shared" si="142"/>
        <v>351.53471171263897</v>
      </c>
      <c r="EO13" s="48">
        <f t="shared" si="143"/>
        <v>354.31905903643883</v>
      </c>
      <c r="EP13" s="48">
        <f t="shared" si="144"/>
        <v>357.10340636023869</v>
      </c>
      <c r="EQ13" s="48">
        <f t="shared" si="145"/>
        <v>359.88775368403856</v>
      </c>
      <c r="ER13" s="48">
        <f t="shared" si="146"/>
        <v>362.67210100783842</v>
      </c>
      <c r="ES13" s="48">
        <f t="shared" si="147"/>
        <v>365.45644833163828</v>
      </c>
      <c r="ET13" s="48">
        <f t="shared" si="148"/>
        <v>368.24079565543815</v>
      </c>
      <c r="EU13" s="48">
        <f t="shared" si="149"/>
        <v>371.02514297923801</v>
      </c>
      <c r="EV13" s="48">
        <f t="shared" si="150"/>
        <v>373.80949030303788</v>
      </c>
      <c r="EW13" s="48">
        <f t="shared" si="19"/>
        <v>376.59383762683774</v>
      </c>
      <c r="EX13" s="48">
        <f t="shared" si="151"/>
        <v>379.3781849506376</v>
      </c>
      <c r="EY13" s="48">
        <f t="shared" si="152"/>
        <v>382.16253227443747</v>
      </c>
      <c r="EZ13" s="48">
        <f t="shared" si="153"/>
        <v>384.94687959823733</v>
      </c>
      <c r="FA13" s="48">
        <f t="shared" si="154"/>
        <v>387.73122692203719</v>
      </c>
      <c r="FB13" s="48">
        <f t="shared" si="155"/>
        <v>390.51557424583706</v>
      </c>
      <c r="FC13" s="48">
        <f t="shared" si="156"/>
        <v>393.29992156963692</v>
      </c>
      <c r="FD13" s="48">
        <f t="shared" si="157"/>
        <v>396.08426889343679</v>
      </c>
      <c r="FE13" s="48">
        <f t="shared" si="158"/>
        <v>398.86861621723665</v>
      </c>
      <c r="FF13" s="48">
        <f t="shared" si="159"/>
        <v>401.65296354103651</v>
      </c>
      <c r="FG13" s="48">
        <f t="shared" si="160"/>
        <v>404.43731086483638</v>
      </c>
      <c r="FH13" s="48">
        <f t="shared" si="161"/>
        <v>407.22165818863624</v>
      </c>
      <c r="FI13" s="48">
        <f t="shared" si="162"/>
        <v>410.0060055124361</v>
      </c>
      <c r="FJ13" s="48">
        <f t="shared" si="163"/>
        <v>412.79035283623597</v>
      </c>
      <c r="FK13" s="48">
        <f t="shared" si="164"/>
        <v>415.57470016003583</v>
      </c>
      <c r="FL13" s="48">
        <f t="shared" si="165"/>
        <v>418.3590474838357</v>
      </c>
      <c r="FM13" s="48">
        <f t="shared" si="166"/>
        <v>421.14339480763556</v>
      </c>
      <c r="FN13" s="48">
        <f t="shared" si="167"/>
        <v>423.92774213143542</v>
      </c>
      <c r="FO13" s="48">
        <f t="shared" si="168"/>
        <v>426.71208945523529</v>
      </c>
      <c r="FP13" s="48">
        <f t="shared" si="169"/>
        <v>429.49643677903515</v>
      </c>
      <c r="FQ13" s="48">
        <f t="shared" si="170"/>
        <v>432.28078410283501</v>
      </c>
      <c r="FR13" s="48">
        <f t="shared" si="171"/>
        <v>435.06513142663488</v>
      </c>
      <c r="FS13" s="48">
        <f t="shared" si="172"/>
        <v>437.84947875043474</v>
      </c>
      <c r="FT13" s="48">
        <f t="shared" si="173"/>
        <v>440.63382607423461</v>
      </c>
      <c r="FU13" s="48">
        <f t="shared" si="174"/>
        <v>443.41817339803447</v>
      </c>
      <c r="FV13" s="48">
        <f t="shared" si="175"/>
        <v>446.20252072183433</v>
      </c>
      <c r="FW13" s="48">
        <f t="shared" si="176"/>
        <v>448.9868680456342</v>
      </c>
      <c r="FX13" s="48">
        <f t="shared" si="177"/>
        <v>451.77121536943406</v>
      </c>
      <c r="FY13" s="48">
        <f t="shared" si="178"/>
        <v>454.55556269323392</v>
      </c>
      <c r="FZ13" s="48">
        <f t="shared" si="179"/>
        <v>457.33991001703379</v>
      </c>
      <c r="GA13" s="48">
        <f t="shared" si="180"/>
        <v>460.12425734083365</v>
      </c>
      <c r="GB13" s="48">
        <f t="shared" si="181"/>
        <v>462.90860466463351</v>
      </c>
      <c r="GC13" s="48">
        <f t="shared" si="182"/>
        <v>465.69295198843338</v>
      </c>
      <c r="GD13" s="48">
        <f t="shared" si="183"/>
        <v>468.47729931223324</v>
      </c>
      <c r="GE13" s="48">
        <f t="shared" si="184"/>
        <v>471.26164663603311</v>
      </c>
      <c r="GF13" s="48">
        <f t="shared" si="185"/>
        <v>474.04599395983297</v>
      </c>
      <c r="GG13" s="48">
        <f t="shared" si="186"/>
        <v>476.83034128363283</v>
      </c>
      <c r="GH13" s="48">
        <f t="shared" si="187"/>
        <v>479.6146886074327</v>
      </c>
      <c r="GI13" s="48">
        <f t="shared" si="188"/>
        <v>482.39903593123256</v>
      </c>
      <c r="GJ13" s="48">
        <f t="shared" si="189"/>
        <v>485.18338325503242</v>
      </c>
      <c r="GK13" s="48">
        <f t="shared" si="190"/>
        <v>487.96773057883229</v>
      </c>
      <c r="GL13" s="48">
        <f t="shared" si="191"/>
        <v>490.75207790263215</v>
      </c>
      <c r="GM13" s="48">
        <f t="shared" si="192"/>
        <v>493.53642522643202</v>
      </c>
      <c r="GN13" s="48">
        <f t="shared" si="193"/>
        <v>496.32077255023188</v>
      </c>
      <c r="GO13" s="48">
        <f t="shared" si="194"/>
        <v>499.10511987403174</v>
      </c>
      <c r="GP13" s="48">
        <f t="shared" si="195"/>
        <v>501.88946719783161</v>
      </c>
      <c r="GQ13" s="48">
        <f t="shared" si="196"/>
        <v>504.67381452163147</v>
      </c>
      <c r="GR13" s="48">
        <f t="shared" si="197"/>
        <v>507.45816184543133</v>
      </c>
      <c r="GS13" s="48">
        <f t="shared" si="198"/>
        <v>510.2425091692312</v>
      </c>
      <c r="GT13" s="48">
        <f t="shared" si="199"/>
        <v>513.02685649303112</v>
      </c>
      <c r="GU13" s="48">
        <f t="shared" si="200"/>
        <v>515.81120381683104</v>
      </c>
      <c r="GV13" s="48">
        <f t="shared" si="201"/>
        <v>518.59555114063096</v>
      </c>
      <c r="GW13" s="48">
        <f t="shared" si="202"/>
        <v>521.37989846443088</v>
      </c>
      <c r="GX13" s="48">
        <f t="shared" si="203"/>
        <v>524.1642457882308</v>
      </c>
      <c r="GY13" s="48">
        <f t="shared" si="204"/>
        <v>526.94859311203072</v>
      </c>
      <c r="GZ13" s="48">
        <f t="shared" si="205"/>
        <v>529.73294043583064</v>
      </c>
      <c r="HA13" s="48">
        <f t="shared" si="206"/>
        <v>532.51728775963056</v>
      </c>
      <c r="HB13" s="48">
        <f t="shared" si="207"/>
        <v>535.30163508343048</v>
      </c>
      <c r="HC13" s="48">
        <f t="shared" si="208"/>
        <v>538.0859824072304</v>
      </c>
      <c r="HD13" s="48">
        <f t="shared" si="209"/>
        <v>540.87032973103032</v>
      </c>
      <c r="HE13" s="48">
        <f t="shared" si="210"/>
        <v>543.65467705483024</v>
      </c>
      <c r="HF13" s="48">
        <f t="shared" si="211"/>
        <v>546.43902437863017</v>
      </c>
      <c r="HG13" s="48">
        <f t="shared" si="212"/>
        <v>549.22337170243009</v>
      </c>
      <c r="HH13" s="48">
        <f t="shared" si="213"/>
        <v>552.00771902623001</v>
      </c>
      <c r="HI13" s="48">
        <f t="shared" si="20"/>
        <v>554.79206635002993</v>
      </c>
      <c r="HJ13" s="48">
        <f t="shared" si="3"/>
        <v>557.57641367382985</v>
      </c>
      <c r="HK13" s="48">
        <f t="shared" si="3"/>
        <v>560.36076099762977</v>
      </c>
      <c r="HL13" s="48">
        <f t="shared" si="3"/>
        <v>563.14510832142969</v>
      </c>
      <c r="HM13" s="48">
        <f t="shared" si="3"/>
        <v>565.92945564522961</v>
      </c>
      <c r="HN13" s="48">
        <f t="shared" si="3"/>
        <v>568.71380296902953</v>
      </c>
      <c r="HO13" s="48">
        <f t="shared" si="3"/>
        <v>571.49815029282945</v>
      </c>
      <c r="HP13" s="48">
        <f t="shared" si="3"/>
        <v>574.28249761662937</v>
      </c>
      <c r="HQ13" s="153">
        <f t="shared" si="4"/>
        <v>4.8367405033058009E-5</v>
      </c>
      <c r="HR13" s="153">
        <f t="shared" ref="HR13:HT28" si="225">IF(ISNONTEXT($K13),_xlfn.LOGNORM.DIST(Y13,LN($G13),LN($K13),FALSE),NA())</f>
        <v>1.2830599631735932E-4</v>
      </c>
      <c r="HS13" s="153">
        <f t="shared" si="225"/>
        <v>2.7663604377381582E-4</v>
      </c>
      <c r="HT13" s="153">
        <f t="shared" si="225"/>
        <v>5.128526906263127E-4</v>
      </c>
      <c r="HU13" s="153">
        <f t="shared" si="221"/>
        <v>8.4850634516336768E-4</v>
      </c>
      <c r="HV13" s="153">
        <f t="shared" si="221"/>
        <v>1.285448333460094E-3</v>
      </c>
      <c r="HW13" s="153">
        <f t="shared" si="221"/>
        <v>1.816250398095806E-3</v>
      </c>
      <c r="HX13" s="153">
        <f t="shared" si="221"/>
        <v>2.4260491345024461E-3</v>
      </c>
      <c r="HY13" s="153">
        <f t="shared" si="221"/>
        <v>3.095023987747453E-3</v>
      </c>
      <c r="HZ13" s="153">
        <f t="shared" si="221"/>
        <v>3.8009024404301209E-3</v>
      </c>
      <c r="IA13" s="153">
        <f t="shared" si="221"/>
        <v>4.5211231269325957E-3</v>
      </c>
      <c r="IB13" s="153">
        <f t="shared" si="221"/>
        <v>5.2344898047233211E-3</v>
      </c>
      <c r="IC13" s="153">
        <f t="shared" si="221"/>
        <v>5.9222893601836146E-3</v>
      </c>
      <c r="ID13" s="153">
        <f t="shared" si="221"/>
        <v>6.5689286677132327E-3</v>
      </c>
      <c r="IE13" s="153">
        <f t="shared" si="221"/>
        <v>7.1621825091935445E-3</v>
      </c>
      <c r="IF13" s="153">
        <f t="shared" si="221"/>
        <v>7.6931533055508306E-3</v>
      </c>
      <c r="IG13" s="153">
        <f t="shared" si="221"/>
        <v>8.1560356230215708E-3</v>
      </c>
      <c r="IH13" s="153">
        <f t="shared" si="221"/>
        <v>8.5477630579544953E-3</v>
      </c>
      <c r="II13" s="153">
        <f t="shared" si="221"/>
        <v>8.8675976626322352E-3</v>
      </c>
      <c r="IJ13" s="153">
        <f t="shared" si="221"/>
        <v>9.1167056064246684E-3</v>
      </c>
      <c r="IK13" s="153">
        <f t="shared" si="221"/>
        <v>9.2977487053106846E-3</v>
      </c>
      <c r="IL13" s="153">
        <f t="shared" si="221"/>
        <v>9.4145102433943507E-3</v>
      </c>
      <c r="IM13" s="153">
        <f t="shared" si="221"/>
        <v>9.471565052186286E-3</v>
      </c>
      <c r="IN13" s="153">
        <f t="shared" si="221"/>
        <v>9.4739977477239102E-3</v>
      </c>
      <c r="IO13" s="153">
        <f t="shared" si="221"/>
        <v>9.4271689049241526E-3</v>
      </c>
      <c r="IP13" s="153">
        <f t="shared" si="221"/>
        <v>9.3365263320048814E-3</v>
      </c>
      <c r="IQ13" s="153">
        <f t="shared" si="221"/>
        <v>9.2074571059634538E-3</v>
      </c>
      <c r="IR13" s="153">
        <f t="shared" si="221"/>
        <v>9.0451753214132093E-3</v>
      </c>
      <c r="IS13" s="153">
        <f t="shared" si="221"/>
        <v>8.8546403364718508E-3</v>
      </c>
      <c r="IT13" s="153">
        <f t="shared" si="221"/>
        <v>8.6405004791640198E-3</v>
      </c>
      <c r="IU13" s="153">
        <f t="shared" si="221"/>
        <v>8.4070575655855826E-3</v>
      </c>
      <c r="IV13" s="153">
        <f t="shared" si="221"/>
        <v>8.1582480774845135E-3</v>
      </c>
      <c r="IW13" s="153">
        <f t="shared" si="221"/>
        <v>7.8976373840786585E-3</v>
      </c>
      <c r="IX13" s="153">
        <f t="shared" si="221"/>
        <v>7.6284239265276138E-3</v>
      </c>
      <c r="IY13" s="153">
        <f t="shared" si="221"/>
        <v>7.353450786270351E-3</v>
      </c>
      <c r="IZ13" s="153">
        <f t="shared" si="221"/>
        <v>7.0752225152685673E-3</v>
      </c>
      <c r="JA13" s="153">
        <f t="shared" si="221"/>
        <v>6.7959255101599191E-3</v>
      </c>
      <c r="JB13" s="153">
        <f t="shared" si="221"/>
        <v>6.5174505619830375E-3</v>
      </c>
      <c r="JC13" s="153">
        <f t="shared" si="221"/>
        <v>6.2414165104688543E-3</v>
      </c>
      <c r="JD13" s="153">
        <f t="shared" si="221"/>
        <v>5.9691941808786069E-3</v>
      </c>
      <c r="JE13" s="153">
        <f t="shared" si="221"/>
        <v>5.7019299869939541E-3</v>
      </c>
      <c r="JF13" s="153">
        <f t="shared" si="221"/>
        <v>5.4405687514744831E-3</v>
      </c>
      <c r="JG13" s="153">
        <f t="shared" si="221"/>
        <v>5.1858754296745376E-3</v>
      </c>
      <c r="JH13" s="153">
        <f t="shared" si="221"/>
        <v>4.9384555301245367E-3</v>
      </c>
      <c r="JI13" s="153">
        <f t="shared" si="221"/>
        <v>4.6987741087501618E-3</v>
      </c>
      <c r="JJ13" s="153">
        <f t="shared" si="221"/>
        <v>4.4671732785370863E-3</v>
      </c>
      <c r="JK13" s="153">
        <f t="shared" si="221"/>
        <v>4.2438882252373526E-3</v>
      </c>
      <c r="JL13" s="153">
        <f t="shared" si="221"/>
        <v>4.0290617558483141E-3</v>
      </c>
      <c r="JM13" s="153">
        <f t="shared" si="221"/>
        <v>3.8227574325052768E-3</v>
      </c>
      <c r="JN13" s="153">
        <f t="shared" si="221"/>
        <v>3.6249713622333035E-3</v>
      </c>
      <c r="JO13" s="153">
        <f t="shared" si="221"/>
        <v>3.4356427244540597E-3</v>
      </c>
      <c r="JP13" s="153">
        <f t="shared" si="221"/>
        <v>3.2546631246808521E-3</v>
      </c>
      <c r="JQ13" s="153">
        <f t="shared" si="221"/>
        <v>3.0818848656298911E-3</v>
      </c>
      <c r="JR13" s="153">
        <f t="shared" si="221"/>
        <v>2.9171282269725243E-3</v>
      </c>
      <c r="JS13" s="153">
        <f t="shared" si="221"/>
        <v>2.7601878429082058E-3</v>
      </c>
      <c r="JT13" s="153">
        <f t="shared" si="221"/>
        <v>2.6108382632493211E-3</v>
      </c>
      <c r="JU13" s="153">
        <f t="shared" si="221"/>
        <v>2.4688387792466773E-3</v>
      </c>
      <c r="JV13" s="153">
        <f t="shared" si="221"/>
        <v>2.3339375903126012E-3</v>
      </c>
      <c r="JW13" s="153">
        <f t="shared" si="221"/>
        <v>2.2058753823972713E-3</v>
      </c>
      <c r="JX13" s="153">
        <f t="shared" si="221"/>
        <v>2.0843883832524605E-3</v>
      </c>
      <c r="JY13" s="153">
        <f t="shared" si="221"/>
        <v>1.9692109543325027E-3</v>
      </c>
      <c r="JZ13" s="153">
        <f t="shared" si="221"/>
        <v>1.860077773746132E-3</v>
      </c>
      <c r="KA13" s="153">
        <f t="shared" si="221"/>
        <v>1.7567256595643361E-3</v>
      </c>
      <c r="KB13" s="153">
        <f t="shared" si="221"/>
        <v>1.6588950779595146E-3</v>
      </c>
      <c r="KC13" s="153">
        <f t="shared" si="21"/>
        <v>1.5663313761317243E-3</v>
      </c>
      <c r="KD13" s="153">
        <f t="shared" ref="KD13:KF28" si="226">IF(ISNONTEXT($K13),_xlfn.LOGNORM.DIST(CK13,LN($G13),LN($K13),FALSE),NA())</f>
        <v>1.4787857757842515E-3</v>
      </c>
      <c r="KE13" s="153">
        <f t="shared" si="226"/>
        <v>1.3960161590478098E-3</v>
      </c>
      <c r="KF13" s="153">
        <f t="shared" si="226"/>
        <v>1.3177876752153137E-3</v>
      </c>
      <c r="KG13" s="153">
        <f t="shared" si="222"/>
        <v>1.2438731934277037E-3</v>
      </c>
      <c r="KH13" s="153">
        <f t="shared" si="222"/>
        <v>1.174053623530744E-3</v>
      </c>
      <c r="KI13" s="153">
        <f t="shared" si="222"/>
        <v>1.108118124686232E-3</v>
      </c>
      <c r="KJ13" s="153">
        <f t="shared" si="222"/>
        <v>1.0458642189492085E-3</v>
      </c>
      <c r="KK13" s="153">
        <f t="shared" si="222"/>
        <v>9.8709782489701326E-4</v>
      </c>
      <c r="KL13" s="153">
        <f t="shared" si="222"/>
        <v>9.3163322449582727E-4</v>
      </c>
      <c r="KM13" s="153">
        <f t="shared" si="222"/>
        <v>8.7929297469711669E-4</v>
      </c>
      <c r="KN13" s="153">
        <f t="shared" si="222"/>
        <v>8.2990777375142758E-4</v>
      </c>
      <c r="KO13" s="153">
        <f t="shared" si="222"/>
        <v>7.8331629089264487E-4</v>
      </c>
      <c r="KP13" s="153">
        <f t="shared" si="222"/>
        <v>7.3936496686567146E-4</v>
      </c>
      <c r="KQ13" s="153">
        <f t="shared" si="222"/>
        <v>6.9790779172905655E-4</v>
      </c>
      <c r="KR13" s="153">
        <f t="shared" si="222"/>
        <v>6.5880606544712575E-4</v>
      </c>
      <c r="KS13" s="153">
        <f t="shared" si="222"/>
        <v>6.2192814598060195E-4</v>
      </c>
      <c r="KT13" s="153">
        <f t="shared" si="222"/>
        <v>5.8714918887850184E-4</v>
      </c>
      <c r="KU13" s="153">
        <f t="shared" si="222"/>
        <v>5.5435088175646819E-4</v>
      </c>
      <c r="KV13" s="153">
        <f t="shared" si="222"/>
        <v>5.2342117650756739E-4</v>
      </c>
      <c r="KW13" s="153">
        <f t="shared" si="222"/>
        <v>4.9425402162227956E-4</v>
      </c>
      <c r="KX13" s="153">
        <f t="shared" si="222"/>
        <v>4.6674909658667196E-4</v>
      </c>
      <c r="KY13" s="153">
        <f t="shared" si="222"/>
        <v>4.4081154997456729E-4</v>
      </c>
      <c r="KZ13" s="153">
        <f t="shared" si="222"/>
        <v>4.1635174254423365E-4</v>
      </c>
      <c r="LA13" s="153">
        <f t="shared" si="222"/>
        <v>3.9328499638717382E-4</v>
      </c>
      <c r="LB13" s="153">
        <f t="shared" si="222"/>
        <v>3.7153135095065794E-4</v>
      </c>
      <c r="LC13" s="153">
        <f t="shared" si="222"/>
        <v>3.5101532656231461E-4</v>
      </c>
      <c r="LD13" s="153">
        <f t="shared" si="222"/>
        <v>3.31665695920174E-4</v>
      </c>
      <c r="LE13" s="153">
        <f t="shared" si="222"/>
        <v>3.1341526387149724E-4</v>
      </c>
      <c r="LF13" s="153">
        <f t="shared" si="222"/>
        <v>2.9620065568545346E-4</v>
      </c>
      <c r="LG13" s="153">
        <f t="shared" si="222"/>
        <v>2.7996211392512641E-4</v>
      </c>
      <c r="LH13" s="153">
        <f t="shared" si="222"/>
        <v>2.6464330394136546E-4</v>
      </c>
      <c r="LI13" s="153">
        <f t="shared" si="222"/>
        <v>2.5019112794201628E-4</v>
      </c>
      <c r="LJ13" s="153">
        <f t="shared" si="222"/>
        <v>2.3655554753355311E-4</v>
      </c>
      <c r="LK13" s="153">
        <f t="shared" si="222"/>
        <v>2.2368941458609853E-4</v>
      </c>
      <c r="LL13" s="153">
        <f t="shared" si="222"/>
        <v>2.1154831023596736E-4</v>
      </c>
      <c r="LM13" s="153">
        <f t="shared" si="222"/>
        <v>2.0009039181080693E-4</v>
      </c>
      <c r="LN13" s="153">
        <f t="shared" si="222"/>
        <v>1.8927624744003447E-4</v>
      </c>
      <c r="LO13" s="153">
        <f t="shared" si="222"/>
        <v>1.7906875809664519E-4</v>
      </c>
      <c r="LP13" s="153">
        <f t="shared" si="222"/>
        <v>1.6943296680457489E-4</v>
      </c>
      <c r="LQ13" s="153">
        <f t="shared" si="222"/>
        <v>1.6033595473812604E-4</v>
      </c>
      <c r="LR13" s="153">
        <f t="shared" si="222"/>
        <v>1.5174672393560839E-4</v>
      </c>
      <c r="LS13" s="153">
        <f t="shared" si="222"/>
        <v>1.4363608634794468E-4</v>
      </c>
      <c r="LT13" s="153">
        <f t="shared" si="222"/>
        <v>1.3597655894389868E-4</v>
      </c>
      <c r="LU13" s="153">
        <f t="shared" si="222"/>
        <v>1.2874226459652267E-4</v>
      </c>
      <c r="LV13" s="153">
        <f t="shared" si="222"/>
        <v>1.219088384798765E-4</v>
      </c>
      <c r="LW13" s="153">
        <f t="shared" si="222"/>
        <v>1.154533397108731E-4</v>
      </c>
      <c r="LX13" s="153">
        <f t="shared" si="222"/>
        <v>1.093541679778721E-4</v>
      </c>
      <c r="LY13" s="153">
        <f t="shared" si="222"/>
        <v>1.0359098490522262E-4</v>
      </c>
      <c r="LZ13" s="153">
        <f t="shared" si="222"/>
        <v>9.8144639911101065E-5</v>
      </c>
      <c r="MA13" s="153">
        <f t="shared" si="222"/>
        <v>9.2997100324588688E-5</v>
      </c>
      <c r="MB13" s="153">
        <f t="shared" si="222"/>
        <v>8.8131385536762184E-5</v>
      </c>
      <c r="MC13" s="153">
        <f t="shared" si="222"/>
        <v>8.3531504969631794E-5</v>
      </c>
      <c r="MD13" s="153">
        <f t="shared" si="222"/>
        <v>7.9182399655814114E-5</v>
      </c>
      <c r="ME13" s="153">
        <f t="shared" si="222"/>
        <v>7.5069887230940323E-5</v>
      </c>
      <c r="MF13" s="153">
        <f t="shared" si="222"/>
        <v>7.1180610149760339E-5</v>
      </c>
      <c r="MG13" s="153">
        <f t="shared" si="222"/>
        <v>6.7501986945782983E-5</v>
      </c>
      <c r="MH13" s="153">
        <f t="shared" si="222"/>
        <v>6.4022166362952024E-5</v>
      </c>
      <c r="MI13" s="153">
        <f t="shared" si="222"/>
        <v>6.0729984196328013E-5</v>
      </c>
      <c r="MJ13" s="153">
        <f t="shared" si="222"/>
        <v>5.7614922686949138E-5</v>
      </c>
      <c r="MK13" s="153">
        <f t="shared" si="222"/>
        <v>5.4667072324004591E-5</v>
      </c>
      <c r="ML13" s="153">
        <f t="shared" si="222"/>
        <v>5.1877095915129766E-5</v>
      </c>
      <c r="MM13" s="153">
        <f t="shared" si="222"/>
        <v>4.9236194793002665E-5</v>
      </c>
      <c r="MN13" s="153">
        <f t="shared" si="222"/>
        <v>4.6736077033528862E-5</v>
      </c>
      <c r="MO13" s="153">
        <f t="shared" si="22"/>
        <v>4.4368927567683394E-5</v>
      </c>
      <c r="MP13" s="153">
        <f t="shared" ref="MP13:MR28" si="227">IF(ISNONTEXT($K13),_xlfn.LOGNORM.DIST(EW13,LN($G13),LN($K13),FALSE),NA())</f>
        <v>4.2127380075578403E-5</v>
      </c>
      <c r="MQ13" s="153">
        <f t="shared" si="227"/>
        <v>4.0004490557524708E-5</v>
      </c>
      <c r="MR13" s="153">
        <f t="shared" si="227"/>
        <v>3.7993712482765433E-5</v>
      </c>
      <c r="MS13" s="153">
        <f t="shared" si="223"/>
        <v>3.6088873422189043E-5</v>
      </c>
      <c r="MT13" s="153">
        <f t="shared" si="223"/>
        <v>3.4284153076671082E-5</v>
      </c>
      <c r="MU13" s="153">
        <f t="shared" si="223"/>
        <v>3.2574062617776948E-5</v>
      </c>
      <c r="MV13" s="153">
        <f t="shared" si="223"/>
        <v>3.0953425262368878E-5</v>
      </c>
      <c r="MW13" s="153">
        <f t="shared" si="223"/>
        <v>2.9417358007231011E-5</v>
      </c>
      <c r="MX13" s="153">
        <f t="shared" si="223"/>
        <v>2.7961254454139178E-5</v>
      </c>
      <c r="MY13" s="153">
        <f t="shared" si="223"/>
        <v>2.6580768659896702E-5</v>
      </c>
      <c r="MZ13" s="153">
        <f t="shared" si="223"/>
        <v>2.5271799949719424E-5</v>
      </c>
      <c r="NA13" s="153">
        <f t="shared" si="223"/>
        <v>2.4030478636000099E-5</v>
      </c>
      <c r="NB13" s="153">
        <f t="shared" si="223"/>
        <v>2.2853152587934976E-5</v>
      </c>
      <c r="NC13" s="153">
        <f t="shared" si="223"/>
        <v>2.1736374600742237E-5</v>
      </c>
      <c r="ND13" s="153">
        <f t="shared" si="223"/>
        <v>2.0676890516271865E-5</v>
      </c>
      <c r="NE13" s="153">
        <f t="shared" si="223"/>
        <v>1.9671628049693708E-5</v>
      </c>
      <c r="NF13" s="153">
        <f t="shared" si="223"/>
        <v>1.8717686279681582E-5</v>
      </c>
      <c r="NG13" s="153">
        <f t="shared" si="223"/>
        <v>1.7812325762067425E-5</v>
      </c>
      <c r="NH13" s="153">
        <f t="shared" si="223"/>
        <v>1.6952959229361214E-5</v>
      </c>
      <c r="NI13" s="153">
        <f t="shared" si="223"/>
        <v>1.6137142840806682E-5</v>
      </c>
      <c r="NJ13" s="153">
        <f t="shared" si="223"/>
        <v>1.536256794977386E-5</v>
      </c>
      <c r="NK13" s="153">
        <f t="shared" si="223"/>
        <v>1.4627053357312112E-5</v>
      </c>
      <c r="NL13" s="153">
        <f t="shared" si="223"/>
        <v>1.3928538022570809E-5</v>
      </c>
      <c r="NM13" s="153">
        <f t="shared" si="223"/>
        <v>1.3265074202577887E-5</v>
      </c>
      <c r="NN13" s="153">
        <f t="shared" si="223"/>
        <v>1.263482099553725E-5</v>
      </c>
      <c r="NO13" s="153">
        <f t="shared" si="223"/>
        <v>1.2036038263377606E-5</v>
      </c>
      <c r="NP13" s="153">
        <f t="shared" si="223"/>
        <v>1.1467080910762181E-5</v>
      </c>
      <c r="NQ13" s="153">
        <f t="shared" si="223"/>
        <v>1.0926393499153807E-5</v>
      </c>
      <c r="NR13" s="153">
        <f t="shared" si="223"/>
        <v>1.0412505175835698E-5</v>
      </c>
      <c r="NS13" s="153">
        <f t="shared" si="223"/>
        <v>9.9240248990101424E-6</v>
      </c>
      <c r="NT13" s="153">
        <f t="shared" si="223"/>
        <v>9.4596369412461792E-6</v>
      </c>
      <c r="NU13" s="153">
        <f t="shared" si="223"/>
        <v>9.0180966546278954E-6</v>
      </c>
      <c r="NV13" s="153">
        <f t="shared" si="223"/>
        <v>8.5982264819665204E-6</v>
      </c>
      <c r="NW13" s="153">
        <f t="shared" si="223"/>
        <v>8.1989121993926094E-6</v>
      </c>
      <c r="NX13" s="153">
        <f t="shared" si="223"/>
        <v>7.8190993765349018E-6</v>
      </c>
      <c r="NY13" s="153">
        <f t="shared" si="223"/>
        <v>7.457790041334056E-6</v>
      </c>
      <c r="NZ13" s="153">
        <f t="shared" si="223"/>
        <v>7.1140395373232072E-6</v>
      </c>
      <c r="OA13" s="153">
        <f t="shared" si="223"/>
        <v>6.7869535619484236E-6</v>
      </c>
      <c r="OB13" s="153">
        <f t="shared" si="223"/>
        <v>6.4756853751934171E-6</v>
      </c>
      <c r="OC13" s="153">
        <f t="shared" si="223"/>
        <v>6.1794331684249875E-6</v>
      </c>
      <c r="OD13" s="153">
        <f t="shared" si="223"/>
        <v>5.8974375839864945E-6</v>
      </c>
      <c r="OE13" s="153">
        <f t="shared" si="223"/>
        <v>5.6289793766379585E-6</v>
      </c>
      <c r="OF13" s="153">
        <f t="shared" si="223"/>
        <v>5.3733772084826838E-6</v>
      </c>
      <c r="OG13" s="153">
        <f t="shared" si="223"/>
        <v>5.1299855695225521E-6</v>
      </c>
      <c r="OH13" s="153">
        <f t="shared" si="223"/>
        <v>4.8981928164589743E-6</v>
      </c>
      <c r="OI13" s="153">
        <f t="shared" si="223"/>
        <v>4.6774193228029067E-6</v>
      </c>
      <c r="OJ13" s="153">
        <f t="shared" si="223"/>
        <v>4.4671157337722698E-6</v>
      </c>
      <c r="OK13" s="153">
        <f t="shared" si="223"/>
        <v>4.2667613198498692E-6</v>
      </c>
      <c r="OL13" s="153">
        <f t="shared" si="223"/>
        <v>4.0758624232407327E-6</v>
      </c>
      <c r="OM13" s="153">
        <f t="shared" si="223"/>
        <v>3.8939509918149813E-6</v>
      </c>
      <c r="ON13" s="153">
        <f t="shared" si="223"/>
        <v>3.7205831954453883E-6</v>
      </c>
      <c r="OO13" s="153">
        <f t="shared" si="223"/>
        <v>3.5553381199542029E-6</v>
      </c>
      <c r="OP13" s="153">
        <f t="shared" si="223"/>
        <v>3.3978165341688581E-6</v>
      </c>
      <c r="OQ13" s="153">
        <f t="shared" si="223"/>
        <v>3.2476397258558112E-6</v>
      </c>
      <c r="OR13" s="153">
        <f t="shared" si="223"/>
        <v>3.1044484025519774E-6</v>
      </c>
      <c r="OS13" s="153">
        <f t="shared" si="223"/>
        <v>2.9679016535522349E-6</v>
      </c>
      <c r="OT13" s="153">
        <f t="shared" si="223"/>
        <v>2.83767596953145E-6</v>
      </c>
      <c r="OU13" s="153">
        <f t="shared" si="223"/>
        <v>2.7134643164901454E-6</v>
      </c>
      <c r="OV13" s="153">
        <f t="shared" si="223"/>
        <v>2.5949752609075303E-6</v>
      </c>
      <c r="OW13" s="153">
        <f t="shared" si="223"/>
        <v>2.4819321431709365E-6</v>
      </c>
      <c r="OX13" s="153">
        <f t="shared" si="223"/>
        <v>2.3740722965227736E-6</v>
      </c>
      <c r="OY13" s="153">
        <f t="shared" si="223"/>
        <v>2.2711463089295424E-6</v>
      </c>
      <c r="OZ13" s="153">
        <f t="shared" si="223"/>
        <v>2.1729173254292683E-6</v>
      </c>
      <c r="PA13" s="153">
        <f t="shared" si="23"/>
        <v>2.0791603886578967E-6</v>
      </c>
      <c r="PB13" s="153">
        <f t="shared" si="8"/>
        <v>1.9896618153898065E-6</v>
      </c>
      <c r="PC13" s="153">
        <f t="shared" si="8"/>
        <v>1.9042186070540343E-6</v>
      </c>
      <c r="PD13" s="153">
        <f t="shared" si="8"/>
        <v>1.8226378923072885E-6</v>
      </c>
      <c r="PE13" s="153">
        <f t="shared" si="8"/>
        <v>1.7447363998566273E-6</v>
      </c>
      <c r="PF13" s="153">
        <f t="shared" si="8"/>
        <v>1.6703399598298027E-6</v>
      </c>
      <c r="PG13" s="153">
        <f t="shared" si="8"/>
        <v>1.5992830320902496E-6</v>
      </c>
      <c r="PH13" s="153">
        <f t="shared" si="8"/>
        <v>1.5314082599868515E-6</v>
      </c>
      <c r="PI13" s="153">
        <f t="shared" si="8"/>
        <v>1.4665660481157978E-6</v>
      </c>
    </row>
    <row r="14" spans="1:425" hidden="1" x14ac:dyDescent="0.75">
      <c r="A14" s="4">
        <v>11</v>
      </c>
      <c r="B14" s="342" t="str">
        <f>IFERROR(_xlfn.LOGNORM.INV(VLookups!$B$22,LN($G14),LN($K14)),"")</f>
        <v/>
      </c>
      <c r="C14" s="87"/>
      <c r="D14" s="342" t="str">
        <f>IFERROR(_xlfn.LOGNORM.INV(VLookups!$B$23,LN($G14),LN($K14)),"")</f>
        <v/>
      </c>
      <c r="E14" s="34" t="str">
        <f t="shared" si="9"/>
        <v/>
      </c>
      <c r="F14" s="34" t="str">
        <f t="shared" si="10"/>
        <v/>
      </c>
      <c r="G14" s="68" t="str">
        <f>IF(AND(C14&gt;0,NOT(ISBLANK(H14))),IF(VLOOKUP($C$3,VLookups!$A$17:$B$18,2,FALSE),C14*VLOOKUP(H14,VLookups!$A$4:$B$13,2,FALSE),C14),"")</f>
        <v/>
      </c>
      <c r="H14" s="21"/>
      <c r="I14" s="56"/>
      <c r="J14" s="244"/>
      <c r="K14" s="343" t="str">
        <f>IF(C14&gt;0,IF(ISBLANK(J14),IF(ISBLANK(H14),"",VLOOKUP(H14,VLookups!$A$4:$C$13,3,FALSE)),J14),"")</f>
        <v/>
      </c>
      <c r="L14" s="343" t="str">
        <f t="shared" si="11"/>
        <v/>
      </c>
      <c r="M14" s="70" t="str">
        <f t="shared" si="12"/>
        <v/>
      </c>
      <c r="N14" s="87"/>
      <c r="O14" s="237" t="str">
        <f>IF(AND(N14&gt;0,C14&gt;0,NOT(K14="")),ABS(VLOOKUP($N$1,VLookups!$A$53:$B$54,2,FALSE)-_xlfn.LOGNORM.DIST(N14,LN(G14),LN(K14),TRUE)),"")</f>
        <v/>
      </c>
      <c r="P14" s="86" t="str">
        <f>IF(AND($B14&gt;0,$C14&gt;0,$D14&gt;0,NOT(ISBLANK($H14))),_xlfn.LOGNORM.INV(ABS(VLOOKUP($N$1,VLookups!$A$53:$B$54,2,FALSE)-P$3),LN($G14),LN($K14)),"")</f>
        <v/>
      </c>
      <c r="Q14" s="85" t="str">
        <f>IF(AND($B14&gt;0,$C14&gt;0,$D14&gt;0,NOT(ISBLANK($H14))),_xlfn.LOGNORM.INV(ABS(VLOOKUP($N$1,VLookups!$A$53:$B$54,2,FALSE)-Q$3),LN($G14),LN($K14)),"")</f>
        <v/>
      </c>
      <c r="R14" s="86" t="str">
        <f>IF(AND($B14&gt;0,$C14&gt;0,$D14&gt;0,NOT(ISBLANK($H14))),_xlfn.LOGNORM.INV(ABS(VLOOKUP($N$1,VLookups!$A$53:$B$54,2,FALSE)-R$3),LN($G14),LN($K14)),"")</f>
        <v/>
      </c>
      <c r="S14" s="85" t="str">
        <f>IF(AND($B14&gt;0,$C14&gt;0,$D14&gt;0,NOT(ISBLANK($H14))),_xlfn.LOGNORM.INV(ABS(VLOOKUP($N$1,VLookups!$A$53:$B$54,2,FALSE)-S$3),LN($G14),LN($K14)),"")</f>
        <v/>
      </c>
      <c r="T14" s="86" t="str">
        <f>IF(AND($B14&gt;0,$C14&gt;0,$D14&gt;0,NOT(ISBLANK($H14))),_xlfn.LOGNORM.INV(ABS(VLOOKUP($N$1,VLookups!$A$53:$B$54,2,FALSE)-T$3),LN($G14),LN($K14)),"")</f>
        <v/>
      </c>
      <c r="U14" s="85" t="str">
        <f>IF(AND($B14&gt;0,$C14&gt;0,$D14&gt;0,NOT(ISBLANK($H14))),_xlfn.LOGNORM.INV(ABS(VLOOKUP($N$1,VLookups!$A$53:$B$54,2,FALSE)-U$3),LN($G14),LN($K14)),"")</f>
        <v/>
      </c>
      <c r="V14" s="5"/>
      <c r="W14" s="152" t="str">
        <f t="shared" si="13"/>
        <v/>
      </c>
      <c r="X14" s="152" t="str">
        <f t="shared" si="14"/>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53" t="e">
        <f t="shared" si="4"/>
        <v>#N/A</v>
      </c>
      <c r="HR14" s="153" t="e">
        <f t="shared" si="225"/>
        <v>#N/A</v>
      </c>
      <c r="HS14" s="153" t="e">
        <f t="shared" si="225"/>
        <v>#N/A</v>
      </c>
      <c r="HT14" s="153" t="e">
        <f t="shared" si="225"/>
        <v>#N/A</v>
      </c>
      <c r="HU14" s="153" t="e">
        <f t="shared" si="221"/>
        <v>#N/A</v>
      </c>
      <c r="HV14" s="153" t="e">
        <f t="shared" si="221"/>
        <v>#N/A</v>
      </c>
      <c r="HW14" s="153" t="e">
        <f t="shared" si="221"/>
        <v>#N/A</v>
      </c>
      <c r="HX14" s="153" t="e">
        <f t="shared" si="221"/>
        <v>#N/A</v>
      </c>
      <c r="HY14" s="153" t="e">
        <f t="shared" si="221"/>
        <v>#N/A</v>
      </c>
      <c r="HZ14" s="153" t="e">
        <f t="shared" si="221"/>
        <v>#N/A</v>
      </c>
      <c r="IA14" s="153" t="e">
        <f t="shared" si="221"/>
        <v>#N/A</v>
      </c>
      <c r="IB14" s="153" t="e">
        <f t="shared" si="221"/>
        <v>#N/A</v>
      </c>
      <c r="IC14" s="153" t="e">
        <f t="shared" si="221"/>
        <v>#N/A</v>
      </c>
      <c r="ID14" s="153" t="e">
        <f t="shared" si="221"/>
        <v>#N/A</v>
      </c>
      <c r="IE14" s="153" t="e">
        <f t="shared" si="221"/>
        <v>#N/A</v>
      </c>
      <c r="IF14" s="153" t="e">
        <f t="shared" si="221"/>
        <v>#N/A</v>
      </c>
      <c r="IG14" s="153" t="e">
        <f t="shared" si="221"/>
        <v>#N/A</v>
      </c>
      <c r="IH14" s="153" t="e">
        <f t="shared" si="221"/>
        <v>#N/A</v>
      </c>
      <c r="II14" s="153" t="e">
        <f t="shared" si="221"/>
        <v>#N/A</v>
      </c>
      <c r="IJ14" s="153" t="e">
        <f t="shared" si="221"/>
        <v>#N/A</v>
      </c>
      <c r="IK14" s="153" t="e">
        <f t="shared" si="221"/>
        <v>#N/A</v>
      </c>
      <c r="IL14" s="153" t="e">
        <f t="shared" si="221"/>
        <v>#N/A</v>
      </c>
      <c r="IM14" s="153" t="e">
        <f t="shared" si="221"/>
        <v>#N/A</v>
      </c>
      <c r="IN14" s="153" t="e">
        <f t="shared" si="221"/>
        <v>#N/A</v>
      </c>
      <c r="IO14" s="153" t="e">
        <f t="shared" si="221"/>
        <v>#N/A</v>
      </c>
      <c r="IP14" s="153" t="e">
        <f t="shared" si="221"/>
        <v>#N/A</v>
      </c>
      <c r="IQ14" s="153" t="e">
        <f t="shared" si="221"/>
        <v>#N/A</v>
      </c>
      <c r="IR14" s="153" t="e">
        <f t="shared" si="221"/>
        <v>#N/A</v>
      </c>
      <c r="IS14" s="153" t="e">
        <f t="shared" si="221"/>
        <v>#N/A</v>
      </c>
      <c r="IT14" s="153" t="e">
        <f t="shared" si="221"/>
        <v>#N/A</v>
      </c>
      <c r="IU14" s="153" t="e">
        <f t="shared" si="221"/>
        <v>#N/A</v>
      </c>
      <c r="IV14" s="153" t="e">
        <f t="shared" si="221"/>
        <v>#N/A</v>
      </c>
      <c r="IW14" s="153" t="e">
        <f t="shared" si="221"/>
        <v>#N/A</v>
      </c>
      <c r="IX14" s="153" t="e">
        <f t="shared" si="221"/>
        <v>#N/A</v>
      </c>
      <c r="IY14" s="153" t="e">
        <f t="shared" si="221"/>
        <v>#N/A</v>
      </c>
      <c r="IZ14" s="153" t="e">
        <f t="shared" si="221"/>
        <v>#N/A</v>
      </c>
      <c r="JA14" s="153" t="e">
        <f t="shared" si="221"/>
        <v>#N/A</v>
      </c>
      <c r="JB14" s="153" t="e">
        <f t="shared" si="221"/>
        <v>#N/A</v>
      </c>
      <c r="JC14" s="153" t="e">
        <f t="shared" si="221"/>
        <v>#N/A</v>
      </c>
      <c r="JD14" s="153" t="e">
        <f t="shared" si="221"/>
        <v>#N/A</v>
      </c>
      <c r="JE14" s="153" t="e">
        <f t="shared" si="221"/>
        <v>#N/A</v>
      </c>
      <c r="JF14" s="153" t="e">
        <f t="shared" si="221"/>
        <v>#N/A</v>
      </c>
      <c r="JG14" s="153" t="e">
        <f t="shared" si="221"/>
        <v>#N/A</v>
      </c>
      <c r="JH14" s="153" t="e">
        <f t="shared" si="221"/>
        <v>#N/A</v>
      </c>
      <c r="JI14" s="153" t="e">
        <f t="shared" si="221"/>
        <v>#N/A</v>
      </c>
      <c r="JJ14" s="153" t="e">
        <f t="shared" si="221"/>
        <v>#N/A</v>
      </c>
      <c r="JK14" s="153" t="e">
        <f t="shared" si="221"/>
        <v>#N/A</v>
      </c>
      <c r="JL14" s="153" t="e">
        <f t="shared" si="221"/>
        <v>#N/A</v>
      </c>
      <c r="JM14" s="153" t="e">
        <f t="shared" si="221"/>
        <v>#N/A</v>
      </c>
      <c r="JN14" s="153" t="e">
        <f t="shared" si="221"/>
        <v>#N/A</v>
      </c>
      <c r="JO14" s="153" t="e">
        <f t="shared" si="221"/>
        <v>#N/A</v>
      </c>
      <c r="JP14" s="153" t="e">
        <f t="shared" si="221"/>
        <v>#N/A</v>
      </c>
      <c r="JQ14" s="153" t="e">
        <f t="shared" si="221"/>
        <v>#N/A</v>
      </c>
      <c r="JR14" s="153" t="e">
        <f t="shared" si="221"/>
        <v>#N/A</v>
      </c>
      <c r="JS14" s="153" t="e">
        <f t="shared" si="221"/>
        <v>#N/A</v>
      </c>
      <c r="JT14" s="153" t="e">
        <f t="shared" si="221"/>
        <v>#N/A</v>
      </c>
      <c r="JU14" s="153" t="e">
        <f t="shared" si="221"/>
        <v>#N/A</v>
      </c>
      <c r="JV14" s="153" t="e">
        <f t="shared" si="221"/>
        <v>#N/A</v>
      </c>
      <c r="JW14" s="153" t="e">
        <f t="shared" si="221"/>
        <v>#N/A</v>
      </c>
      <c r="JX14" s="153" t="e">
        <f t="shared" si="221"/>
        <v>#N/A</v>
      </c>
      <c r="JY14" s="153" t="e">
        <f t="shared" si="221"/>
        <v>#N/A</v>
      </c>
      <c r="JZ14" s="153" t="e">
        <f t="shared" si="221"/>
        <v>#N/A</v>
      </c>
      <c r="KA14" s="153" t="e">
        <f t="shared" si="221"/>
        <v>#N/A</v>
      </c>
      <c r="KB14" s="153" t="e">
        <f t="shared" si="221"/>
        <v>#N/A</v>
      </c>
      <c r="KC14" s="153" t="e">
        <f t="shared" si="21"/>
        <v>#N/A</v>
      </c>
      <c r="KD14" s="153" t="e">
        <f t="shared" si="226"/>
        <v>#N/A</v>
      </c>
      <c r="KE14" s="153" t="e">
        <f t="shared" si="226"/>
        <v>#N/A</v>
      </c>
      <c r="KF14" s="153" t="e">
        <f t="shared" si="226"/>
        <v>#N/A</v>
      </c>
      <c r="KG14" s="153" t="e">
        <f t="shared" si="222"/>
        <v>#N/A</v>
      </c>
      <c r="KH14" s="153" t="e">
        <f t="shared" si="222"/>
        <v>#N/A</v>
      </c>
      <c r="KI14" s="153" t="e">
        <f t="shared" si="222"/>
        <v>#N/A</v>
      </c>
      <c r="KJ14" s="153" t="e">
        <f t="shared" si="222"/>
        <v>#N/A</v>
      </c>
      <c r="KK14" s="153" t="e">
        <f t="shared" si="222"/>
        <v>#N/A</v>
      </c>
      <c r="KL14" s="153" t="e">
        <f t="shared" si="222"/>
        <v>#N/A</v>
      </c>
      <c r="KM14" s="153" t="e">
        <f t="shared" si="222"/>
        <v>#N/A</v>
      </c>
      <c r="KN14" s="153" t="e">
        <f t="shared" si="222"/>
        <v>#N/A</v>
      </c>
      <c r="KO14" s="153" t="e">
        <f t="shared" si="222"/>
        <v>#N/A</v>
      </c>
      <c r="KP14" s="153" t="e">
        <f t="shared" si="222"/>
        <v>#N/A</v>
      </c>
      <c r="KQ14" s="153" t="e">
        <f t="shared" si="222"/>
        <v>#N/A</v>
      </c>
      <c r="KR14" s="153" t="e">
        <f t="shared" si="222"/>
        <v>#N/A</v>
      </c>
      <c r="KS14" s="153" t="e">
        <f t="shared" si="222"/>
        <v>#N/A</v>
      </c>
      <c r="KT14" s="153" t="e">
        <f t="shared" si="222"/>
        <v>#N/A</v>
      </c>
      <c r="KU14" s="153" t="e">
        <f t="shared" si="222"/>
        <v>#N/A</v>
      </c>
      <c r="KV14" s="153" t="e">
        <f t="shared" si="222"/>
        <v>#N/A</v>
      </c>
      <c r="KW14" s="153" t="e">
        <f t="shared" si="222"/>
        <v>#N/A</v>
      </c>
      <c r="KX14" s="153" t="e">
        <f t="shared" si="222"/>
        <v>#N/A</v>
      </c>
      <c r="KY14" s="153" t="e">
        <f t="shared" si="222"/>
        <v>#N/A</v>
      </c>
      <c r="KZ14" s="153" t="e">
        <f t="shared" si="222"/>
        <v>#N/A</v>
      </c>
      <c r="LA14" s="153" t="e">
        <f t="shared" si="222"/>
        <v>#N/A</v>
      </c>
      <c r="LB14" s="153" t="e">
        <f t="shared" si="222"/>
        <v>#N/A</v>
      </c>
      <c r="LC14" s="153" t="e">
        <f t="shared" si="222"/>
        <v>#N/A</v>
      </c>
      <c r="LD14" s="153" t="e">
        <f t="shared" si="222"/>
        <v>#N/A</v>
      </c>
      <c r="LE14" s="153" t="e">
        <f t="shared" si="222"/>
        <v>#N/A</v>
      </c>
      <c r="LF14" s="153" t="e">
        <f t="shared" si="222"/>
        <v>#N/A</v>
      </c>
      <c r="LG14" s="153" t="e">
        <f t="shared" si="222"/>
        <v>#N/A</v>
      </c>
      <c r="LH14" s="153" t="e">
        <f t="shared" si="222"/>
        <v>#N/A</v>
      </c>
      <c r="LI14" s="153" t="e">
        <f t="shared" si="222"/>
        <v>#N/A</v>
      </c>
      <c r="LJ14" s="153" t="e">
        <f t="shared" si="222"/>
        <v>#N/A</v>
      </c>
      <c r="LK14" s="153" t="e">
        <f t="shared" si="222"/>
        <v>#N/A</v>
      </c>
      <c r="LL14" s="153" t="e">
        <f t="shared" si="222"/>
        <v>#N/A</v>
      </c>
      <c r="LM14" s="153" t="e">
        <f t="shared" si="222"/>
        <v>#N/A</v>
      </c>
      <c r="LN14" s="153" t="e">
        <f t="shared" si="222"/>
        <v>#N/A</v>
      </c>
      <c r="LO14" s="153" t="e">
        <f t="shared" si="222"/>
        <v>#N/A</v>
      </c>
      <c r="LP14" s="153" t="e">
        <f t="shared" si="222"/>
        <v>#N/A</v>
      </c>
      <c r="LQ14" s="153" t="e">
        <f t="shared" si="222"/>
        <v>#N/A</v>
      </c>
      <c r="LR14" s="153" t="e">
        <f t="shared" si="222"/>
        <v>#N/A</v>
      </c>
      <c r="LS14" s="153" t="e">
        <f t="shared" si="222"/>
        <v>#N/A</v>
      </c>
      <c r="LT14" s="153" t="e">
        <f t="shared" si="222"/>
        <v>#N/A</v>
      </c>
      <c r="LU14" s="153" t="e">
        <f t="shared" si="222"/>
        <v>#N/A</v>
      </c>
      <c r="LV14" s="153" t="e">
        <f t="shared" si="222"/>
        <v>#N/A</v>
      </c>
      <c r="LW14" s="153" t="e">
        <f t="shared" si="222"/>
        <v>#N/A</v>
      </c>
      <c r="LX14" s="153" t="e">
        <f t="shared" si="222"/>
        <v>#N/A</v>
      </c>
      <c r="LY14" s="153" t="e">
        <f t="shared" si="222"/>
        <v>#N/A</v>
      </c>
      <c r="LZ14" s="153" t="e">
        <f t="shared" si="222"/>
        <v>#N/A</v>
      </c>
      <c r="MA14" s="153" t="e">
        <f t="shared" si="222"/>
        <v>#N/A</v>
      </c>
      <c r="MB14" s="153" t="e">
        <f t="shared" si="222"/>
        <v>#N/A</v>
      </c>
      <c r="MC14" s="153" t="e">
        <f t="shared" si="222"/>
        <v>#N/A</v>
      </c>
      <c r="MD14" s="153" t="e">
        <f t="shared" si="222"/>
        <v>#N/A</v>
      </c>
      <c r="ME14" s="153" t="e">
        <f t="shared" si="222"/>
        <v>#N/A</v>
      </c>
      <c r="MF14" s="153" t="e">
        <f t="shared" si="222"/>
        <v>#N/A</v>
      </c>
      <c r="MG14" s="153" t="e">
        <f t="shared" si="222"/>
        <v>#N/A</v>
      </c>
      <c r="MH14" s="153" t="e">
        <f t="shared" si="222"/>
        <v>#N/A</v>
      </c>
      <c r="MI14" s="153" t="e">
        <f t="shared" si="222"/>
        <v>#N/A</v>
      </c>
      <c r="MJ14" s="153" t="e">
        <f t="shared" si="222"/>
        <v>#N/A</v>
      </c>
      <c r="MK14" s="153" t="e">
        <f t="shared" si="222"/>
        <v>#N/A</v>
      </c>
      <c r="ML14" s="153" t="e">
        <f t="shared" si="222"/>
        <v>#N/A</v>
      </c>
      <c r="MM14" s="153" t="e">
        <f t="shared" si="222"/>
        <v>#N/A</v>
      </c>
      <c r="MN14" s="153" t="e">
        <f t="shared" si="222"/>
        <v>#N/A</v>
      </c>
      <c r="MO14" s="153" t="e">
        <f t="shared" si="22"/>
        <v>#N/A</v>
      </c>
      <c r="MP14" s="153" t="e">
        <f t="shared" si="227"/>
        <v>#N/A</v>
      </c>
      <c r="MQ14" s="153" t="e">
        <f t="shared" si="227"/>
        <v>#N/A</v>
      </c>
      <c r="MR14" s="153" t="e">
        <f t="shared" si="227"/>
        <v>#N/A</v>
      </c>
      <c r="MS14" s="153" t="e">
        <f t="shared" si="223"/>
        <v>#N/A</v>
      </c>
      <c r="MT14" s="153" t="e">
        <f t="shared" si="223"/>
        <v>#N/A</v>
      </c>
      <c r="MU14" s="153" t="e">
        <f t="shared" si="223"/>
        <v>#N/A</v>
      </c>
      <c r="MV14" s="153" t="e">
        <f t="shared" si="223"/>
        <v>#N/A</v>
      </c>
      <c r="MW14" s="153" t="e">
        <f t="shared" si="223"/>
        <v>#N/A</v>
      </c>
      <c r="MX14" s="153" t="e">
        <f t="shared" si="223"/>
        <v>#N/A</v>
      </c>
      <c r="MY14" s="153" t="e">
        <f t="shared" si="223"/>
        <v>#N/A</v>
      </c>
      <c r="MZ14" s="153" t="e">
        <f t="shared" si="223"/>
        <v>#N/A</v>
      </c>
      <c r="NA14" s="153" t="e">
        <f t="shared" si="223"/>
        <v>#N/A</v>
      </c>
      <c r="NB14" s="153" t="e">
        <f t="shared" si="223"/>
        <v>#N/A</v>
      </c>
      <c r="NC14" s="153" t="e">
        <f t="shared" si="223"/>
        <v>#N/A</v>
      </c>
      <c r="ND14" s="153" t="e">
        <f t="shared" si="223"/>
        <v>#N/A</v>
      </c>
      <c r="NE14" s="153" t="e">
        <f t="shared" si="223"/>
        <v>#N/A</v>
      </c>
      <c r="NF14" s="153" t="e">
        <f t="shared" si="223"/>
        <v>#N/A</v>
      </c>
      <c r="NG14" s="153" t="e">
        <f t="shared" si="223"/>
        <v>#N/A</v>
      </c>
      <c r="NH14" s="153" t="e">
        <f t="shared" si="223"/>
        <v>#N/A</v>
      </c>
      <c r="NI14" s="153" t="e">
        <f t="shared" si="223"/>
        <v>#N/A</v>
      </c>
      <c r="NJ14" s="153" t="e">
        <f t="shared" si="223"/>
        <v>#N/A</v>
      </c>
      <c r="NK14" s="153" t="e">
        <f t="shared" si="223"/>
        <v>#N/A</v>
      </c>
      <c r="NL14" s="153" t="e">
        <f t="shared" si="223"/>
        <v>#N/A</v>
      </c>
      <c r="NM14" s="153" t="e">
        <f t="shared" si="223"/>
        <v>#N/A</v>
      </c>
      <c r="NN14" s="153" t="e">
        <f t="shared" si="223"/>
        <v>#N/A</v>
      </c>
      <c r="NO14" s="153" t="e">
        <f t="shared" si="223"/>
        <v>#N/A</v>
      </c>
      <c r="NP14" s="153" t="e">
        <f t="shared" si="223"/>
        <v>#N/A</v>
      </c>
      <c r="NQ14" s="153" t="e">
        <f t="shared" si="223"/>
        <v>#N/A</v>
      </c>
      <c r="NR14" s="153" t="e">
        <f t="shared" si="223"/>
        <v>#N/A</v>
      </c>
      <c r="NS14" s="153" t="e">
        <f t="shared" si="223"/>
        <v>#N/A</v>
      </c>
      <c r="NT14" s="153" t="e">
        <f t="shared" si="223"/>
        <v>#N/A</v>
      </c>
      <c r="NU14" s="153" t="e">
        <f t="shared" si="223"/>
        <v>#N/A</v>
      </c>
      <c r="NV14" s="153" t="e">
        <f t="shared" si="223"/>
        <v>#N/A</v>
      </c>
      <c r="NW14" s="153" t="e">
        <f t="shared" si="223"/>
        <v>#N/A</v>
      </c>
      <c r="NX14" s="153" t="e">
        <f t="shared" si="223"/>
        <v>#N/A</v>
      </c>
      <c r="NY14" s="153" t="e">
        <f t="shared" si="223"/>
        <v>#N/A</v>
      </c>
      <c r="NZ14" s="153" t="e">
        <f t="shared" si="223"/>
        <v>#N/A</v>
      </c>
      <c r="OA14" s="153" t="e">
        <f t="shared" si="223"/>
        <v>#N/A</v>
      </c>
      <c r="OB14" s="153" t="e">
        <f t="shared" si="223"/>
        <v>#N/A</v>
      </c>
      <c r="OC14" s="153" t="e">
        <f t="shared" si="223"/>
        <v>#N/A</v>
      </c>
      <c r="OD14" s="153" t="e">
        <f t="shared" si="223"/>
        <v>#N/A</v>
      </c>
      <c r="OE14" s="153" t="e">
        <f t="shared" si="223"/>
        <v>#N/A</v>
      </c>
      <c r="OF14" s="153" t="e">
        <f t="shared" si="223"/>
        <v>#N/A</v>
      </c>
      <c r="OG14" s="153" t="e">
        <f t="shared" si="223"/>
        <v>#N/A</v>
      </c>
      <c r="OH14" s="153" t="e">
        <f t="shared" si="223"/>
        <v>#N/A</v>
      </c>
      <c r="OI14" s="153" t="e">
        <f t="shared" si="223"/>
        <v>#N/A</v>
      </c>
      <c r="OJ14" s="153" t="e">
        <f t="shared" si="223"/>
        <v>#N/A</v>
      </c>
      <c r="OK14" s="153" t="e">
        <f t="shared" si="223"/>
        <v>#N/A</v>
      </c>
      <c r="OL14" s="153" t="e">
        <f t="shared" si="223"/>
        <v>#N/A</v>
      </c>
      <c r="OM14" s="153" t="e">
        <f t="shared" si="223"/>
        <v>#N/A</v>
      </c>
      <c r="ON14" s="153" t="e">
        <f t="shared" si="223"/>
        <v>#N/A</v>
      </c>
      <c r="OO14" s="153" t="e">
        <f t="shared" si="223"/>
        <v>#N/A</v>
      </c>
      <c r="OP14" s="153" t="e">
        <f t="shared" si="223"/>
        <v>#N/A</v>
      </c>
      <c r="OQ14" s="153" t="e">
        <f t="shared" si="223"/>
        <v>#N/A</v>
      </c>
      <c r="OR14" s="153" t="e">
        <f t="shared" si="223"/>
        <v>#N/A</v>
      </c>
      <c r="OS14" s="153" t="e">
        <f t="shared" si="223"/>
        <v>#N/A</v>
      </c>
      <c r="OT14" s="153" t="e">
        <f t="shared" si="223"/>
        <v>#N/A</v>
      </c>
      <c r="OU14" s="153" t="e">
        <f t="shared" si="223"/>
        <v>#N/A</v>
      </c>
      <c r="OV14" s="153" t="e">
        <f t="shared" si="223"/>
        <v>#N/A</v>
      </c>
      <c r="OW14" s="153" t="e">
        <f t="shared" si="223"/>
        <v>#N/A</v>
      </c>
      <c r="OX14" s="153" t="e">
        <f t="shared" si="223"/>
        <v>#N/A</v>
      </c>
      <c r="OY14" s="153" t="e">
        <f t="shared" si="223"/>
        <v>#N/A</v>
      </c>
      <c r="OZ14" s="153" t="e">
        <f t="shared" si="223"/>
        <v>#N/A</v>
      </c>
      <c r="PA14" s="153" t="e">
        <f t="shared" si="23"/>
        <v>#N/A</v>
      </c>
      <c r="PB14" s="153" t="e">
        <f t="shared" si="8"/>
        <v>#N/A</v>
      </c>
      <c r="PC14" s="153" t="e">
        <f t="shared" si="8"/>
        <v>#N/A</v>
      </c>
      <c r="PD14" s="153" t="e">
        <f t="shared" si="8"/>
        <v>#N/A</v>
      </c>
      <c r="PE14" s="153" t="e">
        <f t="shared" si="8"/>
        <v>#N/A</v>
      </c>
      <c r="PF14" s="153" t="e">
        <f t="shared" si="8"/>
        <v>#N/A</v>
      </c>
      <c r="PG14" s="153" t="e">
        <f t="shared" si="8"/>
        <v>#N/A</v>
      </c>
      <c r="PH14" s="153" t="e">
        <f t="shared" si="8"/>
        <v>#N/A</v>
      </c>
      <c r="PI14" s="153" t="e">
        <f t="shared" si="8"/>
        <v>#N/A</v>
      </c>
    </row>
    <row r="15" spans="1:425" hidden="1" x14ac:dyDescent="0.75">
      <c r="A15" s="4">
        <v>12</v>
      </c>
      <c r="B15" s="342" t="str">
        <f>IFERROR(_xlfn.LOGNORM.INV(VLookups!$B$22,LN($G15),LN($K15)),"")</f>
        <v/>
      </c>
      <c r="C15" s="87"/>
      <c r="D15" s="342" t="str">
        <f>IFERROR(_xlfn.LOGNORM.INV(VLookups!$B$23,LN($G15),LN($K15)),"")</f>
        <v/>
      </c>
      <c r="E15" s="34" t="str">
        <f t="shared" si="9"/>
        <v/>
      </c>
      <c r="F15" s="34" t="str">
        <f t="shared" si="10"/>
        <v/>
      </c>
      <c r="G15" s="68" t="str">
        <f>IF(AND(C15&gt;0,NOT(ISBLANK(H15))),IF(VLOOKUP($C$3,VLookups!$A$17:$B$18,2,FALSE),C15*VLOOKUP(H15,VLookups!$A$4:$B$13,2,FALSE),C15),"")</f>
        <v/>
      </c>
      <c r="H15" s="21"/>
      <c r="I15" s="56"/>
      <c r="J15" s="244"/>
      <c r="K15" s="343" t="str">
        <f>IF(C15&gt;0,IF(ISBLANK(J15),IF(ISBLANK(H15),"",VLOOKUP(H15,VLookups!$A$4:$C$13,3,FALSE)),J15),"")</f>
        <v/>
      </c>
      <c r="L15" s="343" t="str">
        <f t="shared" si="11"/>
        <v/>
      </c>
      <c r="M15" s="70" t="str">
        <f t="shared" si="12"/>
        <v/>
      </c>
      <c r="N15" s="87"/>
      <c r="O15" s="237" t="str">
        <f>IF(AND(N15&gt;0,C15&gt;0,NOT(K15="")),ABS(VLOOKUP($N$1,VLookups!$A$53:$B$54,2,FALSE)-_xlfn.LOGNORM.DIST(N15,LN(G15),LN(K15),TRUE)),"")</f>
        <v/>
      </c>
      <c r="P15" s="86" t="str">
        <f>IF(AND($B15&gt;0,$C15&gt;0,$D15&gt;0,NOT(ISBLANK($H15))),_xlfn.LOGNORM.INV(ABS(VLOOKUP($N$1,VLookups!$A$53:$B$54,2,FALSE)-P$3),LN($G15),LN($K15)),"")</f>
        <v/>
      </c>
      <c r="Q15" s="85" t="str">
        <f>IF(AND($B15&gt;0,$C15&gt;0,$D15&gt;0,NOT(ISBLANK($H15))),_xlfn.LOGNORM.INV(ABS(VLOOKUP($N$1,VLookups!$A$53:$B$54,2,FALSE)-Q$3),LN($G15),LN($K15)),"")</f>
        <v/>
      </c>
      <c r="R15" s="86" t="str">
        <f>IF(AND($B15&gt;0,$C15&gt;0,$D15&gt;0,NOT(ISBLANK($H15))),_xlfn.LOGNORM.INV(ABS(VLOOKUP($N$1,VLookups!$A$53:$B$54,2,FALSE)-R$3),LN($G15),LN($K15)),"")</f>
        <v/>
      </c>
      <c r="S15" s="85" t="str">
        <f>IF(AND($B15&gt;0,$C15&gt;0,$D15&gt;0,NOT(ISBLANK($H15))),_xlfn.LOGNORM.INV(ABS(VLOOKUP($N$1,VLookups!$A$53:$B$54,2,FALSE)-S$3),LN($G15),LN($K15)),"")</f>
        <v/>
      </c>
      <c r="T15" s="86" t="str">
        <f>IF(AND($B15&gt;0,$C15&gt;0,$D15&gt;0,NOT(ISBLANK($H15))),_xlfn.LOGNORM.INV(ABS(VLOOKUP($N$1,VLookups!$A$53:$B$54,2,FALSE)-T$3),LN($G15),LN($K15)),"")</f>
        <v/>
      </c>
      <c r="U15" s="85" t="str">
        <f>IF(AND($B15&gt;0,$C15&gt;0,$D15&gt;0,NOT(ISBLANK($H15))),_xlfn.LOGNORM.INV(ABS(VLOOKUP($N$1,VLookups!$A$53:$B$54,2,FALSE)-U$3),LN($G15),LN($K15)),"")</f>
        <v/>
      </c>
      <c r="V15" s="5"/>
      <c r="W15" s="152" t="str">
        <f t="shared" si="13"/>
        <v/>
      </c>
      <c r="X15" s="152" t="str">
        <f t="shared" si="14"/>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53" t="e">
        <f t="shared" si="4"/>
        <v>#N/A</v>
      </c>
      <c r="HR15" s="153" t="e">
        <f t="shared" si="225"/>
        <v>#N/A</v>
      </c>
      <c r="HS15" s="153" t="e">
        <f t="shared" si="225"/>
        <v>#N/A</v>
      </c>
      <c r="HT15" s="153" t="e">
        <f t="shared" si="225"/>
        <v>#N/A</v>
      </c>
      <c r="HU15" s="153" t="e">
        <f t="shared" si="221"/>
        <v>#N/A</v>
      </c>
      <c r="HV15" s="153" t="e">
        <f t="shared" si="221"/>
        <v>#N/A</v>
      </c>
      <c r="HW15" s="153" t="e">
        <f t="shared" si="221"/>
        <v>#N/A</v>
      </c>
      <c r="HX15" s="153" t="e">
        <f t="shared" si="221"/>
        <v>#N/A</v>
      </c>
      <c r="HY15" s="153" t="e">
        <f t="shared" si="221"/>
        <v>#N/A</v>
      </c>
      <c r="HZ15" s="153" t="e">
        <f t="shared" si="221"/>
        <v>#N/A</v>
      </c>
      <c r="IA15" s="153" t="e">
        <f t="shared" si="221"/>
        <v>#N/A</v>
      </c>
      <c r="IB15" s="153" t="e">
        <f t="shared" si="221"/>
        <v>#N/A</v>
      </c>
      <c r="IC15" s="153" t="e">
        <f t="shared" si="221"/>
        <v>#N/A</v>
      </c>
      <c r="ID15" s="153" t="e">
        <f t="shared" si="221"/>
        <v>#N/A</v>
      </c>
      <c r="IE15" s="153" t="e">
        <f t="shared" si="221"/>
        <v>#N/A</v>
      </c>
      <c r="IF15" s="153" t="e">
        <f t="shared" si="221"/>
        <v>#N/A</v>
      </c>
      <c r="IG15" s="153" t="e">
        <f t="shared" si="221"/>
        <v>#N/A</v>
      </c>
      <c r="IH15" s="153" t="e">
        <f t="shared" si="221"/>
        <v>#N/A</v>
      </c>
      <c r="II15" s="153" t="e">
        <f t="shared" si="221"/>
        <v>#N/A</v>
      </c>
      <c r="IJ15" s="153" t="e">
        <f t="shared" si="221"/>
        <v>#N/A</v>
      </c>
      <c r="IK15" s="153" t="e">
        <f t="shared" si="221"/>
        <v>#N/A</v>
      </c>
      <c r="IL15" s="153" t="e">
        <f t="shared" si="221"/>
        <v>#N/A</v>
      </c>
      <c r="IM15" s="153" t="e">
        <f t="shared" si="221"/>
        <v>#N/A</v>
      </c>
      <c r="IN15" s="153" t="e">
        <f t="shared" si="221"/>
        <v>#N/A</v>
      </c>
      <c r="IO15" s="153" t="e">
        <f t="shared" si="221"/>
        <v>#N/A</v>
      </c>
      <c r="IP15" s="153" t="e">
        <f t="shared" si="221"/>
        <v>#N/A</v>
      </c>
      <c r="IQ15" s="153" t="e">
        <f t="shared" si="221"/>
        <v>#N/A</v>
      </c>
      <c r="IR15" s="153" t="e">
        <f t="shared" si="221"/>
        <v>#N/A</v>
      </c>
      <c r="IS15" s="153" t="e">
        <f t="shared" si="221"/>
        <v>#N/A</v>
      </c>
      <c r="IT15" s="153" t="e">
        <f t="shared" si="221"/>
        <v>#N/A</v>
      </c>
      <c r="IU15" s="153" t="e">
        <f t="shared" si="221"/>
        <v>#N/A</v>
      </c>
      <c r="IV15" s="153" t="e">
        <f t="shared" si="221"/>
        <v>#N/A</v>
      </c>
      <c r="IW15" s="153" t="e">
        <f t="shared" si="221"/>
        <v>#N/A</v>
      </c>
      <c r="IX15" s="153" t="e">
        <f t="shared" si="221"/>
        <v>#N/A</v>
      </c>
      <c r="IY15" s="153" t="e">
        <f t="shared" si="221"/>
        <v>#N/A</v>
      </c>
      <c r="IZ15" s="153" t="e">
        <f t="shared" si="221"/>
        <v>#N/A</v>
      </c>
      <c r="JA15" s="153" t="e">
        <f t="shared" si="221"/>
        <v>#N/A</v>
      </c>
      <c r="JB15" s="153" t="e">
        <f t="shared" si="221"/>
        <v>#N/A</v>
      </c>
      <c r="JC15" s="153" t="e">
        <f t="shared" si="221"/>
        <v>#N/A</v>
      </c>
      <c r="JD15" s="153" t="e">
        <f t="shared" si="221"/>
        <v>#N/A</v>
      </c>
      <c r="JE15" s="153" t="e">
        <f t="shared" si="221"/>
        <v>#N/A</v>
      </c>
      <c r="JF15" s="153" t="e">
        <f t="shared" si="221"/>
        <v>#N/A</v>
      </c>
      <c r="JG15" s="153" t="e">
        <f t="shared" si="221"/>
        <v>#N/A</v>
      </c>
      <c r="JH15" s="153" t="e">
        <f t="shared" si="221"/>
        <v>#N/A</v>
      </c>
      <c r="JI15" s="153" t="e">
        <f t="shared" si="221"/>
        <v>#N/A</v>
      </c>
      <c r="JJ15" s="153" t="e">
        <f t="shared" si="221"/>
        <v>#N/A</v>
      </c>
      <c r="JK15" s="153" t="e">
        <f t="shared" si="221"/>
        <v>#N/A</v>
      </c>
      <c r="JL15" s="153" t="e">
        <f t="shared" si="221"/>
        <v>#N/A</v>
      </c>
      <c r="JM15" s="153" t="e">
        <f t="shared" si="221"/>
        <v>#N/A</v>
      </c>
      <c r="JN15" s="153" t="e">
        <f t="shared" si="221"/>
        <v>#N/A</v>
      </c>
      <c r="JO15" s="153" t="e">
        <f t="shared" si="221"/>
        <v>#N/A</v>
      </c>
      <c r="JP15" s="153" t="e">
        <f t="shared" si="221"/>
        <v>#N/A</v>
      </c>
      <c r="JQ15" s="153" t="e">
        <f t="shared" si="221"/>
        <v>#N/A</v>
      </c>
      <c r="JR15" s="153" t="e">
        <f t="shared" si="221"/>
        <v>#N/A</v>
      </c>
      <c r="JS15" s="153" t="e">
        <f t="shared" si="221"/>
        <v>#N/A</v>
      </c>
      <c r="JT15" s="153" t="e">
        <f t="shared" si="221"/>
        <v>#N/A</v>
      </c>
      <c r="JU15" s="153" t="e">
        <f t="shared" si="221"/>
        <v>#N/A</v>
      </c>
      <c r="JV15" s="153" t="e">
        <f t="shared" si="221"/>
        <v>#N/A</v>
      </c>
      <c r="JW15" s="153" t="e">
        <f t="shared" si="221"/>
        <v>#N/A</v>
      </c>
      <c r="JX15" s="153" t="e">
        <f t="shared" si="221"/>
        <v>#N/A</v>
      </c>
      <c r="JY15" s="153" t="e">
        <f t="shared" si="221"/>
        <v>#N/A</v>
      </c>
      <c r="JZ15" s="153" t="e">
        <f t="shared" si="221"/>
        <v>#N/A</v>
      </c>
      <c r="KA15" s="153" t="e">
        <f t="shared" si="221"/>
        <v>#N/A</v>
      </c>
      <c r="KB15" s="153" t="e">
        <f t="shared" si="221"/>
        <v>#N/A</v>
      </c>
      <c r="KC15" s="153" t="e">
        <f t="shared" si="21"/>
        <v>#N/A</v>
      </c>
      <c r="KD15" s="153" t="e">
        <f t="shared" si="226"/>
        <v>#N/A</v>
      </c>
      <c r="KE15" s="153" t="e">
        <f t="shared" si="226"/>
        <v>#N/A</v>
      </c>
      <c r="KF15" s="153" t="e">
        <f t="shared" si="226"/>
        <v>#N/A</v>
      </c>
      <c r="KG15" s="153" t="e">
        <f t="shared" si="222"/>
        <v>#N/A</v>
      </c>
      <c r="KH15" s="153" t="e">
        <f t="shared" si="222"/>
        <v>#N/A</v>
      </c>
      <c r="KI15" s="153" t="e">
        <f t="shared" si="222"/>
        <v>#N/A</v>
      </c>
      <c r="KJ15" s="153" t="e">
        <f t="shared" si="222"/>
        <v>#N/A</v>
      </c>
      <c r="KK15" s="153" t="e">
        <f t="shared" si="222"/>
        <v>#N/A</v>
      </c>
      <c r="KL15" s="153" t="e">
        <f t="shared" si="222"/>
        <v>#N/A</v>
      </c>
      <c r="KM15" s="153" t="e">
        <f t="shared" si="222"/>
        <v>#N/A</v>
      </c>
      <c r="KN15" s="153" t="e">
        <f t="shared" si="222"/>
        <v>#N/A</v>
      </c>
      <c r="KO15" s="153" t="e">
        <f t="shared" si="222"/>
        <v>#N/A</v>
      </c>
      <c r="KP15" s="153" t="e">
        <f t="shared" si="222"/>
        <v>#N/A</v>
      </c>
      <c r="KQ15" s="153" t="e">
        <f t="shared" si="222"/>
        <v>#N/A</v>
      </c>
      <c r="KR15" s="153" t="e">
        <f t="shared" si="222"/>
        <v>#N/A</v>
      </c>
      <c r="KS15" s="153" t="e">
        <f t="shared" si="222"/>
        <v>#N/A</v>
      </c>
      <c r="KT15" s="153" t="e">
        <f t="shared" si="222"/>
        <v>#N/A</v>
      </c>
      <c r="KU15" s="153" t="e">
        <f t="shared" si="222"/>
        <v>#N/A</v>
      </c>
      <c r="KV15" s="153" t="e">
        <f t="shared" si="222"/>
        <v>#N/A</v>
      </c>
      <c r="KW15" s="153" t="e">
        <f t="shared" si="222"/>
        <v>#N/A</v>
      </c>
      <c r="KX15" s="153" t="e">
        <f t="shared" si="222"/>
        <v>#N/A</v>
      </c>
      <c r="KY15" s="153" t="e">
        <f t="shared" si="222"/>
        <v>#N/A</v>
      </c>
      <c r="KZ15" s="153" t="e">
        <f t="shared" si="222"/>
        <v>#N/A</v>
      </c>
      <c r="LA15" s="153" t="e">
        <f t="shared" si="222"/>
        <v>#N/A</v>
      </c>
      <c r="LB15" s="153" t="e">
        <f t="shared" si="222"/>
        <v>#N/A</v>
      </c>
      <c r="LC15" s="153" t="e">
        <f t="shared" si="222"/>
        <v>#N/A</v>
      </c>
      <c r="LD15" s="153" t="e">
        <f t="shared" si="222"/>
        <v>#N/A</v>
      </c>
      <c r="LE15" s="153" t="e">
        <f t="shared" si="222"/>
        <v>#N/A</v>
      </c>
      <c r="LF15" s="153" t="e">
        <f t="shared" si="222"/>
        <v>#N/A</v>
      </c>
      <c r="LG15" s="153" t="e">
        <f t="shared" si="222"/>
        <v>#N/A</v>
      </c>
      <c r="LH15" s="153" t="e">
        <f t="shared" si="222"/>
        <v>#N/A</v>
      </c>
      <c r="LI15" s="153" t="e">
        <f t="shared" si="222"/>
        <v>#N/A</v>
      </c>
      <c r="LJ15" s="153" t="e">
        <f t="shared" si="222"/>
        <v>#N/A</v>
      </c>
      <c r="LK15" s="153" t="e">
        <f t="shared" si="222"/>
        <v>#N/A</v>
      </c>
      <c r="LL15" s="153" t="e">
        <f t="shared" si="222"/>
        <v>#N/A</v>
      </c>
      <c r="LM15" s="153" t="e">
        <f t="shared" si="222"/>
        <v>#N/A</v>
      </c>
      <c r="LN15" s="153" t="e">
        <f t="shared" si="222"/>
        <v>#N/A</v>
      </c>
      <c r="LO15" s="153" t="e">
        <f t="shared" si="222"/>
        <v>#N/A</v>
      </c>
      <c r="LP15" s="153" t="e">
        <f t="shared" si="222"/>
        <v>#N/A</v>
      </c>
      <c r="LQ15" s="153" t="e">
        <f t="shared" si="222"/>
        <v>#N/A</v>
      </c>
      <c r="LR15" s="153" t="e">
        <f t="shared" si="222"/>
        <v>#N/A</v>
      </c>
      <c r="LS15" s="153" t="e">
        <f t="shared" si="222"/>
        <v>#N/A</v>
      </c>
      <c r="LT15" s="153" t="e">
        <f t="shared" si="222"/>
        <v>#N/A</v>
      </c>
      <c r="LU15" s="153" t="e">
        <f t="shared" si="222"/>
        <v>#N/A</v>
      </c>
      <c r="LV15" s="153" t="e">
        <f t="shared" si="222"/>
        <v>#N/A</v>
      </c>
      <c r="LW15" s="153" t="e">
        <f t="shared" si="222"/>
        <v>#N/A</v>
      </c>
      <c r="LX15" s="153" t="e">
        <f t="shared" si="222"/>
        <v>#N/A</v>
      </c>
      <c r="LY15" s="153" t="e">
        <f t="shared" si="222"/>
        <v>#N/A</v>
      </c>
      <c r="LZ15" s="153" t="e">
        <f t="shared" si="222"/>
        <v>#N/A</v>
      </c>
      <c r="MA15" s="153" t="e">
        <f t="shared" si="222"/>
        <v>#N/A</v>
      </c>
      <c r="MB15" s="153" t="e">
        <f t="shared" si="222"/>
        <v>#N/A</v>
      </c>
      <c r="MC15" s="153" t="e">
        <f t="shared" si="222"/>
        <v>#N/A</v>
      </c>
      <c r="MD15" s="153" t="e">
        <f t="shared" si="222"/>
        <v>#N/A</v>
      </c>
      <c r="ME15" s="153" t="e">
        <f t="shared" si="222"/>
        <v>#N/A</v>
      </c>
      <c r="MF15" s="153" t="e">
        <f t="shared" si="222"/>
        <v>#N/A</v>
      </c>
      <c r="MG15" s="153" t="e">
        <f t="shared" si="222"/>
        <v>#N/A</v>
      </c>
      <c r="MH15" s="153" t="e">
        <f t="shared" si="222"/>
        <v>#N/A</v>
      </c>
      <c r="MI15" s="153" t="e">
        <f t="shared" si="222"/>
        <v>#N/A</v>
      </c>
      <c r="MJ15" s="153" t="e">
        <f t="shared" si="222"/>
        <v>#N/A</v>
      </c>
      <c r="MK15" s="153" t="e">
        <f t="shared" si="222"/>
        <v>#N/A</v>
      </c>
      <c r="ML15" s="153" t="e">
        <f t="shared" si="222"/>
        <v>#N/A</v>
      </c>
      <c r="MM15" s="153" t="e">
        <f t="shared" si="222"/>
        <v>#N/A</v>
      </c>
      <c r="MN15" s="153" t="e">
        <f t="shared" si="222"/>
        <v>#N/A</v>
      </c>
      <c r="MO15" s="153" t="e">
        <f t="shared" si="22"/>
        <v>#N/A</v>
      </c>
      <c r="MP15" s="153" t="e">
        <f t="shared" si="227"/>
        <v>#N/A</v>
      </c>
      <c r="MQ15" s="153" t="e">
        <f t="shared" si="227"/>
        <v>#N/A</v>
      </c>
      <c r="MR15" s="153" t="e">
        <f t="shared" si="227"/>
        <v>#N/A</v>
      </c>
      <c r="MS15" s="153" t="e">
        <f t="shared" si="223"/>
        <v>#N/A</v>
      </c>
      <c r="MT15" s="153" t="e">
        <f t="shared" si="223"/>
        <v>#N/A</v>
      </c>
      <c r="MU15" s="153" t="e">
        <f t="shared" si="223"/>
        <v>#N/A</v>
      </c>
      <c r="MV15" s="153" t="e">
        <f t="shared" si="223"/>
        <v>#N/A</v>
      </c>
      <c r="MW15" s="153" t="e">
        <f t="shared" si="223"/>
        <v>#N/A</v>
      </c>
      <c r="MX15" s="153" t="e">
        <f t="shared" si="223"/>
        <v>#N/A</v>
      </c>
      <c r="MY15" s="153" t="e">
        <f t="shared" si="223"/>
        <v>#N/A</v>
      </c>
      <c r="MZ15" s="153" t="e">
        <f t="shared" si="223"/>
        <v>#N/A</v>
      </c>
      <c r="NA15" s="153" t="e">
        <f t="shared" si="223"/>
        <v>#N/A</v>
      </c>
      <c r="NB15" s="153" t="e">
        <f t="shared" si="223"/>
        <v>#N/A</v>
      </c>
      <c r="NC15" s="153" t="e">
        <f t="shared" si="223"/>
        <v>#N/A</v>
      </c>
      <c r="ND15" s="153" t="e">
        <f t="shared" si="223"/>
        <v>#N/A</v>
      </c>
      <c r="NE15" s="153" t="e">
        <f t="shared" si="223"/>
        <v>#N/A</v>
      </c>
      <c r="NF15" s="153" t="e">
        <f t="shared" si="223"/>
        <v>#N/A</v>
      </c>
      <c r="NG15" s="153" t="e">
        <f t="shared" si="223"/>
        <v>#N/A</v>
      </c>
      <c r="NH15" s="153" t="e">
        <f t="shared" si="223"/>
        <v>#N/A</v>
      </c>
      <c r="NI15" s="153" t="e">
        <f t="shared" si="223"/>
        <v>#N/A</v>
      </c>
      <c r="NJ15" s="153" t="e">
        <f t="shared" si="223"/>
        <v>#N/A</v>
      </c>
      <c r="NK15" s="153" t="e">
        <f t="shared" si="223"/>
        <v>#N/A</v>
      </c>
      <c r="NL15" s="153" t="e">
        <f t="shared" si="223"/>
        <v>#N/A</v>
      </c>
      <c r="NM15" s="153" t="e">
        <f t="shared" si="223"/>
        <v>#N/A</v>
      </c>
      <c r="NN15" s="153" t="e">
        <f t="shared" si="223"/>
        <v>#N/A</v>
      </c>
      <c r="NO15" s="153" t="e">
        <f t="shared" si="223"/>
        <v>#N/A</v>
      </c>
      <c r="NP15" s="153" t="e">
        <f t="shared" si="223"/>
        <v>#N/A</v>
      </c>
      <c r="NQ15" s="153" t="e">
        <f t="shared" si="223"/>
        <v>#N/A</v>
      </c>
      <c r="NR15" s="153" t="e">
        <f t="shared" si="223"/>
        <v>#N/A</v>
      </c>
      <c r="NS15" s="153" t="e">
        <f t="shared" si="223"/>
        <v>#N/A</v>
      </c>
      <c r="NT15" s="153" t="e">
        <f t="shared" si="223"/>
        <v>#N/A</v>
      </c>
      <c r="NU15" s="153" t="e">
        <f t="shared" si="223"/>
        <v>#N/A</v>
      </c>
      <c r="NV15" s="153" t="e">
        <f t="shared" si="223"/>
        <v>#N/A</v>
      </c>
      <c r="NW15" s="153" t="e">
        <f t="shared" si="223"/>
        <v>#N/A</v>
      </c>
      <c r="NX15" s="153" t="e">
        <f t="shared" si="223"/>
        <v>#N/A</v>
      </c>
      <c r="NY15" s="153" t="e">
        <f t="shared" si="223"/>
        <v>#N/A</v>
      </c>
      <c r="NZ15" s="153" t="e">
        <f t="shared" si="223"/>
        <v>#N/A</v>
      </c>
      <c r="OA15" s="153" t="e">
        <f t="shared" si="223"/>
        <v>#N/A</v>
      </c>
      <c r="OB15" s="153" t="e">
        <f t="shared" si="223"/>
        <v>#N/A</v>
      </c>
      <c r="OC15" s="153" t="e">
        <f t="shared" si="223"/>
        <v>#N/A</v>
      </c>
      <c r="OD15" s="153" t="e">
        <f t="shared" si="223"/>
        <v>#N/A</v>
      </c>
      <c r="OE15" s="153" t="e">
        <f t="shared" si="223"/>
        <v>#N/A</v>
      </c>
      <c r="OF15" s="153" t="e">
        <f t="shared" si="223"/>
        <v>#N/A</v>
      </c>
      <c r="OG15" s="153" t="e">
        <f t="shared" si="223"/>
        <v>#N/A</v>
      </c>
      <c r="OH15" s="153" t="e">
        <f t="shared" si="223"/>
        <v>#N/A</v>
      </c>
      <c r="OI15" s="153" t="e">
        <f t="shared" si="223"/>
        <v>#N/A</v>
      </c>
      <c r="OJ15" s="153" t="e">
        <f t="shared" si="223"/>
        <v>#N/A</v>
      </c>
      <c r="OK15" s="153" t="e">
        <f t="shared" si="223"/>
        <v>#N/A</v>
      </c>
      <c r="OL15" s="153" t="e">
        <f t="shared" si="223"/>
        <v>#N/A</v>
      </c>
      <c r="OM15" s="153" t="e">
        <f t="shared" si="223"/>
        <v>#N/A</v>
      </c>
      <c r="ON15" s="153" t="e">
        <f t="shared" si="223"/>
        <v>#N/A</v>
      </c>
      <c r="OO15" s="153" t="e">
        <f t="shared" si="223"/>
        <v>#N/A</v>
      </c>
      <c r="OP15" s="153" t="e">
        <f t="shared" si="223"/>
        <v>#N/A</v>
      </c>
      <c r="OQ15" s="153" t="e">
        <f t="shared" si="223"/>
        <v>#N/A</v>
      </c>
      <c r="OR15" s="153" t="e">
        <f t="shared" si="223"/>
        <v>#N/A</v>
      </c>
      <c r="OS15" s="153" t="e">
        <f t="shared" si="223"/>
        <v>#N/A</v>
      </c>
      <c r="OT15" s="153" t="e">
        <f t="shared" si="223"/>
        <v>#N/A</v>
      </c>
      <c r="OU15" s="153" t="e">
        <f t="shared" si="223"/>
        <v>#N/A</v>
      </c>
      <c r="OV15" s="153" t="e">
        <f t="shared" si="223"/>
        <v>#N/A</v>
      </c>
      <c r="OW15" s="153" t="e">
        <f t="shared" si="223"/>
        <v>#N/A</v>
      </c>
      <c r="OX15" s="153" t="e">
        <f t="shared" si="223"/>
        <v>#N/A</v>
      </c>
      <c r="OY15" s="153" t="e">
        <f t="shared" si="223"/>
        <v>#N/A</v>
      </c>
      <c r="OZ15" s="153" t="e">
        <f t="shared" si="223"/>
        <v>#N/A</v>
      </c>
      <c r="PA15" s="153" t="e">
        <f t="shared" si="23"/>
        <v>#N/A</v>
      </c>
      <c r="PB15" s="153" t="e">
        <f t="shared" si="8"/>
        <v>#N/A</v>
      </c>
      <c r="PC15" s="153" t="e">
        <f t="shared" si="8"/>
        <v>#N/A</v>
      </c>
      <c r="PD15" s="153" t="e">
        <f t="shared" si="8"/>
        <v>#N/A</v>
      </c>
      <c r="PE15" s="153" t="e">
        <f t="shared" si="8"/>
        <v>#N/A</v>
      </c>
      <c r="PF15" s="153" t="e">
        <f t="shared" si="8"/>
        <v>#N/A</v>
      </c>
      <c r="PG15" s="153" t="e">
        <f t="shared" si="8"/>
        <v>#N/A</v>
      </c>
      <c r="PH15" s="153" t="e">
        <f t="shared" si="8"/>
        <v>#N/A</v>
      </c>
      <c r="PI15" s="153" t="e">
        <f t="shared" si="8"/>
        <v>#N/A</v>
      </c>
    </row>
    <row r="16" spans="1:425" hidden="1" x14ac:dyDescent="0.75">
      <c r="A16" s="4">
        <v>13</v>
      </c>
      <c r="B16" s="342" t="str">
        <f>IFERROR(_xlfn.LOGNORM.INV(VLookups!$B$22,LN($G16),LN($K16)),"")</f>
        <v/>
      </c>
      <c r="C16" s="87"/>
      <c r="D16" s="342" t="str">
        <f>IFERROR(_xlfn.LOGNORM.INV(VLookups!$B$23,LN($G16),LN($K16)),"")</f>
        <v/>
      </c>
      <c r="E16" s="34" t="str">
        <f t="shared" si="9"/>
        <v/>
      </c>
      <c r="F16" s="34" t="str">
        <f t="shared" si="10"/>
        <v/>
      </c>
      <c r="G16" s="68" t="str">
        <f>IF(AND(C16&gt;0,NOT(ISBLANK(H16))),IF(VLOOKUP($C$3,VLookups!$A$17:$B$18,2,FALSE),C16*VLOOKUP(H16,VLookups!$A$4:$B$13,2,FALSE),C16),"")</f>
        <v/>
      </c>
      <c r="H16" s="21"/>
      <c r="I16" s="56"/>
      <c r="J16" s="244"/>
      <c r="K16" s="343" t="str">
        <f>IF(C16&gt;0,IF(ISBLANK(J16),IF(ISBLANK(H16),"",VLOOKUP(H16,VLookups!$A$4:$C$13,3,FALSE)),J16),"")</f>
        <v/>
      </c>
      <c r="L16" s="343" t="str">
        <f t="shared" si="11"/>
        <v/>
      </c>
      <c r="M16" s="70" t="str">
        <f t="shared" si="12"/>
        <v/>
      </c>
      <c r="N16" s="87"/>
      <c r="O16" s="237" t="str">
        <f>IF(AND(N16&gt;0,C16&gt;0,NOT(K16="")),ABS(VLOOKUP($N$1,VLookups!$A$53:$B$54,2,FALSE)-_xlfn.LOGNORM.DIST(N16,LN(G16),LN(K16),TRUE)),"")</f>
        <v/>
      </c>
      <c r="P16" s="86" t="str">
        <f>IF(AND($B16&gt;0,$C16&gt;0,$D16&gt;0,NOT(ISBLANK($H16))),_xlfn.LOGNORM.INV(ABS(VLOOKUP($N$1,VLookups!$A$53:$B$54,2,FALSE)-P$3),LN($G16),LN($K16)),"")</f>
        <v/>
      </c>
      <c r="Q16" s="85" t="str">
        <f>IF(AND($B16&gt;0,$C16&gt;0,$D16&gt;0,NOT(ISBLANK($H16))),_xlfn.LOGNORM.INV(ABS(VLOOKUP($N$1,VLookups!$A$53:$B$54,2,FALSE)-Q$3),LN($G16),LN($K16)),"")</f>
        <v/>
      </c>
      <c r="R16" s="86" t="str">
        <f>IF(AND($B16&gt;0,$C16&gt;0,$D16&gt;0,NOT(ISBLANK($H16))),_xlfn.LOGNORM.INV(ABS(VLOOKUP($N$1,VLookups!$A$53:$B$54,2,FALSE)-R$3),LN($G16),LN($K16)),"")</f>
        <v/>
      </c>
      <c r="S16" s="85" t="str">
        <f>IF(AND($B16&gt;0,$C16&gt;0,$D16&gt;0,NOT(ISBLANK($H16))),_xlfn.LOGNORM.INV(ABS(VLOOKUP($N$1,VLookups!$A$53:$B$54,2,FALSE)-S$3),LN($G16),LN($K16)),"")</f>
        <v/>
      </c>
      <c r="T16" s="86" t="str">
        <f>IF(AND($B16&gt;0,$C16&gt;0,$D16&gt;0,NOT(ISBLANK($H16))),_xlfn.LOGNORM.INV(ABS(VLOOKUP($N$1,VLookups!$A$53:$B$54,2,FALSE)-T$3),LN($G16),LN($K16)),"")</f>
        <v/>
      </c>
      <c r="U16" s="85" t="str">
        <f>IF(AND($B16&gt;0,$C16&gt;0,$D16&gt;0,NOT(ISBLANK($H16))),_xlfn.LOGNORM.INV(ABS(VLOOKUP($N$1,VLookups!$A$53:$B$54,2,FALSE)-U$3),LN($G16),LN($K16)),"")</f>
        <v/>
      </c>
      <c r="V16" s="5"/>
      <c r="W16" s="152" t="str">
        <f t="shared" si="13"/>
        <v/>
      </c>
      <c r="X16" s="152" t="str">
        <f t="shared" si="14"/>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53" t="e">
        <f t="shared" si="4"/>
        <v>#N/A</v>
      </c>
      <c r="HR16" s="153" t="e">
        <f t="shared" si="225"/>
        <v>#N/A</v>
      </c>
      <c r="HS16" s="153" t="e">
        <f t="shared" si="225"/>
        <v>#N/A</v>
      </c>
      <c r="HT16" s="153" t="e">
        <f t="shared" si="225"/>
        <v>#N/A</v>
      </c>
      <c r="HU16" s="153" t="e">
        <f t="shared" si="221"/>
        <v>#N/A</v>
      </c>
      <c r="HV16" s="153" t="e">
        <f t="shared" si="221"/>
        <v>#N/A</v>
      </c>
      <c r="HW16" s="153" t="e">
        <f t="shared" si="221"/>
        <v>#N/A</v>
      </c>
      <c r="HX16" s="153" t="e">
        <f t="shared" si="221"/>
        <v>#N/A</v>
      </c>
      <c r="HY16" s="153" t="e">
        <f t="shared" si="221"/>
        <v>#N/A</v>
      </c>
      <c r="HZ16" s="153" t="e">
        <f t="shared" si="221"/>
        <v>#N/A</v>
      </c>
      <c r="IA16" s="153" t="e">
        <f t="shared" si="221"/>
        <v>#N/A</v>
      </c>
      <c r="IB16" s="153" t="e">
        <f t="shared" si="221"/>
        <v>#N/A</v>
      </c>
      <c r="IC16" s="153" t="e">
        <f t="shared" si="221"/>
        <v>#N/A</v>
      </c>
      <c r="ID16" s="153" t="e">
        <f t="shared" si="221"/>
        <v>#N/A</v>
      </c>
      <c r="IE16" s="153" t="e">
        <f t="shared" si="221"/>
        <v>#N/A</v>
      </c>
      <c r="IF16" s="153" t="e">
        <f t="shared" si="221"/>
        <v>#N/A</v>
      </c>
      <c r="IG16" s="153" t="e">
        <f t="shared" si="221"/>
        <v>#N/A</v>
      </c>
      <c r="IH16" s="153" t="e">
        <f t="shared" si="221"/>
        <v>#N/A</v>
      </c>
      <c r="II16" s="153" t="e">
        <f t="shared" si="221"/>
        <v>#N/A</v>
      </c>
      <c r="IJ16" s="153" t="e">
        <f t="shared" ref="IJ16:KB21" si="231">IF(ISNONTEXT($K16),_xlfn.LOGNORM.DIST(AQ16,LN($G16),LN($K16),FALSE),NA())</f>
        <v>#N/A</v>
      </c>
      <c r="IK16" s="153" t="e">
        <f t="shared" si="231"/>
        <v>#N/A</v>
      </c>
      <c r="IL16" s="153" t="e">
        <f t="shared" si="231"/>
        <v>#N/A</v>
      </c>
      <c r="IM16" s="153" t="e">
        <f t="shared" si="231"/>
        <v>#N/A</v>
      </c>
      <c r="IN16" s="153" t="e">
        <f t="shared" si="231"/>
        <v>#N/A</v>
      </c>
      <c r="IO16" s="153" t="e">
        <f t="shared" si="231"/>
        <v>#N/A</v>
      </c>
      <c r="IP16" s="153" t="e">
        <f t="shared" si="231"/>
        <v>#N/A</v>
      </c>
      <c r="IQ16" s="153" t="e">
        <f t="shared" si="231"/>
        <v>#N/A</v>
      </c>
      <c r="IR16" s="153" t="e">
        <f t="shared" si="231"/>
        <v>#N/A</v>
      </c>
      <c r="IS16" s="153" t="e">
        <f t="shared" si="231"/>
        <v>#N/A</v>
      </c>
      <c r="IT16" s="153" t="e">
        <f t="shared" si="231"/>
        <v>#N/A</v>
      </c>
      <c r="IU16" s="153" t="e">
        <f t="shared" si="231"/>
        <v>#N/A</v>
      </c>
      <c r="IV16" s="153" t="e">
        <f t="shared" si="231"/>
        <v>#N/A</v>
      </c>
      <c r="IW16" s="153" t="e">
        <f t="shared" si="231"/>
        <v>#N/A</v>
      </c>
      <c r="IX16" s="153" t="e">
        <f t="shared" si="231"/>
        <v>#N/A</v>
      </c>
      <c r="IY16" s="153" t="e">
        <f t="shared" si="231"/>
        <v>#N/A</v>
      </c>
      <c r="IZ16" s="153" t="e">
        <f t="shared" si="231"/>
        <v>#N/A</v>
      </c>
      <c r="JA16" s="153" t="e">
        <f t="shared" si="231"/>
        <v>#N/A</v>
      </c>
      <c r="JB16" s="153" t="e">
        <f t="shared" si="231"/>
        <v>#N/A</v>
      </c>
      <c r="JC16" s="153" t="e">
        <f t="shared" si="231"/>
        <v>#N/A</v>
      </c>
      <c r="JD16" s="153" t="e">
        <f t="shared" si="231"/>
        <v>#N/A</v>
      </c>
      <c r="JE16" s="153" t="e">
        <f t="shared" si="231"/>
        <v>#N/A</v>
      </c>
      <c r="JF16" s="153" t="e">
        <f t="shared" si="231"/>
        <v>#N/A</v>
      </c>
      <c r="JG16" s="153" t="e">
        <f t="shared" si="231"/>
        <v>#N/A</v>
      </c>
      <c r="JH16" s="153" t="e">
        <f t="shared" si="231"/>
        <v>#N/A</v>
      </c>
      <c r="JI16" s="153" t="e">
        <f t="shared" si="231"/>
        <v>#N/A</v>
      </c>
      <c r="JJ16" s="153" t="e">
        <f t="shared" si="231"/>
        <v>#N/A</v>
      </c>
      <c r="JK16" s="153" t="e">
        <f t="shared" si="231"/>
        <v>#N/A</v>
      </c>
      <c r="JL16" s="153" t="e">
        <f t="shared" si="231"/>
        <v>#N/A</v>
      </c>
      <c r="JM16" s="153" t="e">
        <f t="shared" si="231"/>
        <v>#N/A</v>
      </c>
      <c r="JN16" s="153" t="e">
        <f t="shared" si="231"/>
        <v>#N/A</v>
      </c>
      <c r="JO16" s="153" t="e">
        <f t="shared" si="231"/>
        <v>#N/A</v>
      </c>
      <c r="JP16" s="153" t="e">
        <f t="shared" si="231"/>
        <v>#N/A</v>
      </c>
      <c r="JQ16" s="153" t="e">
        <f t="shared" si="231"/>
        <v>#N/A</v>
      </c>
      <c r="JR16" s="153" t="e">
        <f t="shared" si="231"/>
        <v>#N/A</v>
      </c>
      <c r="JS16" s="153" t="e">
        <f t="shared" si="231"/>
        <v>#N/A</v>
      </c>
      <c r="JT16" s="153" t="e">
        <f t="shared" si="231"/>
        <v>#N/A</v>
      </c>
      <c r="JU16" s="153" t="e">
        <f t="shared" si="231"/>
        <v>#N/A</v>
      </c>
      <c r="JV16" s="153" t="e">
        <f t="shared" si="231"/>
        <v>#N/A</v>
      </c>
      <c r="JW16" s="153" t="e">
        <f t="shared" si="231"/>
        <v>#N/A</v>
      </c>
      <c r="JX16" s="153" t="e">
        <f t="shared" si="231"/>
        <v>#N/A</v>
      </c>
      <c r="JY16" s="153" t="e">
        <f t="shared" si="231"/>
        <v>#N/A</v>
      </c>
      <c r="JZ16" s="153" t="e">
        <f t="shared" si="231"/>
        <v>#N/A</v>
      </c>
      <c r="KA16" s="153" t="e">
        <f t="shared" si="231"/>
        <v>#N/A</v>
      </c>
      <c r="KB16" s="153" t="e">
        <f t="shared" si="231"/>
        <v>#N/A</v>
      </c>
      <c r="KC16" s="153" t="e">
        <f t="shared" si="21"/>
        <v>#N/A</v>
      </c>
      <c r="KD16" s="153" t="e">
        <f t="shared" si="226"/>
        <v>#N/A</v>
      </c>
      <c r="KE16" s="153" t="e">
        <f t="shared" si="226"/>
        <v>#N/A</v>
      </c>
      <c r="KF16" s="153" t="e">
        <f t="shared" si="226"/>
        <v>#N/A</v>
      </c>
      <c r="KG16" s="153" t="e">
        <f t="shared" si="222"/>
        <v>#N/A</v>
      </c>
      <c r="KH16" s="153" t="e">
        <f t="shared" si="222"/>
        <v>#N/A</v>
      </c>
      <c r="KI16" s="153" t="e">
        <f t="shared" si="222"/>
        <v>#N/A</v>
      </c>
      <c r="KJ16" s="153" t="e">
        <f t="shared" si="222"/>
        <v>#N/A</v>
      </c>
      <c r="KK16" s="153" t="e">
        <f t="shared" si="222"/>
        <v>#N/A</v>
      </c>
      <c r="KL16" s="153" t="e">
        <f t="shared" si="222"/>
        <v>#N/A</v>
      </c>
      <c r="KM16" s="153" t="e">
        <f t="shared" si="222"/>
        <v>#N/A</v>
      </c>
      <c r="KN16" s="153" t="e">
        <f t="shared" si="222"/>
        <v>#N/A</v>
      </c>
      <c r="KO16" s="153" t="e">
        <f t="shared" si="222"/>
        <v>#N/A</v>
      </c>
      <c r="KP16" s="153" t="e">
        <f t="shared" si="222"/>
        <v>#N/A</v>
      </c>
      <c r="KQ16" s="153" t="e">
        <f t="shared" si="222"/>
        <v>#N/A</v>
      </c>
      <c r="KR16" s="153" t="e">
        <f t="shared" si="222"/>
        <v>#N/A</v>
      </c>
      <c r="KS16" s="153" t="e">
        <f t="shared" si="222"/>
        <v>#N/A</v>
      </c>
      <c r="KT16" s="153" t="e">
        <f t="shared" si="222"/>
        <v>#N/A</v>
      </c>
      <c r="KU16" s="153" t="e">
        <f t="shared" si="222"/>
        <v>#N/A</v>
      </c>
      <c r="KV16" s="153" t="e">
        <f t="shared" ref="KV16:MN21" si="232">IF(ISNONTEXT($K16),_xlfn.LOGNORM.DIST(DC16,LN($G16),LN($K16),FALSE),NA())</f>
        <v>#N/A</v>
      </c>
      <c r="KW16" s="153" t="e">
        <f t="shared" si="232"/>
        <v>#N/A</v>
      </c>
      <c r="KX16" s="153" t="e">
        <f t="shared" si="232"/>
        <v>#N/A</v>
      </c>
      <c r="KY16" s="153" t="e">
        <f t="shared" si="232"/>
        <v>#N/A</v>
      </c>
      <c r="KZ16" s="153" t="e">
        <f t="shared" si="232"/>
        <v>#N/A</v>
      </c>
      <c r="LA16" s="153" t="e">
        <f t="shared" si="232"/>
        <v>#N/A</v>
      </c>
      <c r="LB16" s="153" t="e">
        <f t="shared" si="232"/>
        <v>#N/A</v>
      </c>
      <c r="LC16" s="153" t="e">
        <f t="shared" si="232"/>
        <v>#N/A</v>
      </c>
      <c r="LD16" s="153" t="e">
        <f t="shared" si="232"/>
        <v>#N/A</v>
      </c>
      <c r="LE16" s="153" t="e">
        <f t="shared" si="232"/>
        <v>#N/A</v>
      </c>
      <c r="LF16" s="153" t="e">
        <f t="shared" si="232"/>
        <v>#N/A</v>
      </c>
      <c r="LG16" s="153" t="e">
        <f t="shared" si="232"/>
        <v>#N/A</v>
      </c>
      <c r="LH16" s="153" t="e">
        <f t="shared" si="232"/>
        <v>#N/A</v>
      </c>
      <c r="LI16" s="153" t="e">
        <f t="shared" si="232"/>
        <v>#N/A</v>
      </c>
      <c r="LJ16" s="153" t="e">
        <f t="shared" si="232"/>
        <v>#N/A</v>
      </c>
      <c r="LK16" s="153" t="e">
        <f t="shared" si="232"/>
        <v>#N/A</v>
      </c>
      <c r="LL16" s="153" t="e">
        <f t="shared" si="232"/>
        <v>#N/A</v>
      </c>
      <c r="LM16" s="153" t="e">
        <f t="shared" si="232"/>
        <v>#N/A</v>
      </c>
      <c r="LN16" s="153" t="e">
        <f t="shared" si="232"/>
        <v>#N/A</v>
      </c>
      <c r="LO16" s="153" t="e">
        <f t="shared" si="232"/>
        <v>#N/A</v>
      </c>
      <c r="LP16" s="153" t="e">
        <f t="shared" si="232"/>
        <v>#N/A</v>
      </c>
      <c r="LQ16" s="153" t="e">
        <f t="shared" si="232"/>
        <v>#N/A</v>
      </c>
      <c r="LR16" s="153" t="e">
        <f t="shared" si="232"/>
        <v>#N/A</v>
      </c>
      <c r="LS16" s="153" t="e">
        <f t="shared" si="232"/>
        <v>#N/A</v>
      </c>
      <c r="LT16" s="153" t="e">
        <f t="shared" si="232"/>
        <v>#N/A</v>
      </c>
      <c r="LU16" s="153" t="e">
        <f t="shared" si="232"/>
        <v>#N/A</v>
      </c>
      <c r="LV16" s="153" t="e">
        <f t="shared" si="232"/>
        <v>#N/A</v>
      </c>
      <c r="LW16" s="153" t="e">
        <f t="shared" si="232"/>
        <v>#N/A</v>
      </c>
      <c r="LX16" s="153" t="e">
        <f t="shared" si="232"/>
        <v>#N/A</v>
      </c>
      <c r="LY16" s="153" t="e">
        <f t="shared" si="232"/>
        <v>#N/A</v>
      </c>
      <c r="LZ16" s="153" t="e">
        <f t="shared" si="232"/>
        <v>#N/A</v>
      </c>
      <c r="MA16" s="153" t="e">
        <f t="shared" si="232"/>
        <v>#N/A</v>
      </c>
      <c r="MB16" s="153" t="e">
        <f t="shared" si="232"/>
        <v>#N/A</v>
      </c>
      <c r="MC16" s="153" t="e">
        <f t="shared" si="232"/>
        <v>#N/A</v>
      </c>
      <c r="MD16" s="153" t="e">
        <f t="shared" si="232"/>
        <v>#N/A</v>
      </c>
      <c r="ME16" s="153" t="e">
        <f t="shared" si="232"/>
        <v>#N/A</v>
      </c>
      <c r="MF16" s="153" t="e">
        <f t="shared" si="232"/>
        <v>#N/A</v>
      </c>
      <c r="MG16" s="153" t="e">
        <f t="shared" si="232"/>
        <v>#N/A</v>
      </c>
      <c r="MH16" s="153" t="e">
        <f t="shared" si="232"/>
        <v>#N/A</v>
      </c>
      <c r="MI16" s="153" t="e">
        <f t="shared" si="232"/>
        <v>#N/A</v>
      </c>
      <c r="MJ16" s="153" t="e">
        <f t="shared" si="232"/>
        <v>#N/A</v>
      </c>
      <c r="MK16" s="153" t="e">
        <f t="shared" si="232"/>
        <v>#N/A</v>
      </c>
      <c r="ML16" s="153" t="e">
        <f t="shared" si="232"/>
        <v>#N/A</v>
      </c>
      <c r="MM16" s="153" t="e">
        <f t="shared" si="232"/>
        <v>#N/A</v>
      </c>
      <c r="MN16" s="153" t="e">
        <f t="shared" si="232"/>
        <v>#N/A</v>
      </c>
      <c r="MO16" s="153" t="e">
        <f t="shared" si="22"/>
        <v>#N/A</v>
      </c>
      <c r="MP16" s="153" t="e">
        <f t="shared" si="227"/>
        <v>#N/A</v>
      </c>
      <c r="MQ16" s="153" t="e">
        <f t="shared" si="227"/>
        <v>#N/A</v>
      </c>
      <c r="MR16" s="153" t="e">
        <f t="shared" si="227"/>
        <v>#N/A</v>
      </c>
      <c r="MS16" s="153" t="e">
        <f t="shared" si="223"/>
        <v>#N/A</v>
      </c>
      <c r="MT16" s="153" t="e">
        <f t="shared" si="223"/>
        <v>#N/A</v>
      </c>
      <c r="MU16" s="153" t="e">
        <f t="shared" si="223"/>
        <v>#N/A</v>
      </c>
      <c r="MV16" s="153" t="e">
        <f t="shared" si="223"/>
        <v>#N/A</v>
      </c>
      <c r="MW16" s="153" t="e">
        <f t="shared" si="223"/>
        <v>#N/A</v>
      </c>
      <c r="MX16" s="153" t="e">
        <f t="shared" si="223"/>
        <v>#N/A</v>
      </c>
      <c r="MY16" s="153" t="e">
        <f t="shared" si="223"/>
        <v>#N/A</v>
      </c>
      <c r="MZ16" s="153" t="e">
        <f t="shared" si="223"/>
        <v>#N/A</v>
      </c>
      <c r="NA16" s="153" t="e">
        <f t="shared" si="223"/>
        <v>#N/A</v>
      </c>
      <c r="NB16" s="153" t="e">
        <f t="shared" si="223"/>
        <v>#N/A</v>
      </c>
      <c r="NC16" s="153" t="e">
        <f t="shared" si="223"/>
        <v>#N/A</v>
      </c>
      <c r="ND16" s="153" t="e">
        <f t="shared" si="223"/>
        <v>#N/A</v>
      </c>
      <c r="NE16" s="153" t="e">
        <f t="shared" si="223"/>
        <v>#N/A</v>
      </c>
      <c r="NF16" s="153" t="e">
        <f t="shared" si="223"/>
        <v>#N/A</v>
      </c>
      <c r="NG16" s="153" t="e">
        <f t="shared" si="223"/>
        <v>#N/A</v>
      </c>
      <c r="NH16" s="153" t="e">
        <f t="shared" ref="NH16:OZ21" si="233">IF(ISNONTEXT($K16),_xlfn.LOGNORM.DIST(FO16,LN($G16),LN($K16),FALSE),NA())</f>
        <v>#N/A</v>
      </c>
      <c r="NI16" s="153" t="e">
        <f t="shared" si="233"/>
        <v>#N/A</v>
      </c>
      <c r="NJ16" s="153" t="e">
        <f t="shared" si="233"/>
        <v>#N/A</v>
      </c>
      <c r="NK16" s="153" t="e">
        <f t="shared" si="233"/>
        <v>#N/A</v>
      </c>
      <c r="NL16" s="153" t="e">
        <f t="shared" si="233"/>
        <v>#N/A</v>
      </c>
      <c r="NM16" s="153" t="e">
        <f t="shared" si="233"/>
        <v>#N/A</v>
      </c>
      <c r="NN16" s="153" t="e">
        <f t="shared" si="233"/>
        <v>#N/A</v>
      </c>
      <c r="NO16" s="153" t="e">
        <f t="shared" si="233"/>
        <v>#N/A</v>
      </c>
      <c r="NP16" s="153" t="e">
        <f t="shared" si="233"/>
        <v>#N/A</v>
      </c>
      <c r="NQ16" s="153" t="e">
        <f t="shared" si="233"/>
        <v>#N/A</v>
      </c>
      <c r="NR16" s="153" t="e">
        <f t="shared" si="233"/>
        <v>#N/A</v>
      </c>
      <c r="NS16" s="153" t="e">
        <f t="shared" si="233"/>
        <v>#N/A</v>
      </c>
      <c r="NT16" s="153" t="e">
        <f t="shared" si="233"/>
        <v>#N/A</v>
      </c>
      <c r="NU16" s="153" t="e">
        <f t="shared" si="233"/>
        <v>#N/A</v>
      </c>
      <c r="NV16" s="153" t="e">
        <f t="shared" si="233"/>
        <v>#N/A</v>
      </c>
      <c r="NW16" s="153" t="e">
        <f t="shared" si="233"/>
        <v>#N/A</v>
      </c>
      <c r="NX16" s="153" t="e">
        <f t="shared" si="233"/>
        <v>#N/A</v>
      </c>
      <c r="NY16" s="153" t="e">
        <f t="shared" si="233"/>
        <v>#N/A</v>
      </c>
      <c r="NZ16" s="153" t="e">
        <f t="shared" si="233"/>
        <v>#N/A</v>
      </c>
      <c r="OA16" s="153" t="e">
        <f t="shared" si="233"/>
        <v>#N/A</v>
      </c>
      <c r="OB16" s="153" t="e">
        <f t="shared" si="233"/>
        <v>#N/A</v>
      </c>
      <c r="OC16" s="153" t="e">
        <f t="shared" si="233"/>
        <v>#N/A</v>
      </c>
      <c r="OD16" s="153" t="e">
        <f t="shared" si="233"/>
        <v>#N/A</v>
      </c>
      <c r="OE16" s="153" t="e">
        <f t="shared" si="233"/>
        <v>#N/A</v>
      </c>
      <c r="OF16" s="153" t="e">
        <f t="shared" si="233"/>
        <v>#N/A</v>
      </c>
      <c r="OG16" s="153" t="e">
        <f t="shared" si="233"/>
        <v>#N/A</v>
      </c>
      <c r="OH16" s="153" t="e">
        <f t="shared" si="233"/>
        <v>#N/A</v>
      </c>
      <c r="OI16" s="153" t="e">
        <f t="shared" si="233"/>
        <v>#N/A</v>
      </c>
      <c r="OJ16" s="153" t="e">
        <f t="shared" si="233"/>
        <v>#N/A</v>
      </c>
      <c r="OK16" s="153" t="e">
        <f t="shared" si="233"/>
        <v>#N/A</v>
      </c>
      <c r="OL16" s="153" t="e">
        <f t="shared" si="233"/>
        <v>#N/A</v>
      </c>
      <c r="OM16" s="153" t="e">
        <f t="shared" si="233"/>
        <v>#N/A</v>
      </c>
      <c r="ON16" s="153" t="e">
        <f t="shared" si="233"/>
        <v>#N/A</v>
      </c>
      <c r="OO16" s="153" t="e">
        <f t="shared" si="233"/>
        <v>#N/A</v>
      </c>
      <c r="OP16" s="153" t="e">
        <f t="shared" si="233"/>
        <v>#N/A</v>
      </c>
      <c r="OQ16" s="153" t="e">
        <f t="shared" si="233"/>
        <v>#N/A</v>
      </c>
      <c r="OR16" s="153" t="e">
        <f t="shared" si="233"/>
        <v>#N/A</v>
      </c>
      <c r="OS16" s="153" t="e">
        <f t="shared" si="233"/>
        <v>#N/A</v>
      </c>
      <c r="OT16" s="153" t="e">
        <f t="shared" si="233"/>
        <v>#N/A</v>
      </c>
      <c r="OU16" s="153" t="e">
        <f t="shared" si="233"/>
        <v>#N/A</v>
      </c>
      <c r="OV16" s="153" t="e">
        <f t="shared" si="233"/>
        <v>#N/A</v>
      </c>
      <c r="OW16" s="153" t="e">
        <f t="shared" si="233"/>
        <v>#N/A</v>
      </c>
      <c r="OX16" s="153" t="e">
        <f t="shared" si="233"/>
        <v>#N/A</v>
      </c>
      <c r="OY16" s="153" t="e">
        <f t="shared" si="233"/>
        <v>#N/A</v>
      </c>
      <c r="OZ16" s="153" t="e">
        <f t="shared" si="233"/>
        <v>#N/A</v>
      </c>
      <c r="PA16" s="153" t="e">
        <f t="shared" si="23"/>
        <v>#N/A</v>
      </c>
      <c r="PB16" s="153" t="e">
        <f t="shared" si="8"/>
        <v>#N/A</v>
      </c>
      <c r="PC16" s="153" t="e">
        <f t="shared" si="8"/>
        <v>#N/A</v>
      </c>
      <c r="PD16" s="153" t="e">
        <f t="shared" si="8"/>
        <v>#N/A</v>
      </c>
      <c r="PE16" s="153" t="e">
        <f t="shared" si="8"/>
        <v>#N/A</v>
      </c>
      <c r="PF16" s="153" t="e">
        <f t="shared" si="8"/>
        <v>#N/A</v>
      </c>
      <c r="PG16" s="153" t="e">
        <f t="shared" si="8"/>
        <v>#N/A</v>
      </c>
      <c r="PH16" s="153" t="e">
        <f t="shared" si="8"/>
        <v>#N/A</v>
      </c>
      <c r="PI16" s="153" t="e">
        <f t="shared" si="8"/>
        <v>#N/A</v>
      </c>
    </row>
    <row r="17" spans="1:425" hidden="1" x14ac:dyDescent="0.75">
      <c r="A17" s="4">
        <v>14</v>
      </c>
      <c r="B17" s="342" t="str">
        <f>IFERROR(_xlfn.LOGNORM.INV(VLookups!$B$22,LN($G17),LN($K17)),"")</f>
        <v/>
      </c>
      <c r="C17" s="87"/>
      <c r="D17" s="342" t="str">
        <f>IFERROR(_xlfn.LOGNORM.INV(VLookups!$B$23,LN($G17),LN($K17)),"")</f>
        <v/>
      </c>
      <c r="E17" s="34" t="str">
        <f t="shared" si="9"/>
        <v/>
      </c>
      <c r="F17" s="34" t="str">
        <f t="shared" si="10"/>
        <v/>
      </c>
      <c r="G17" s="68" t="str">
        <f>IF(AND(C17&gt;0,NOT(ISBLANK(H17))),IF(VLOOKUP($C$3,VLookups!$A$17:$B$18,2,FALSE),C17*VLOOKUP(H17,VLookups!$A$4:$B$13,2,FALSE),C17),"")</f>
        <v/>
      </c>
      <c r="H17" s="21"/>
      <c r="I17" s="56"/>
      <c r="J17" s="244"/>
      <c r="K17" s="343" t="str">
        <f>IF(C17&gt;0,IF(ISBLANK(J17),IF(ISBLANK(H17),"",VLOOKUP(H17,VLookups!$A$4:$C$13,3,FALSE)),J17),"")</f>
        <v/>
      </c>
      <c r="L17" s="343" t="str">
        <f t="shared" si="11"/>
        <v/>
      </c>
      <c r="M17" s="70" t="str">
        <f t="shared" si="12"/>
        <v/>
      </c>
      <c r="N17" s="87"/>
      <c r="O17" s="237" t="str">
        <f>IF(AND(N17&gt;0,C17&gt;0,NOT(K17="")),ABS(VLOOKUP($N$1,VLookups!$A$53:$B$54,2,FALSE)-_xlfn.LOGNORM.DIST(N17,LN(G17),LN(K17),TRUE)),"")</f>
        <v/>
      </c>
      <c r="P17" s="86" t="str">
        <f>IF(AND($B17&gt;0,$C17&gt;0,$D17&gt;0,NOT(ISBLANK($H17))),_xlfn.LOGNORM.INV(ABS(VLOOKUP($N$1,VLookups!$A$53:$B$54,2,FALSE)-P$3),LN($G17),LN($K17)),"")</f>
        <v/>
      </c>
      <c r="Q17" s="85" t="str">
        <f>IF(AND($B17&gt;0,$C17&gt;0,$D17&gt;0,NOT(ISBLANK($H17))),_xlfn.LOGNORM.INV(ABS(VLOOKUP($N$1,VLookups!$A$53:$B$54,2,FALSE)-Q$3),LN($G17),LN($K17)),"")</f>
        <v/>
      </c>
      <c r="R17" s="86" t="str">
        <f>IF(AND($B17&gt;0,$C17&gt;0,$D17&gt;0,NOT(ISBLANK($H17))),_xlfn.LOGNORM.INV(ABS(VLOOKUP($N$1,VLookups!$A$53:$B$54,2,FALSE)-R$3),LN($G17),LN($K17)),"")</f>
        <v/>
      </c>
      <c r="S17" s="85" t="str">
        <f>IF(AND($B17&gt;0,$C17&gt;0,$D17&gt;0,NOT(ISBLANK($H17))),_xlfn.LOGNORM.INV(ABS(VLOOKUP($N$1,VLookups!$A$53:$B$54,2,FALSE)-S$3),LN($G17),LN($K17)),"")</f>
        <v/>
      </c>
      <c r="T17" s="86" t="str">
        <f>IF(AND($B17&gt;0,$C17&gt;0,$D17&gt;0,NOT(ISBLANK($H17))),_xlfn.LOGNORM.INV(ABS(VLOOKUP($N$1,VLookups!$A$53:$B$54,2,FALSE)-T$3),LN($G17),LN($K17)),"")</f>
        <v/>
      </c>
      <c r="U17" s="85" t="str">
        <f>IF(AND($B17&gt;0,$C17&gt;0,$D17&gt;0,NOT(ISBLANK($H17))),_xlfn.LOGNORM.INV(ABS(VLOOKUP($N$1,VLookups!$A$53:$B$54,2,FALSE)-U$3),LN($G17),LN($K17)),"")</f>
        <v/>
      </c>
      <c r="V17" s="5"/>
      <c r="W17" s="152" t="str">
        <f t="shared" si="13"/>
        <v/>
      </c>
      <c r="X17" s="152" t="str">
        <f t="shared" si="14"/>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53" t="e">
        <f t="shared" si="4"/>
        <v>#N/A</v>
      </c>
      <c r="HR17" s="153" t="e">
        <f t="shared" si="225"/>
        <v>#N/A</v>
      </c>
      <c r="HS17" s="153" t="e">
        <f t="shared" si="225"/>
        <v>#N/A</v>
      </c>
      <c r="HT17" s="153" t="e">
        <f t="shared" si="225"/>
        <v>#N/A</v>
      </c>
      <c r="HU17" s="153" t="e">
        <f t="shared" ref="HU17:II32" si="235">IF(ISNONTEXT($K17),_xlfn.LOGNORM.DIST(AB17,LN($G17),LN($K17),FALSE),NA())</f>
        <v>#N/A</v>
      </c>
      <c r="HV17" s="153" t="e">
        <f t="shared" si="235"/>
        <v>#N/A</v>
      </c>
      <c r="HW17" s="153" t="e">
        <f t="shared" si="235"/>
        <v>#N/A</v>
      </c>
      <c r="HX17" s="153" t="e">
        <f t="shared" si="235"/>
        <v>#N/A</v>
      </c>
      <c r="HY17" s="153" t="e">
        <f t="shared" si="235"/>
        <v>#N/A</v>
      </c>
      <c r="HZ17" s="153" t="e">
        <f t="shared" si="235"/>
        <v>#N/A</v>
      </c>
      <c r="IA17" s="153" t="e">
        <f t="shared" si="235"/>
        <v>#N/A</v>
      </c>
      <c r="IB17" s="153" t="e">
        <f t="shared" si="235"/>
        <v>#N/A</v>
      </c>
      <c r="IC17" s="153" t="e">
        <f t="shared" si="235"/>
        <v>#N/A</v>
      </c>
      <c r="ID17" s="153" t="e">
        <f t="shared" si="235"/>
        <v>#N/A</v>
      </c>
      <c r="IE17" s="153" t="e">
        <f t="shared" si="235"/>
        <v>#N/A</v>
      </c>
      <c r="IF17" s="153" t="e">
        <f t="shared" si="235"/>
        <v>#N/A</v>
      </c>
      <c r="IG17" s="153" t="e">
        <f t="shared" si="235"/>
        <v>#N/A</v>
      </c>
      <c r="IH17" s="153" t="e">
        <f t="shared" si="235"/>
        <v>#N/A</v>
      </c>
      <c r="II17" s="153" t="e">
        <f t="shared" si="235"/>
        <v>#N/A</v>
      </c>
      <c r="IJ17" s="153" t="e">
        <f t="shared" si="231"/>
        <v>#N/A</v>
      </c>
      <c r="IK17" s="153" t="e">
        <f t="shared" si="231"/>
        <v>#N/A</v>
      </c>
      <c r="IL17" s="153" t="e">
        <f t="shared" si="231"/>
        <v>#N/A</v>
      </c>
      <c r="IM17" s="153" t="e">
        <f t="shared" si="231"/>
        <v>#N/A</v>
      </c>
      <c r="IN17" s="153" t="e">
        <f t="shared" si="231"/>
        <v>#N/A</v>
      </c>
      <c r="IO17" s="153" t="e">
        <f t="shared" si="231"/>
        <v>#N/A</v>
      </c>
      <c r="IP17" s="153" t="e">
        <f t="shared" si="231"/>
        <v>#N/A</v>
      </c>
      <c r="IQ17" s="153" t="e">
        <f t="shared" si="231"/>
        <v>#N/A</v>
      </c>
      <c r="IR17" s="153" t="e">
        <f t="shared" si="231"/>
        <v>#N/A</v>
      </c>
      <c r="IS17" s="153" t="e">
        <f t="shared" si="231"/>
        <v>#N/A</v>
      </c>
      <c r="IT17" s="153" t="e">
        <f t="shared" si="231"/>
        <v>#N/A</v>
      </c>
      <c r="IU17" s="153" t="e">
        <f t="shared" si="231"/>
        <v>#N/A</v>
      </c>
      <c r="IV17" s="153" t="e">
        <f t="shared" si="231"/>
        <v>#N/A</v>
      </c>
      <c r="IW17" s="153" t="e">
        <f t="shared" si="231"/>
        <v>#N/A</v>
      </c>
      <c r="IX17" s="153" t="e">
        <f t="shared" si="231"/>
        <v>#N/A</v>
      </c>
      <c r="IY17" s="153" t="e">
        <f t="shared" si="231"/>
        <v>#N/A</v>
      </c>
      <c r="IZ17" s="153" t="e">
        <f t="shared" si="231"/>
        <v>#N/A</v>
      </c>
      <c r="JA17" s="153" t="e">
        <f t="shared" si="231"/>
        <v>#N/A</v>
      </c>
      <c r="JB17" s="153" t="e">
        <f t="shared" si="231"/>
        <v>#N/A</v>
      </c>
      <c r="JC17" s="153" t="e">
        <f t="shared" si="231"/>
        <v>#N/A</v>
      </c>
      <c r="JD17" s="153" t="e">
        <f t="shared" si="231"/>
        <v>#N/A</v>
      </c>
      <c r="JE17" s="153" t="e">
        <f t="shared" si="231"/>
        <v>#N/A</v>
      </c>
      <c r="JF17" s="153" t="e">
        <f t="shared" si="231"/>
        <v>#N/A</v>
      </c>
      <c r="JG17" s="153" t="e">
        <f t="shared" si="231"/>
        <v>#N/A</v>
      </c>
      <c r="JH17" s="153" t="e">
        <f t="shared" si="231"/>
        <v>#N/A</v>
      </c>
      <c r="JI17" s="153" t="e">
        <f t="shared" si="231"/>
        <v>#N/A</v>
      </c>
      <c r="JJ17" s="153" t="e">
        <f t="shared" si="231"/>
        <v>#N/A</v>
      </c>
      <c r="JK17" s="153" t="e">
        <f t="shared" si="231"/>
        <v>#N/A</v>
      </c>
      <c r="JL17" s="153" t="e">
        <f t="shared" si="231"/>
        <v>#N/A</v>
      </c>
      <c r="JM17" s="153" t="e">
        <f t="shared" si="231"/>
        <v>#N/A</v>
      </c>
      <c r="JN17" s="153" t="e">
        <f t="shared" si="231"/>
        <v>#N/A</v>
      </c>
      <c r="JO17" s="153" t="e">
        <f t="shared" si="231"/>
        <v>#N/A</v>
      </c>
      <c r="JP17" s="153" t="e">
        <f t="shared" si="231"/>
        <v>#N/A</v>
      </c>
      <c r="JQ17" s="153" t="e">
        <f t="shared" si="231"/>
        <v>#N/A</v>
      </c>
      <c r="JR17" s="153" t="e">
        <f t="shared" si="231"/>
        <v>#N/A</v>
      </c>
      <c r="JS17" s="153" t="e">
        <f t="shared" si="231"/>
        <v>#N/A</v>
      </c>
      <c r="JT17" s="153" t="e">
        <f t="shared" si="231"/>
        <v>#N/A</v>
      </c>
      <c r="JU17" s="153" t="e">
        <f t="shared" si="231"/>
        <v>#N/A</v>
      </c>
      <c r="JV17" s="153" t="e">
        <f t="shared" si="231"/>
        <v>#N/A</v>
      </c>
      <c r="JW17" s="153" t="e">
        <f t="shared" si="231"/>
        <v>#N/A</v>
      </c>
      <c r="JX17" s="153" t="e">
        <f t="shared" si="231"/>
        <v>#N/A</v>
      </c>
      <c r="JY17" s="153" t="e">
        <f t="shared" si="231"/>
        <v>#N/A</v>
      </c>
      <c r="JZ17" s="153" t="e">
        <f t="shared" si="231"/>
        <v>#N/A</v>
      </c>
      <c r="KA17" s="153" t="e">
        <f t="shared" si="231"/>
        <v>#N/A</v>
      </c>
      <c r="KB17" s="153" t="e">
        <f t="shared" si="231"/>
        <v>#N/A</v>
      </c>
      <c r="KC17" s="153" t="e">
        <f t="shared" si="21"/>
        <v>#N/A</v>
      </c>
      <c r="KD17" s="153" t="e">
        <f t="shared" si="226"/>
        <v>#N/A</v>
      </c>
      <c r="KE17" s="153" t="e">
        <f t="shared" si="226"/>
        <v>#N/A</v>
      </c>
      <c r="KF17" s="153" t="e">
        <f t="shared" si="226"/>
        <v>#N/A</v>
      </c>
      <c r="KG17" s="153" t="e">
        <f t="shared" ref="KG17:KU32" si="236">IF(ISNONTEXT($K17),_xlfn.LOGNORM.DIST(CN17,LN($G17),LN($K17),FALSE),NA())</f>
        <v>#N/A</v>
      </c>
      <c r="KH17" s="153" t="e">
        <f t="shared" si="236"/>
        <v>#N/A</v>
      </c>
      <c r="KI17" s="153" t="e">
        <f t="shared" si="236"/>
        <v>#N/A</v>
      </c>
      <c r="KJ17" s="153" t="e">
        <f t="shared" si="236"/>
        <v>#N/A</v>
      </c>
      <c r="KK17" s="153" t="e">
        <f t="shared" si="236"/>
        <v>#N/A</v>
      </c>
      <c r="KL17" s="153" t="e">
        <f t="shared" si="236"/>
        <v>#N/A</v>
      </c>
      <c r="KM17" s="153" t="e">
        <f t="shared" si="236"/>
        <v>#N/A</v>
      </c>
      <c r="KN17" s="153" t="e">
        <f t="shared" si="236"/>
        <v>#N/A</v>
      </c>
      <c r="KO17" s="153" t="e">
        <f t="shared" si="236"/>
        <v>#N/A</v>
      </c>
      <c r="KP17" s="153" t="e">
        <f t="shared" si="236"/>
        <v>#N/A</v>
      </c>
      <c r="KQ17" s="153" t="e">
        <f t="shared" si="236"/>
        <v>#N/A</v>
      </c>
      <c r="KR17" s="153" t="e">
        <f t="shared" si="236"/>
        <v>#N/A</v>
      </c>
      <c r="KS17" s="153" t="e">
        <f t="shared" si="236"/>
        <v>#N/A</v>
      </c>
      <c r="KT17" s="153" t="e">
        <f t="shared" si="236"/>
        <v>#N/A</v>
      </c>
      <c r="KU17" s="153" t="e">
        <f t="shared" si="236"/>
        <v>#N/A</v>
      </c>
      <c r="KV17" s="153" t="e">
        <f t="shared" si="232"/>
        <v>#N/A</v>
      </c>
      <c r="KW17" s="153" t="e">
        <f t="shared" si="232"/>
        <v>#N/A</v>
      </c>
      <c r="KX17" s="153" t="e">
        <f t="shared" si="232"/>
        <v>#N/A</v>
      </c>
      <c r="KY17" s="153" t="e">
        <f t="shared" si="232"/>
        <v>#N/A</v>
      </c>
      <c r="KZ17" s="153" t="e">
        <f t="shared" si="232"/>
        <v>#N/A</v>
      </c>
      <c r="LA17" s="153" t="e">
        <f t="shared" si="232"/>
        <v>#N/A</v>
      </c>
      <c r="LB17" s="153" t="e">
        <f t="shared" si="232"/>
        <v>#N/A</v>
      </c>
      <c r="LC17" s="153" t="e">
        <f t="shared" si="232"/>
        <v>#N/A</v>
      </c>
      <c r="LD17" s="153" t="e">
        <f t="shared" si="232"/>
        <v>#N/A</v>
      </c>
      <c r="LE17" s="153" t="e">
        <f t="shared" si="232"/>
        <v>#N/A</v>
      </c>
      <c r="LF17" s="153" t="e">
        <f t="shared" si="232"/>
        <v>#N/A</v>
      </c>
      <c r="LG17" s="153" t="e">
        <f t="shared" si="232"/>
        <v>#N/A</v>
      </c>
      <c r="LH17" s="153" t="e">
        <f t="shared" si="232"/>
        <v>#N/A</v>
      </c>
      <c r="LI17" s="153" t="e">
        <f t="shared" si="232"/>
        <v>#N/A</v>
      </c>
      <c r="LJ17" s="153" t="e">
        <f t="shared" si="232"/>
        <v>#N/A</v>
      </c>
      <c r="LK17" s="153" t="e">
        <f t="shared" si="232"/>
        <v>#N/A</v>
      </c>
      <c r="LL17" s="153" t="e">
        <f t="shared" si="232"/>
        <v>#N/A</v>
      </c>
      <c r="LM17" s="153" t="e">
        <f t="shared" si="232"/>
        <v>#N/A</v>
      </c>
      <c r="LN17" s="153" t="e">
        <f t="shared" si="232"/>
        <v>#N/A</v>
      </c>
      <c r="LO17" s="153" t="e">
        <f t="shared" si="232"/>
        <v>#N/A</v>
      </c>
      <c r="LP17" s="153" t="e">
        <f t="shared" si="232"/>
        <v>#N/A</v>
      </c>
      <c r="LQ17" s="153" t="e">
        <f t="shared" si="232"/>
        <v>#N/A</v>
      </c>
      <c r="LR17" s="153" t="e">
        <f t="shared" si="232"/>
        <v>#N/A</v>
      </c>
      <c r="LS17" s="153" t="e">
        <f t="shared" si="232"/>
        <v>#N/A</v>
      </c>
      <c r="LT17" s="153" t="e">
        <f t="shared" si="232"/>
        <v>#N/A</v>
      </c>
      <c r="LU17" s="153" t="e">
        <f t="shared" si="232"/>
        <v>#N/A</v>
      </c>
      <c r="LV17" s="153" t="e">
        <f t="shared" si="232"/>
        <v>#N/A</v>
      </c>
      <c r="LW17" s="153" t="e">
        <f t="shared" si="232"/>
        <v>#N/A</v>
      </c>
      <c r="LX17" s="153" t="e">
        <f t="shared" si="232"/>
        <v>#N/A</v>
      </c>
      <c r="LY17" s="153" t="e">
        <f t="shared" si="232"/>
        <v>#N/A</v>
      </c>
      <c r="LZ17" s="153" t="e">
        <f t="shared" si="232"/>
        <v>#N/A</v>
      </c>
      <c r="MA17" s="153" t="e">
        <f t="shared" si="232"/>
        <v>#N/A</v>
      </c>
      <c r="MB17" s="153" t="e">
        <f t="shared" si="232"/>
        <v>#N/A</v>
      </c>
      <c r="MC17" s="153" t="e">
        <f t="shared" si="232"/>
        <v>#N/A</v>
      </c>
      <c r="MD17" s="153" t="e">
        <f t="shared" si="232"/>
        <v>#N/A</v>
      </c>
      <c r="ME17" s="153" t="e">
        <f t="shared" si="232"/>
        <v>#N/A</v>
      </c>
      <c r="MF17" s="153" t="e">
        <f t="shared" si="232"/>
        <v>#N/A</v>
      </c>
      <c r="MG17" s="153" t="e">
        <f t="shared" si="232"/>
        <v>#N/A</v>
      </c>
      <c r="MH17" s="153" t="e">
        <f t="shared" si="232"/>
        <v>#N/A</v>
      </c>
      <c r="MI17" s="153" t="e">
        <f t="shared" si="232"/>
        <v>#N/A</v>
      </c>
      <c r="MJ17" s="153" t="e">
        <f t="shared" si="232"/>
        <v>#N/A</v>
      </c>
      <c r="MK17" s="153" t="e">
        <f t="shared" si="232"/>
        <v>#N/A</v>
      </c>
      <c r="ML17" s="153" t="e">
        <f t="shared" si="232"/>
        <v>#N/A</v>
      </c>
      <c r="MM17" s="153" t="e">
        <f t="shared" si="232"/>
        <v>#N/A</v>
      </c>
      <c r="MN17" s="153" t="e">
        <f t="shared" si="232"/>
        <v>#N/A</v>
      </c>
      <c r="MO17" s="153" t="e">
        <f t="shared" si="22"/>
        <v>#N/A</v>
      </c>
      <c r="MP17" s="153" t="e">
        <f t="shared" si="227"/>
        <v>#N/A</v>
      </c>
      <c r="MQ17" s="153" t="e">
        <f t="shared" si="227"/>
        <v>#N/A</v>
      </c>
      <c r="MR17" s="153" t="e">
        <f t="shared" si="227"/>
        <v>#N/A</v>
      </c>
      <c r="MS17" s="153" t="e">
        <f t="shared" ref="MS17:NG32" si="237">IF(ISNONTEXT($K17),_xlfn.LOGNORM.DIST(EZ17,LN($G17),LN($K17),FALSE),NA())</f>
        <v>#N/A</v>
      </c>
      <c r="MT17" s="153" t="e">
        <f t="shared" si="237"/>
        <v>#N/A</v>
      </c>
      <c r="MU17" s="153" t="e">
        <f t="shared" si="237"/>
        <v>#N/A</v>
      </c>
      <c r="MV17" s="153" t="e">
        <f t="shared" si="237"/>
        <v>#N/A</v>
      </c>
      <c r="MW17" s="153" t="e">
        <f t="shared" si="237"/>
        <v>#N/A</v>
      </c>
      <c r="MX17" s="153" t="e">
        <f t="shared" si="237"/>
        <v>#N/A</v>
      </c>
      <c r="MY17" s="153" t="e">
        <f t="shared" si="237"/>
        <v>#N/A</v>
      </c>
      <c r="MZ17" s="153" t="e">
        <f t="shared" si="237"/>
        <v>#N/A</v>
      </c>
      <c r="NA17" s="153" t="e">
        <f t="shared" si="237"/>
        <v>#N/A</v>
      </c>
      <c r="NB17" s="153" t="e">
        <f t="shared" si="237"/>
        <v>#N/A</v>
      </c>
      <c r="NC17" s="153" t="e">
        <f t="shared" si="237"/>
        <v>#N/A</v>
      </c>
      <c r="ND17" s="153" t="e">
        <f t="shared" si="237"/>
        <v>#N/A</v>
      </c>
      <c r="NE17" s="153" t="e">
        <f t="shared" si="237"/>
        <v>#N/A</v>
      </c>
      <c r="NF17" s="153" t="e">
        <f t="shared" si="237"/>
        <v>#N/A</v>
      </c>
      <c r="NG17" s="153" t="e">
        <f t="shared" si="237"/>
        <v>#N/A</v>
      </c>
      <c r="NH17" s="153" t="e">
        <f t="shared" si="233"/>
        <v>#N/A</v>
      </c>
      <c r="NI17" s="153" t="e">
        <f t="shared" si="233"/>
        <v>#N/A</v>
      </c>
      <c r="NJ17" s="153" t="e">
        <f t="shared" si="233"/>
        <v>#N/A</v>
      </c>
      <c r="NK17" s="153" t="e">
        <f t="shared" si="233"/>
        <v>#N/A</v>
      </c>
      <c r="NL17" s="153" t="e">
        <f t="shared" si="233"/>
        <v>#N/A</v>
      </c>
      <c r="NM17" s="153" t="e">
        <f t="shared" si="233"/>
        <v>#N/A</v>
      </c>
      <c r="NN17" s="153" t="e">
        <f t="shared" si="233"/>
        <v>#N/A</v>
      </c>
      <c r="NO17" s="153" t="e">
        <f t="shared" si="233"/>
        <v>#N/A</v>
      </c>
      <c r="NP17" s="153" t="e">
        <f t="shared" si="233"/>
        <v>#N/A</v>
      </c>
      <c r="NQ17" s="153" t="e">
        <f t="shared" si="233"/>
        <v>#N/A</v>
      </c>
      <c r="NR17" s="153" t="e">
        <f t="shared" si="233"/>
        <v>#N/A</v>
      </c>
      <c r="NS17" s="153" t="e">
        <f t="shared" si="233"/>
        <v>#N/A</v>
      </c>
      <c r="NT17" s="153" t="e">
        <f t="shared" si="233"/>
        <v>#N/A</v>
      </c>
      <c r="NU17" s="153" t="e">
        <f t="shared" si="233"/>
        <v>#N/A</v>
      </c>
      <c r="NV17" s="153" t="e">
        <f t="shared" si="233"/>
        <v>#N/A</v>
      </c>
      <c r="NW17" s="153" t="e">
        <f t="shared" si="233"/>
        <v>#N/A</v>
      </c>
      <c r="NX17" s="153" t="e">
        <f t="shared" si="233"/>
        <v>#N/A</v>
      </c>
      <c r="NY17" s="153" t="e">
        <f t="shared" si="233"/>
        <v>#N/A</v>
      </c>
      <c r="NZ17" s="153" t="e">
        <f t="shared" si="233"/>
        <v>#N/A</v>
      </c>
      <c r="OA17" s="153" t="e">
        <f t="shared" si="233"/>
        <v>#N/A</v>
      </c>
      <c r="OB17" s="153" t="e">
        <f t="shared" si="233"/>
        <v>#N/A</v>
      </c>
      <c r="OC17" s="153" t="e">
        <f t="shared" si="233"/>
        <v>#N/A</v>
      </c>
      <c r="OD17" s="153" t="e">
        <f t="shared" si="233"/>
        <v>#N/A</v>
      </c>
      <c r="OE17" s="153" t="e">
        <f t="shared" si="233"/>
        <v>#N/A</v>
      </c>
      <c r="OF17" s="153" t="e">
        <f t="shared" si="233"/>
        <v>#N/A</v>
      </c>
      <c r="OG17" s="153" t="e">
        <f t="shared" si="233"/>
        <v>#N/A</v>
      </c>
      <c r="OH17" s="153" t="e">
        <f t="shared" si="233"/>
        <v>#N/A</v>
      </c>
      <c r="OI17" s="153" t="e">
        <f t="shared" si="233"/>
        <v>#N/A</v>
      </c>
      <c r="OJ17" s="153" t="e">
        <f t="shared" si="233"/>
        <v>#N/A</v>
      </c>
      <c r="OK17" s="153" t="e">
        <f t="shared" si="233"/>
        <v>#N/A</v>
      </c>
      <c r="OL17" s="153" t="e">
        <f t="shared" si="233"/>
        <v>#N/A</v>
      </c>
      <c r="OM17" s="153" t="e">
        <f t="shared" si="233"/>
        <v>#N/A</v>
      </c>
      <c r="ON17" s="153" t="e">
        <f t="shared" si="233"/>
        <v>#N/A</v>
      </c>
      <c r="OO17" s="153" t="e">
        <f t="shared" si="233"/>
        <v>#N/A</v>
      </c>
      <c r="OP17" s="153" t="e">
        <f t="shared" si="233"/>
        <v>#N/A</v>
      </c>
      <c r="OQ17" s="153" t="e">
        <f t="shared" si="233"/>
        <v>#N/A</v>
      </c>
      <c r="OR17" s="153" t="e">
        <f t="shared" si="233"/>
        <v>#N/A</v>
      </c>
      <c r="OS17" s="153" t="e">
        <f t="shared" si="233"/>
        <v>#N/A</v>
      </c>
      <c r="OT17" s="153" t="e">
        <f t="shared" si="233"/>
        <v>#N/A</v>
      </c>
      <c r="OU17" s="153" t="e">
        <f t="shared" si="233"/>
        <v>#N/A</v>
      </c>
      <c r="OV17" s="153" t="e">
        <f t="shared" si="233"/>
        <v>#N/A</v>
      </c>
      <c r="OW17" s="153" t="e">
        <f t="shared" si="233"/>
        <v>#N/A</v>
      </c>
      <c r="OX17" s="153" t="e">
        <f t="shared" si="233"/>
        <v>#N/A</v>
      </c>
      <c r="OY17" s="153" t="e">
        <f t="shared" si="233"/>
        <v>#N/A</v>
      </c>
      <c r="OZ17" s="153" t="e">
        <f t="shared" si="233"/>
        <v>#N/A</v>
      </c>
      <c r="PA17" s="153" t="e">
        <f t="shared" si="23"/>
        <v>#N/A</v>
      </c>
      <c r="PB17" s="153" t="e">
        <f t="shared" si="8"/>
        <v>#N/A</v>
      </c>
      <c r="PC17" s="153" t="e">
        <f t="shared" si="8"/>
        <v>#N/A</v>
      </c>
      <c r="PD17" s="153" t="e">
        <f t="shared" si="8"/>
        <v>#N/A</v>
      </c>
      <c r="PE17" s="153" t="e">
        <f t="shared" si="8"/>
        <v>#N/A</v>
      </c>
      <c r="PF17" s="153" t="e">
        <f t="shared" si="8"/>
        <v>#N/A</v>
      </c>
      <c r="PG17" s="153" t="e">
        <f t="shared" si="8"/>
        <v>#N/A</v>
      </c>
      <c r="PH17" s="153" t="e">
        <f t="shared" si="8"/>
        <v>#N/A</v>
      </c>
      <c r="PI17" s="153" t="e">
        <f t="shared" si="8"/>
        <v>#N/A</v>
      </c>
    </row>
    <row r="18" spans="1:425" hidden="1" x14ac:dyDescent="0.75">
      <c r="A18" s="4">
        <v>15</v>
      </c>
      <c r="B18" s="342" t="str">
        <f>IFERROR(_xlfn.LOGNORM.INV(VLookups!$B$22,LN($G18),LN($K18)),"")</f>
        <v/>
      </c>
      <c r="C18" s="87"/>
      <c r="D18" s="342" t="str">
        <f>IFERROR(_xlfn.LOGNORM.INV(VLookups!$B$23,LN($G18),LN($K18)),"")</f>
        <v/>
      </c>
      <c r="E18" s="34" t="str">
        <f t="shared" si="9"/>
        <v/>
      </c>
      <c r="F18" s="34" t="str">
        <f t="shared" si="10"/>
        <v/>
      </c>
      <c r="G18" s="68" t="str">
        <f>IF(AND(C18&gt;0,NOT(ISBLANK(H18))),IF(VLOOKUP($C$3,VLookups!$A$17:$B$18,2,FALSE),C18*VLOOKUP(H18,VLookups!$A$4:$B$13,2,FALSE),C18),"")</f>
        <v/>
      </c>
      <c r="H18" s="21"/>
      <c r="I18" s="56"/>
      <c r="J18" s="244"/>
      <c r="K18" s="343" t="str">
        <f>IF(C18&gt;0,IF(ISBLANK(J18),IF(ISBLANK(H18),"",VLOOKUP(H18,VLookups!$A$4:$C$13,3,FALSE)),J18),"")</f>
        <v/>
      </c>
      <c r="L18" s="343" t="str">
        <f t="shared" si="11"/>
        <v/>
      </c>
      <c r="M18" s="70" t="str">
        <f t="shared" si="12"/>
        <v/>
      </c>
      <c r="N18" s="87"/>
      <c r="O18" s="237" t="str">
        <f>IF(AND(N18&gt;0,C18&gt;0,NOT(K18="")),ABS(VLOOKUP($N$1,VLookups!$A$53:$B$54,2,FALSE)-_xlfn.LOGNORM.DIST(N18,LN(G18),LN(K18),TRUE)),"")</f>
        <v/>
      </c>
      <c r="P18" s="86" t="str">
        <f>IF(AND($B18&gt;0,$C18&gt;0,$D18&gt;0,NOT(ISBLANK($H18))),_xlfn.LOGNORM.INV(ABS(VLOOKUP($N$1,VLookups!$A$53:$B$54,2,FALSE)-P$3),LN($G18),LN($K18)),"")</f>
        <v/>
      </c>
      <c r="Q18" s="85" t="str">
        <f>IF(AND($B18&gt;0,$C18&gt;0,$D18&gt;0,NOT(ISBLANK($H18))),_xlfn.LOGNORM.INV(ABS(VLOOKUP($N$1,VLookups!$A$53:$B$54,2,FALSE)-Q$3),LN($G18),LN($K18)),"")</f>
        <v/>
      </c>
      <c r="R18" s="86" t="str">
        <f>IF(AND($B18&gt;0,$C18&gt;0,$D18&gt;0,NOT(ISBLANK($H18))),_xlfn.LOGNORM.INV(ABS(VLOOKUP($N$1,VLookups!$A$53:$B$54,2,FALSE)-R$3),LN($G18),LN($K18)),"")</f>
        <v/>
      </c>
      <c r="S18" s="85" t="str">
        <f>IF(AND($B18&gt;0,$C18&gt;0,$D18&gt;0,NOT(ISBLANK($H18))),_xlfn.LOGNORM.INV(ABS(VLOOKUP($N$1,VLookups!$A$53:$B$54,2,FALSE)-S$3),LN($G18),LN($K18)),"")</f>
        <v/>
      </c>
      <c r="T18" s="86" t="str">
        <f>IF(AND($B18&gt;0,$C18&gt;0,$D18&gt;0,NOT(ISBLANK($H18))),_xlfn.LOGNORM.INV(ABS(VLOOKUP($N$1,VLookups!$A$53:$B$54,2,FALSE)-T$3),LN($G18),LN($K18)),"")</f>
        <v/>
      </c>
      <c r="U18" s="85" t="str">
        <f>IF(AND($B18&gt;0,$C18&gt;0,$D18&gt;0,NOT(ISBLANK($H18))),_xlfn.LOGNORM.INV(ABS(VLOOKUP($N$1,VLookups!$A$53:$B$54,2,FALSE)-U$3),LN($G18),LN($K18)),"")</f>
        <v/>
      </c>
      <c r="V18" s="5"/>
      <c r="W18" s="152" t="str">
        <f t="shared" si="13"/>
        <v/>
      </c>
      <c r="X18" s="152" t="str">
        <f t="shared" si="14"/>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53" t="e">
        <f t="shared" si="4"/>
        <v>#N/A</v>
      </c>
      <c r="HR18" s="153" t="e">
        <f t="shared" si="225"/>
        <v>#N/A</v>
      </c>
      <c r="HS18" s="153" t="e">
        <f t="shared" si="225"/>
        <v>#N/A</v>
      </c>
      <c r="HT18" s="153" t="e">
        <f t="shared" si="225"/>
        <v>#N/A</v>
      </c>
      <c r="HU18" s="153" t="e">
        <f t="shared" si="235"/>
        <v>#N/A</v>
      </c>
      <c r="HV18" s="153" t="e">
        <f t="shared" si="235"/>
        <v>#N/A</v>
      </c>
      <c r="HW18" s="153" t="e">
        <f t="shared" si="235"/>
        <v>#N/A</v>
      </c>
      <c r="HX18" s="153" t="e">
        <f t="shared" si="235"/>
        <v>#N/A</v>
      </c>
      <c r="HY18" s="153" t="e">
        <f t="shared" si="235"/>
        <v>#N/A</v>
      </c>
      <c r="HZ18" s="153" t="e">
        <f t="shared" si="235"/>
        <v>#N/A</v>
      </c>
      <c r="IA18" s="153" t="e">
        <f t="shared" si="235"/>
        <v>#N/A</v>
      </c>
      <c r="IB18" s="153" t="e">
        <f t="shared" si="235"/>
        <v>#N/A</v>
      </c>
      <c r="IC18" s="153" t="e">
        <f t="shared" si="235"/>
        <v>#N/A</v>
      </c>
      <c r="ID18" s="153" t="e">
        <f t="shared" si="235"/>
        <v>#N/A</v>
      </c>
      <c r="IE18" s="153" t="e">
        <f t="shared" si="235"/>
        <v>#N/A</v>
      </c>
      <c r="IF18" s="153" t="e">
        <f t="shared" si="235"/>
        <v>#N/A</v>
      </c>
      <c r="IG18" s="153" t="e">
        <f t="shared" si="235"/>
        <v>#N/A</v>
      </c>
      <c r="IH18" s="153" t="e">
        <f t="shared" si="235"/>
        <v>#N/A</v>
      </c>
      <c r="II18" s="153" t="e">
        <f t="shared" si="235"/>
        <v>#N/A</v>
      </c>
      <c r="IJ18" s="153" t="e">
        <f t="shared" si="231"/>
        <v>#N/A</v>
      </c>
      <c r="IK18" s="153" t="e">
        <f t="shared" si="231"/>
        <v>#N/A</v>
      </c>
      <c r="IL18" s="153" t="e">
        <f t="shared" si="231"/>
        <v>#N/A</v>
      </c>
      <c r="IM18" s="153" t="e">
        <f t="shared" si="231"/>
        <v>#N/A</v>
      </c>
      <c r="IN18" s="153" t="e">
        <f t="shared" si="231"/>
        <v>#N/A</v>
      </c>
      <c r="IO18" s="153" t="e">
        <f t="shared" si="231"/>
        <v>#N/A</v>
      </c>
      <c r="IP18" s="153" t="e">
        <f t="shared" si="231"/>
        <v>#N/A</v>
      </c>
      <c r="IQ18" s="153" t="e">
        <f t="shared" si="231"/>
        <v>#N/A</v>
      </c>
      <c r="IR18" s="153" t="e">
        <f t="shared" si="231"/>
        <v>#N/A</v>
      </c>
      <c r="IS18" s="153" t="e">
        <f t="shared" si="231"/>
        <v>#N/A</v>
      </c>
      <c r="IT18" s="153" t="e">
        <f t="shared" si="231"/>
        <v>#N/A</v>
      </c>
      <c r="IU18" s="153" t="e">
        <f t="shared" si="231"/>
        <v>#N/A</v>
      </c>
      <c r="IV18" s="153" t="e">
        <f t="shared" si="231"/>
        <v>#N/A</v>
      </c>
      <c r="IW18" s="153" t="e">
        <f t="shared" si="231"/>
        <v>#N/A</v>
      </c>
      <c r="IX18" s="153" t="e">
        <f t="shared" si="231"/>
        <v>#N/A</v>
      </c>
      <c r="IY18" s="153" t="e">
        <f t="shared" si="231"/>
        <v>#N/A</v>
      </c>
      <c r="IZ18" s="153" t="e">
        <f t="shared" si="231"/>
        <v>#N/A</v>
      </c>
      <c r="JA18" s="153" t="e">
        <f t="shared" si="231"/>
        <v>#N/A</v>
      </c>
      <c r="JB18" s="153" t="e">
        <f t="shared" si="231"/>
        <v>#N/A</v>
      </c>
      <c r="JC18" s="153" t="e">
        <f t="shared" si="231"/>
        <v>#N/A</v>
      </c>
      <c r="JD18" s="153" t="e">
        <f t="shared" si="231"/>
        <v>#N/A</v>
      </c>
      <c r="JE18" s="153" t="e">
        <f t="shared" si="231"/>
        <v>#N/A</v>
      </c>
      <c r="JF18" s="153" t="e">
        <f t="shared" si="231"/>
        <v>#N/A</v>
      </c>
      <c r="JG18" s="153" t="e">
        <f t="shared" si="231"/>
        <v>#N/A</v>
      </c>
      <c r="JH18" s="153" t="e">
        <f t="shared" si="231"/>
        <v>#N/A</v>
      </c>
      <c r="JI18" s="153" t="e">
        <f t="shared" si="231"/>
        <v>#N/A</v>
      </c>
      <c r="JJ18" s="153" t="e">
        <f t="shared" si="231"/>
        <v>#N/A</v>
      </c>
      <c r="JK18" s="153" t="e">
        <f t="shared" si="231"/>
        <v>#N/A</v>
      </c>
      <c r="JL18" s="153" t="e">
        <f t="shared" si="231"/>
        <v>#N/A</v>
      </c>
      <c r="JM18" s="153" t="e">
        <f t="shared" si="231"/>
        <v>#N/A</v>
      </c>
      <c r="JN18" s="153" t="e">
        <f t="shared" si="231"/>
        <v>#N/A</v>
      </c>
      <c r="JO18" s="153" t="e">
        <f t="shared" si="231"/>
        <v>#N/A</v>
      </c>
      <c r="JP18" s="153" t="e">
        <f t="shared" si="231"/>
        <v>#N/A</v>
      </c>
      <c r="JQ18" s="153" t="e">
        <f t="shared" si="231"/>
        <v>#N/A</v>
      </c>
      <c r="JR18" s="153" t="e">
        <f t="shared" si="231"/>
        <v>#N/A</v>
      </c>
      <c r="JS18" s="153" t="e">
        <f t="shared" si="231"/>
        <v>#N/A</v>
      </c>
      <c r="JT18" s="153" t="e">
        <f t="shared" si="231"/>
        <v>#N/A</v>
      </c>
      <c r="JU18" s="153" t="e">
        <f t="shared" si="231"/>
        <v>#N/A</v>
      </c>
      <c r="JV18" s="153" t="e">
        <f t="shared" si="231"/>
        <v>#N/A</v>
      </c>
      <c r="JW18" s="153" t="e">
        <f t="shared" si="231"/>
        <v>#N/A</v>
      </c>
      <c r="JX18" s="153" t="e">
        <f t="shared" si="231"/>
        <v>#N/A</v>
      </c>
      <c r="JY18" s="153" t="e">
        <f t="shared" si="231"/>
        <v>#N/A</v>
      </c>
      <c r="JZ18" s="153" t="e">
        <f t="shared" si="231"/>
        <v>#N/A</v>
      </c>
      <c r="KA18" s="153" t="e">
        <f t="shared" si="231"/>
        <v>#N/A</v>
      </c>
      <c r="KB18" s="153" t="e">
        <f t="shared" si="231"/>
        <v>#N/A</v>
      </c>
      <c r="KC18" s="153" t="e">
        <f t="shared" si="21"/>
        <v>#N/A</v>
      </c>
      <c r="KD18" s="153" t="e">
        <f t="shared" si="226"/>
        <v>#N/A</v>
      </c>
      <c r="KE18" s="153" t="e">
        <f t="shared" si="226"/>
        <v>#N/A</v>
      </c>
      <c r="KF18" s="153" t="e">
        <f t="shared" si="226"/>
        <v>#N/A</v>
      </c>
      <c r="KG18" s="153" t="e">
        <f t="shared" si="236"/>
        <v>#N/A</v>
      </c>
      <c r="KH18" s="153" t="e">
        <f t="shared" si="236"/>
        <v>#N/A</v>
      </c>
      <c r="KI18" s="153" t="e">
        <f t="shared" si="236"/>
        <v>#N/A</v>
      </c>
      <c r="KJ18" s="153" t="e">
        <f t="shared" si="236"/>
        <v>#N/A</v>
      </c>
      <c r="KK18" s="153" t="e">
        <f t="shared" si="236"/>
        <v>#N/A</v>
      </c>
      <c r="KL18" s="153" t="e">
        <f t="shared" si="236"/>
        <v>#N/A</v>
      </c>
      <c r="KM18" s="153" t="e">
        <f t="shared" si="236"/>
        <v>#N/A</v>
      </c>
      <c r="KN18" s="153" t="e">
        <f t="shared" si="236"/>
        <v>#N/A</v>
      </c>
      <c r="KO18" s="153" t="e">
        <f t="shared" si="236"/>
        <v>#N/A</v>
      </c>
      <c r="KP18" s="153" t="e">
        <f t="shared" si="236"/>
        <v>#N/A</v>
      </c>
      <c r="KQ18" s="153" t="e">
        <f t="shared" si="236"/>
        <v>#N/A</v>
      </c>
      <c r="KR18" s="153" t="e">
        <f t="shared" si="236"/>
        <v>#N/A</v>
      </c>
      <c r="KS18" s="153" t="e">
        <f t="shared" si="236"/>
        <v>#N/A</v>
      </c>
      <c r="KT18" s="153" t="e">
        <f t="shared" si="236"/>
        <v>#N/A</v>
      </c>
      <c r="KU18" s="153" t="e">
        <f t="shared" si="236"/>
        <v>#N/A</v>
      </c>
      <c r="KV18" s="153" t="e">
        <f t="shared" si="232"/>
        <v>#N/A</v>
      </c>
      <c r="KW18" s="153" t="e">
        <f t="shared" si="232"/>
        <v>#N/A</v>
      </c>
      <c r="KX18" s="153" t="e">
        <f t="shared" si="232"/>
        <v>#N/A</v>
      </c>
      <c r="KY18" s="153" t="e">
        <f t="shared" si="232"/>
        <v>#N/A</v>
      </c>
      <c r="KZ18" s="153" t="e">
        <f t="shared" si="232"/>
        <v>#N/A</v>
      </c>
      <c r="LA18" s="153" t="e">
        <f t="shared" si="232"/>
        <v>#N/A</v>
      </c>
      <c r="LB18" s="153" t="e">
        <f t="shared" si="232"/>
        <v>#N/A</v>
      </c>
      <c r="LC18" s="153" t="e">
        <f t="shared" si="232"/>
        <v>#N/A</v>
      </c>
      <c r="LD18" s="153" t="e">
        <f t="shared" si="232"/>
        <v>#N/A</v>
      </c>
      <c r="LE18" s="153" t="e">
        <f t="shared" si="232"/>
        <v>#N/A</v>
      </c>
      <c r="LF18" s="153" t="e">
        <f t="shared" si="232"/>
        <v>#N/A</v>
      </c>
      <c r="LG18" s="153" t="e">
        <f t="shared" si="232"/>
        <v>#N/A</v>
      </c>
      <c r="LH18" s="153" t="e">
        <f t="shared" si="232"/>
        <v>#N/A</v>
      </c>
      <c r="LI18" s="153" t="e">
        <f t="shared" si="232"/>
        <v>#N/A</v>
      </c>
      <c r="LJ18" s="153" t="e">
        <f t="shared" si="232"/>
        <v>#N/A</v>
      </c>
      <c r="LK18" s="153" t="e">
        <f t="shared" si="232"/>
        <v>#N/A</v>
      </c>
      <c r="LL18" s="153" t="e">
        <f t="shared" si="232"/>
        <v>#N/A</v>
      </c>
      <c r="LM18" s="153" t="e">
        <f t="shared" si="232"/>
        <v>#N/A</v>
      </c>
      <c r="LN18" s="153" t="e">
        <f t="shared" si="232"/>
        <v>#N/A</v>
      </c>
      <c r="LO18" s="153" t="e">
        <f t="shared" si="232"/>
        <v>#N/A</v>
      </c>
      <c r="LP18" s="153" t="e">
        <f t="shared" si="232"/>
        <v>#N/A</v>
      </c>
      <c r="LQ18" s="153" t="e">
        <f t="shared" si="232"/>
        <v>#N/A</v>
      </c>
      <c r="LR18" s="153" t="e">
        <f t="shared" si="232"/>
        <v>#N/A</v>
      </c>
      <c r="LS18" s="153" t="e">
        <f t="shared" si="232"/>
        <v>#N/A</v>
      </c>
      <c r="LT18" s="153" t="e">
        <f t="shared" si="232"/>
        <v>#N/A</v>
      </c>
      <c r="LU18" s="153" t="e">
        <f t="shared" si="232"/>
        <v>#N/A</v>
      </c>
      <c r="LV18" s="153" t="e">
        <f t="shared" si="232"/>
        <v>#N/A</v>
      </c>
      <c r="LW18" s="153" t="e">
        <f t="shared" si="232"/>
        <v>#N/A</v>
      </c>
      <c r="LX18" s="153" t="e">
        <f t="shared" si="232"/>
        <v>#N/A</v>
      </c>
      <c r="LY18" s="153" t="e">
        <f t="shared" si="232"/>
        <v>#N/A</v>
      </c>
      <c r="LZ18" s="153" t="e">
        <f t="shared" si="232"/>
        <v>#N/A</v>
      </c>
      <c r="MA18" s="153" t="e">
        <f t="shared" si="232"/>
        <v>#N/A</v>
      </c>
      <c r="MB18" s="153" t="e">
        <f t="shared" si="232"/>
        <v>#N/A</v>
      </c>
      <c r="MC18" s="153" t="e">
        <f t="shared" si="232"/>
        <v>#N/A</v>
      </c>
      <c r="MD18" s="153" t="e">
        <f t="shared" si="232"/>
        <v>#N/A</v>
      </c>
      <c r="ME18" s="153" t="e">
        <f t="shared" si="232"/>
        <v>#N/A</v>
      </c>
      <c r="MF18" s="153" t="e">
        <f t="shared" si="232"/>
        <v>#N/A</v>
      </c>
      <c r="MG18" s="153" t="e">
        <f t="shared" si="232"/>
        <v>#N/A</v>
      </c>
      <c r="MH18" s="153" t="e">
        <f t="shared" si="232"/>
        <v>#N/A</v>
      </c>
      <c r="MI18" s="153" t="e">
        <f t="shared" si="232"/>
        <v>#N/A</v>
      </c>
      <c r="MJ18" s="153" t="e">
        <f t="shared" si="232"/>
        <v>#N/A</v>
      </c>
      <c r="MK18" s="153" t="e">
        <f t="shared" si="232"/>
        <v>#N/A</v>
      </c>
      <c r="ML18" s="153" t="e">
        <f t="shared" si="232"/>
        <v>#N/A</v>
      </c>
      <c r="MM18" s="153" t="e">
        <f t="shared" si="232"/>
        <v>#N/A</v>
      </c>
      <c r="MN18" s="153" t="e">
        <f t="shared" si="232"/>
        <v>#N/A</v>
      </c>
      <c r="MO18" s="153" t="e">
        <f t="shared" si="22"/>
        <v>#N/A</v>
      </c>
      <c r="MP18" s="153" t="e">
        <f t="shared" si="227"/>
        <v>#N/A</v>
      </c>
      <c r="MQ18" s="153" t="e">
        <f t="shared" si="227"/>
        <v>#N/A</v>
      </c>
      <c r="MR18" s="153" t="e">
        <f t="shared" si="227"/>
        <v>#N/A</v>
      </c>
      <c r="MS18" s="153" t="e">
        <f t="shared" si="237"/>
        <v>#N/A</v>
      </c>
      <c r="MT18" s="153" t="e">
        <f t="shared" si="237"/>
        <v>#N/A</v>
      </c>
      <c r="MU18" s="153" t="e">
        <f t="shared" si="237"/>
        <v>#N/A</v>
      </c>
      <c r="MV18" s="153" t="e">
        <f t="shared" si="237"/>
        <v>#N/A</v>
      </c>
      <c r="MW18" s="153" t="e">
        <f t="shared" si="237"/>
        <v>#N/A</v>
      </c>
      <c r="MX18" s="153" t="e">
        <f t="shared" si="237"/>
        <v>#N/A</v>
      </c>
      <c r="MY18" s="153" t="e">
        <f t="shared" si="237"/>
        <v>#N/A</v>
      </c>
      <c r="MZ18" s="153" t="e">
        <f t="shared" si="237"/>
        <v>#N/A</v>
      </c>
      <c r="NA18" s="153" t="e">
        <f t="shared" si="237"/>
        <v>#N/A</v>
      </c>
      <c r="NB18" s="153" t="e">
        <f t="shared" si="237"/>
        <v>#N/A</v>
      </c>
      <c r="NC18" s="153" t="e">
        <f t="shared" si="237"/>
        <v>#N/A</v>
      </c>
      <c r="ND18" s="153" t="e">
        <f t="shared" si="237"/>
        <v>#N/A</v>
      </c>
      <c r="NE18" s="153" t="e">
        <f t="shared" si="237"/>
        <v>#N/A</v>
      </c>
      <c r="NF18" s="153" t="e">
        <f t="shared" si="237"/>
        <v>#N/A</v>
      </c>
      <c r="NG18" s="153" t="e">
        <f t="shared" si="237"/>
        <v>#N/A</v>
      </c>
      <c r="NH18" s="153" t="e">
        <f t="shared" si="233"/>
        <v>#N/A</v>
      </c>
      <c r="NI18" s="153" t="e">
        <f t="shared" si="233"/>
        <v>#N/A</v>
      </c>
      <c r="NJ18" s="153" t="e">
        <f t="shared" si="233"/>
        <v>#N/A</v>
      </c>
      <c r="NK18" s="153" t="e">
        <f t="shared" si="233"/>
        <v>#N/A</v>
      </c>
      <c r="NL18" s="153" t="e">
        <f t="shared" si="233"/>
        <v>#N/A</v>
      </c>
      <c r="NM18" s="153" t="e">
        <f t="shared" si="233"/>
        <v>#N/A</v>
      </c>
      <c r="NN18" s="153" t="e">
        <f t="shared" si="233"/>
        <v>#N/A</v>
      </c>
      <c r="NO18" s="153" t="e">
        <f t="shared" si="233"/>
        <v>#N/A</v>
      </c>
      <c r="NP18" s="153" t="e">
        <f t="shared" si="233"/>
        <v>#N/A</v>
      </c>
      <c r="NQ18" s="153" t="e">
        <f t="shared" si="233"/>
        <v>#N/A</v>
      </c>
      <c r="NR18" s="153" t="e">
        <f t="shared" si="233"/>
        <v>#N/A</v>
      </c>
      <c r="NS18" s="153" t="e">
        <f t="shared" si="233"/>
        <v>#N/A</v>
      </c>
      <c r="NT18" s="153" t="e">
        <f t="shared" si="233"/>
        <v>#N/A</v>
      </c>
      <c r="NU18" s="153" t="e">
        <f t="shared" si="233"/>
        <v>#N/A</v>
      </c>
      <c r="NV18" s="153" t="e">
        <f t="shared" si="233"/>
        <v>#N/A</v>
      </c>
      <c r="NW18" s="153" t="e">
        <f t="shared" si="233"/>
        <v>#N/A</v>
      </c>
      <c r="NX18" s="153" t="e">
        <f t="shared" si="233"/>
        <v>#N/A</v>
      </c>
      <c r="NY18" s="153" t="e">
        <f t="shared" si="233"/>
        <v>#N/A</v>
      </c>
      <c r="NZ18" s="153" t="e">
        <f t="shared" si="233"/>
        <v>#N/A</v>
      </c>
      <c r="OA18" s="153" t="e">
        <f t="shared" si="233"/>
        <v>#N/A</v>
      </c>
      <c r="OB18" s="153" t="e">
        <f t="shared" si="233"/>
        <v>#N/A</v>
      </c>
      <c r="OC18" s="153" t="e">
        <f t="shared" si="233"/>
        <v>#N/A</v>
      </c>
      <c r="OD18" s="153" t="e">
        <f t="shared" si="233"/>
        <v>#N/A</v>
      </c>
      <c r="OE18" s="153" t="e">
        <f t="shared" si="233"/>
        <v>#N/A</v>
      </c>
      <c r="OF18" s="153" t="e">
        <f t="shared" si="233"/>
        <v>#N/A</v>
      </c>
      <c r="OG18" s="153" t="e">
        <f t="shared" si="233"/>
        <v>#N/A</v>
      </c>
      <c r="OH18" s="153" t="e">
        <f t="shared" si="233"/>
        <v>#N/A</v>
      </c>
      <c r="OI18" s="153" t="e">
        <f t="shared" si="233"/>
        <v>#N/A</v>
      </c>
      <c r="OJ18" s="153" t="e">
        <f t="shared" si="233"/>
        <v>#N/A</v>
      </c>
      <c r="OK18" s="153" t="e">
        <f t="shared" si="233"/>
        <v>#N/A</v>
      </c>
      <c r="OL18" s="153" t="e">
        <f t="shared" si="233"/>
        <v>#N/A</v>
      </c>
      <c r="OM18" s="153" t="e">
        <f t="shared" si="233"/>
        <v>#N/A</v>
      </c>
      <c r="ON18" s="153" t="e">
        <f t="shared" si="233"/>
        <v>#N/A</v>
      </c>
      <c r="OO18" s="153" t="e">
        <f t="shared" si="233"/>
        <v>#N/A</v>
      </c>
      <c r="OP18" s="153" t="e">
        <f t="shared" si="233"/>
        <v>#N/A</v>
      </c>
      <c r="OQ18" s="153" t="e">
        <f t="shared" si="233"/>
        <v>#N/A</v>
      </c>
      <c r="OR18" s="153" t="e">
        <f t="shared" si="233"/>
        <v>#N/A</v>
      </c>
      <c r="OS18" s="153" t="e">
        <f t="shared" si="233"/>
        <v>#N/A</v>
      </c>
      <c r="OT18" s="153" t="e">
        <f t="shared" si="233"/>
        <v>#N/A</v>
      </c>
      <c r="OU18" s="153" t="e">
        <f t="shared" si="233"/>
        <v>#N/A</v>
      </c>
      <c r="OV18" s="153" t="e">
        <f t="shared" si="233"/>
        <v>#N/A</v>
      </c>
      <c r="OW18" s="153" t="e">
        <f t="shared" si="233"/>
        <v>#N/A</v>
      </c>
      <c r="OX18" s="153" t="e">
        <f t="shared" si="233"/>
        <v>#N/A</v>
      </c>
      <c r="OY18" s="153" t="e">
        <f t="shared" si="233"/>
        <v>#N/A</v>
      </c>
      <c r="OZ18" s="153" t="e">
        <f t="shared" si="233"/>
        <v>#N/A</v>
      </c>
      <c r="PA18" s="153" t="e">
        <f t="shared" si="23"/>
        <v>#N/A</v>
      </c>
      <c r="PB18" s="153" t="e">
        <f t="shared" si="8"/>
        <v>#N/A</v>
      </c>
      <c r="PC18" s="153" t="e">
        <f t="shared" si="8"/>
        <v>#N/A</v>
      </c>
      <c r="PD18" s="153" t="e">
        <f t="shared" si="8"/>
        <v>#N/A</v>
      </c>
      <c r="PE18" s="153" t="e">
        <f t="shared" si="8"/>
        <v>#N/A</v>
      </c>
      <c r="PF18" s="153" t="e">
        <f t="shared" si="8"/>
        <v>#N/A</v>
      </c>
      <c r="PG18" s="153" t="e">
        <f t="shared" si="8"/>
        <v>#N/A</v>
      </c>
      <c r="PH18" s="153" t="e">
        <f t="shared" si="8"/>
        <v>#N/A</v>
      </c>
      <c r="PI18" s="153" t="e">
        <f t="shared" si="8"/>
        <v>#N/A</v>
      </c>
    </row>
    <row r="19" spans="1:425" hidden="1" x14ac:dyDescent="0.75">
      <c r="A19" s="4">
        <v>16</v>
      </c>
      <c r="B19" s="342" t="str">
        <f>IFERROR(_xlfn.LOGNORM.INV(VLookups!$B$22,LN($G19),LN($K19)),"")</f>
        <v/>
      </c>
      <c r="C19" s="87"/>
      <c r="D19" s="342" t="str">
        <f>IFERROR(_xlfn.LOGNORM.INV(VLookups!$B$23,LN($G19),LN($K19)),"")</f>
        <v/>
      </c>
      <c r="E19" s="34" t="str">
        <f t="shared" si="9"/>
        <v/>
      </c>
      <c r="F19" s="34" t="str">
        <f t="shared" si="10"/>
        <v/>
      </c>
      <c r="G19" s="68" t="str">
        <f>IF(AND(C19&gt;0,NOT(ISBLANK(H19))),IF(VLOOKUP($C$3,VLookups!$A$17:$B$18,2,FALSE),C19*VLOOKUP(H19,VLookups!$A$4:$B$13,2,FALSE),C19),"")</f>
        <v/>
      </c>
      <c r="H19" s="21"/>
      <c r="I19" s="56"/>
      <c r="J19" s="244"/>
      <c r="K19" s="343" t="str">
        <f>IF(C19&gt;0,IF(ISBLANK(J19),IF(ISBLANK(H19),"",VLOOKUP(H19,VLookups!$A$4:$C$13,3,FALSE)),J19),"")</f>
        <v/>
      </c>
      <c r="L19" s="343" t="str">
        <f t="shared" si="11"/>
        <v/>
      </c>
      <c r="M19" s="70" t="str">
        <f t="shared" si="12"/>
        <v/>
      </c>
      <c r="N19" s="87"/>
      <c r="O19" s="237" t="str">
        <f>IF(AND(N19&gt;0,C19&gt;0,NOT(K19="")),ABS(VLOOKUP($N$1,VLookups!$A$53:$B$54,2,FALSE)-_xlfn.LOGNORM.DIST(N19,LN(G19),LN(K19),TRUE)),"")</f>
        <v/>
      </c>
      <c r="P19" s="86" t="str">
        <f>IF(AND($B19&gt;0,$C19&gt;0,$D19&gt;0,NOT(ISBLANK($H19))),_xlfn.LOGNORM.INV(ABS(VLOOKUP($N$1,VLookups!$A$53:$B$54,2,FALSE)-P$3),LN($G19),LN($K19)),"")</f>
        <v/>
      </c>
      <c r="Q19" s="85" t="str">
        <f>IF(AND($B19&gt;0,$C19&gt;0,$D19&gt;0,NOT(ISBLANK($H19))),_xlfn.LOGNORM.INV(ABS(VLOOKUP($N$1,VLookups!$A$53:$B$54,2,FALSE)-Q$3),LN($G19),LN($K19)),"")</f>
        <v/>
      </c>
      <c r="R19" s="86" t="str">
        <f>IF(AND($B19&gt;0,$C19&gt;0,$D19&gt;0,NOT(ISBLANK($H19))),_xlfn.LOGNORM.INV(ABS(VLOOKUP($N$1,VLookups!$A$53:$B$54,2,FALSE)-R$3),LN($G19),LN($K19)),"")</f>
        <v/>
      </c>
      <c r="S19" s="85" t="str">
        <f>IF(AND($B19&gt;0,$C19&gt;0,$D19&gt;0,NOT(ISBLANK($H19))),_xlfn.LOGNORM.INV(ABS(VLOOKUP($N$1,VLookups!$A$53:$B$54,2,FALSE)-S$3),LN($G19),LN($K19)),"")</f>
        <v/>
      </c>
      <c r="T19" s="86" t="str">
        <f>IF(AND($B19&gt;0,$C19&gt;0,$D19&gt;0,NOT(ISBLANK($H19))),_xlfn.LOGNORM.INV(ABS(VLOOKUP($N$1,VLookups!$A$53:$B$54,2,FALSE)-T$3),LN($G19),LN($K19)),"")</f>
        <v/>
      </c>
      <c r="U19" s="85" t="str">
        <f>IF(AND($B19&gt;0,$C19&gt;0,$D19&gt;0,NOT(ISBLANK($H19))),_xlfn.LOGNORM.INV(ABS(VLOOKUP($N$1,VLookups!$A$53:$B$54,2,FALSE)-U$3),LN($G19),LN($K19)),"")</f>
        <v/>
      </c>
      <c r="V19" s="5"/>
      <c r="W19" s="152" t="str">
        <f t="shared" si="13"/>
        <v/>
      </c>
      <c r="X19" s="152" t="str">
        <f t="shared" si="14"/>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53" t="e">
        <f t="shared" si="4"/>
        <v>#N/A</v>
      </c>
      <c r="HR19" s="153" t="e">
        <f t="shared" si="225"/>
        <v>#N/A</v>
      </c>
      <c r="HS19" s="153" t="e">
        <f t="shared" si="225"/>
        <v>#N/A</v>
      </c>
      <c r="HT19" s="153" t="e">
        <f t="shared" si="225"/>
        <v>#N/A</v>
      </c>
      <c r="HU19" s="153" t="e">
        <f t="shared" si="235"/>
        <v>#N/A</v>
      </c>
      <c r="HV19" s="153" t="e">
        <f t="shared" si="235"/>
        <v>#N/A</v>
      </c>
      <c r="HW19" s="153" t="e">
        <f t="shared" si="235"/>
        <v>#N/A</v>
      </c>
      <c r="HX19" s="153" t="e">
        <f t="shared" si="235"/>
        <v>#N/A</v>
      </c>
      <c r="HY19" s="153" t="e">
        <f t="shared" si="235"/>
        <v>#N/A</v>
      </c>
      <c r="HZ19" s="153" t="e">
        <f t="shared" si="235"/>
        <v>#N/A</v>
      </c>
      <c r="IA19" s="153" t="e">
        <f t="shared" si="235"/>
        <v>#N/A</v>
      </c>
      <c r="IB19" s="153" t="e">
        <f t="shared" si="235"/>
        <v>#N/A</v>
      </c>
      <c r="IC19" s="153" t="e">
        <f t="shared" si="235"/>
        <v>#N/A</v>
      </c>
      <c r="ID19" s="153" t="e">
        <f t="shared" si="235"/>
        <v>#N/A</v>
      </c>
      <c r="IE19" s="153" t="e">
        <f t="shared" si="235"/>
        <v>#N/A</v>
      </c>
      <c r="IF19" s="153" t="e">
        <f t="shared" si="235"/>
        <v>#N/A</v>
      </c>
      <c r="IG19" s="153" t="e">
        <f t="shared" si="235"/>
        <v>#N/A</v>
      </c>
      <c r="IH19" s="153" t="e">
        <f t="shared" si="235"/>
        <v>#N/A</v>
      </c>
      <c r="II19" s="153" t="e">
        <f t="shared" si="235"/>
        <v>#N/A</v>
      </c>
      <c r="IJ19" s="153" t="e">
        <f t="shared" si="231"/>
        <v>#N/A</v>
      </c>
      <c r="IK19" s="153" t="e">
        <f t="shared" si="231"/>
        <v>#N/A</v>
      </c>
      <c r="IL19" s="153" t="e">
        <f t="shared" si="231"/>
        <v>#N/A</v>
      </c>
      <c r="IM19" s="153" t="e">
        <f t="shared" si="231"/>
        <v>#N/A</v>
      </c>
      <c r="IN19" s="153" t="e">
        <f t="shared" si="231"/>
        <v>#N/A</v>
      </c>
      <c r="IO19" s="153" t="e">
        <f t="shared" si="231"/>
        <v>#N/A</v>
      </c>
      <c r="IP19" s="153" t="e">
        <f t="shared" si="231"/>
        <v>#N/A</v>
      </c>
      <c r="IQ19" s="153" t="e">
        <f t="shared" si="231"/>
        <v>#N/A</v>
      </c>
      <c r="IR19" s="153" t="e">
        <f t="shared" si="231"/>
        <v>#N/A</v>
      </c>
      <c r="IS19" s="153" t="e">
        <f t="shared" si="231"/>
        <v>#N/A</v>
      </c>
      <c r="IT19" s="153" t="e">
        <f t="shared" si="231"/>
        <v>#N/A</v>
      </c>
      <c r="IU19" s="153" t="e">
        <f t="shared" si="231"/>
        <v>#N/A</v>
      </c>
      <c r="IV19" s="153" t="e">
        <f t="shared" si="231"/>
        <v>#N/A</v>
      </c>
      <c r="IW19" s="153" t="e">
        <f t="shared" si="231"/>
        <v>#N/A</v>
      </c>
      <c r="IX19" s="153" t="e">
        <f t="shared" si="231"/>
        <v>#N/A</v>
      </c>
      <c r="IY19" s="153" t="e">
        <f t="shared" si="231"/>
        <v>#N/A</v>
      </c>
      <c r="IZ19" s="153" t="e">
        <f t="shared" si="231"/>
        <v>#N/A</v>
      </c>
      <c r="JA19" s="153" t="e">
        <f t="shared" si="231"/>
        <v>#N/A</v>
      </c>
      <c r="JB19" s="153" t="e">
        <f t="shared" si="231"/>
        <v>#N/A</v>
      </c>
      <c r="JC19" s="153" t="e">
        <f t="shared" si="231"/>
        <v>#N/A</v>
      </c>
      <c r="JD19" s="153" t="e">
        <f t="shared" si="231"/>
        <v>#N/A</v>
      </c>
      <c r="JE19" s="153" t="e">
        <f t="shared" si="231"/>
        <v>#N/A</v>
      </c>
      <c r="JF19" s="153" t="e">
        <f t="shared" si="231"/>
        <v>#N/A</v>
      </c>
      <c r="JG19" s="153" t="e">
        <f t="shared" si="231"/>
        <v>#N/A</v>
      </c>
      <c r="JH19" s="153" t="e">
        <f t="shared" si="231"/>
        <v>#N/A</v>
      </c>
      <c r="JI19" s="153" t="e">
        <f t="shared" si="231"/>
        <v>#N/A</v>
      </c>
      <c r="JJ19" s="153" t="e">
        <f t="shared" si="231"/>
        <v>#N/A</v>
      </c>
      <c r="JK19" s="153" t="e">
        <f t="shared" si="231"/>
        <v>#N/A</v>
      </c>
      <c r="JL19" s="153" t="e">
        <f t="shared" si="231"/>
        <v>#N/A</v>
      </c>
      <c r="JM19" s="153" t="e">
        <f t="shared" si="231"/>
        <v>#N/A</v>
      </c>
      <c r="JN19" s="153" t="e">
        <f t="shared" si="231"/>
        <v>#N/A</v>
      </c>
      <c r="JO19" s="153" t="e">
        <f t="shared" si="231"/>
        <v>#N/A</v>
      </c>
      <c r="JP19" s="153" t="e">
        <f t="shared" si="231"/>
        <v>#N/A</v>
      </c>
      <c r="JQ19" s="153" t="e">
        <f t="shared" si="231"/>
        <v>#N/A</v>
      </c>
      <c r="JR19" s="153" t="e">
        <f t="shared" si="231"/>
        <v>#N/A</v>
      </c>
      <c r="JS19" s="153" t="e">
        <f t="shared" si="231"/>
        <v>#N/A</v>
      </c>
      <c r="JT19" s="153" t="e">
        <f t="shared" si="231"/>
        <v>#N/A</v>
      </c>
      <c r="JU19" s="153" t="e">
        <f t="shared" si="231"/>
        <v>#N/A</v>
      </c>
      <c r="JV19" s="153" t="e">
        <f t="shared" si="231"/>
        <v>#N/A</v>
      </c>
      <c r="JW19" s="153" t="e">
        <f t="shared" si="231"/>
        <v>#N/A</v>
      </c>
      <c r="JX19" s="153" t="e">
        <f t="shared" si="231"/>
        <v>#N/A</v>
      </c>
      <c r="JY19" s="153" t="e">
        <f t="shared" si="231"/>
        <v>#N/A</v>
      </c>
      <c r="JZ19" s="153" t="e">
        <f t="shared" si="231"/>
        <v>#N/A</v>
      </c>
      <c r="KA19" s="153" t="e">
        <f t="shared" si="231"/>
        <v>#N/A</v>
      </c>
      <c r="KB19" s="153" t="e">
        <f t="shared" si="231"/>
        <v>#N/A</v>
      </c>
      <c r="KC19" s="153" t="e">
        <f t="shared" si="21"/>
        <v>#N/A</v>
      </c>
      <c r="KD19" s="153" t="e">
        <f t="shared" si="226"/>
        <v>#N/A</v>
      </c>
      <c r="KE19" s="153" t="e">
        <f t="shared" si="226"/>
        <v>#N/A</v>
      </c>
      <c r="KF19" s="153" t="e">
        <f t="shared" si="226"/>
        <v>#N/A</v>
      </c>
      <c r="KG19" s="153" t="e">
        <f t="shared" si="236"/>
        <v>#N/A</v>
      </c>
      <c r="KH19" s="153" t="e">
        <f t="shared" si="236"/>
        <v>#N/A</v>
      </c>
      <c r="KI19" s="153" t="e">
        <f t="shared" si="236"/>
        <v>#N/A</v>
      </c>
      <c r="KJ19" s="153" t="e">
        <f t="shared" si="236"/>
        <v>#N/A</v>
      </c>
      <c r="KK19" s="153" t="e">
        <f t="shared" si="236"/>
        <v>#N/A</v>
      </c>
      <c r="KL19" s="153" t="e">
        <f t="shared" si="236"/>
        <v>#N/A</v>
      </c>
      <c r="KM19" s="153" t="e">
        <f t="shared" si="236"/>
        <v>#N/A</v>
      </c>
      <c r="KN19" s="153" t="e">
        <f t="shared" si="236"/>
        <v>#N/A</v>
      </c>
      <c r="KO19" s="153" t="e">
        <f t="shared" si="236"/>
        <v>#N/A</v>
      </c>
      <c r="KP19" s="153" t="e">
        <f t="shared" si="236"/>
        <v>#N/A</v>
      </c>
      <c r="KQ19" s="153" t="e">
        <f t="shared" si="236"/>
        <v>#N/A</v>
      </c>
      <c r="KR19" s="153" t="e">
        <f t="shared" si="236"/>
        <v>#N/A</v>
      </c>
      <c r="KS19" s="153" t="e">
        <f t="shared" si="236"/>
        <v>#N/A</v>
      </c>
      <c r="KT19" s="153" t="e">
        <f t="shared" si="236"/>
        <v>#N/A</v>
      </c>
      <c r="KU19" s="153" t="e">
        <f t="shared" si="236"/>
        <v>#N/A</v>
      </c>
      <c r="KV19" s="153" t="e">
        <f t="shared" si="232"/>
        <v>#N/A</v>
      </c>
      <c r="KW19" s="153" t="e">
        <f t="shared" si="232"/>
        <v>#N/A</v>
      </c>
      <c r="KX19" s="153" t="e">
        <f t="shared" si="232"/>
        <v>#N/A</v>
      </c>
      <c r="KY19" s="153" t="e">
        <f t="shared" si="232"/>
        <v>#N/A</v>
      </c>
      <c r="KZ19" s="153" t="e">
        <f t="shared" si="232"/>
        <v>#N/A</v>
      </c>
      <c r="LA19" s="153" t="e">
        <f t="shared" si="232"/>
        <v>#N/A</v>
      </c>
      <c r="LB19" s="153" t="e">
        <f t="shared" si="232"/>
        <v>#N/A</v>
      </c>
      <c r="LC19" s="153" t="e">
        <f t="shared" si="232"/>
        <v>#N/A</v>
      </c>
      <c r="LD19" s="153" t="e">
        <f t="shared" si="232"/>
        <v>#N/A</v>
      </c>
      <c r="LE19" s="153" t="e">
        <f t="shared" si="232"/>
        <v>#N/A</v>
      </c>
      <c r="LF19" s="153" t="e">
        <f t="shared" si="232"/>
        <v>#N/A</v>
      </c>
      <c r="LG19" s="153" t="e">
        <f t="shared" si="232"/>
        <v>#N/A</v>
      </c>
      <c r="LH19" s="153" t="e">
        <f t="shared" si="232"/>
        <v>#N/A</v>
      </c>
      <c r="LI19" s="153" t="e">
        <f t="shared" si="232"/>
        <v>#N/A</v>
      </c>
      <c r="LJ19" s="153" t="e">
        <f t="shared" si="232"/>
        <v>#N/A</v>
      </c>
      <c r="LK19" s="153" t="e">
        <f t="shared" si="232"/>
        <v>#N/A</v>
      </c>
      <c r="LL19" s="153" t="e">
        <f t="shared" si="232"/>
        <v>#N/A</v>
      </c>
      <c r="LM19" s="153" t="e">
        <f t="shared" si="232"/>
        <v>#N/A</v>
      </c>
      <c r="LN19" s="153" t="e">
        <f t="shared" si="232"/>
        <v>#N/A</v>
      </c>
      <c r="LO19" s="153" t="e">
        <f t="shared" si="232"/>
        <v>#N/A</v>
      </c>
      <c r="LP19" s="153" t="e">
        <f t="shared" si="232"/>
        <v>#N/A</v>
      </c>
      <c r="LQ19" s="153" t="e">
        <f t="shared" si="232"/>
        <v>#N/A</v>
      </c>
      <c r="LR19" s="153" t="e">
        <f t="shared" si="232"/>
        <v>#N/A</v>
      </c>
      <c r="LS19" s="153" t="e">
        <f t="shared" si="232"/>
        <v>#N/A</v>
      </c>
      <c r="LT19" s="153" t="e">
        <f t="shared" si="232"/>
        <v>#N/A</v>
      </c>
      <c r="LU19" s="153" t="e">
        <f t="shared" si="232"/>
        <v>#N/A</v>
      </c>
      <c r="LV19" s="153" t="e">
        <f t="shared" si="232"/>
        <v>#N/A</v>
      </c>
      <c r="LW19" s="153" t="e">
        <f t="shared" si="232"/>
        <v>#N/A</v>
      </c>
      <c r="LX19" s="153" t="e">
        <f t="shared" si="232"/>
        <v>#N/A</v>
      </c>
      <c r="LY19" s="153" t="e">
        <f t="shared" si="232"/>
        <v>#N/A</v>
      </c>
      <c r="LZ19" s="153" t="e">
        <f t="shared" si="232"/>
        <v>#N/A</v>
      </c>
      <c r="MA19" s="153" t="e">
        <f t="shared" si="232"/>
        <v>#N/A</v>
      </c>
      <c r="MB19" s="153" t="e">
        <f t="shared" si="232"/>
        <v>#N/A</v>
      </c>
      <c r="MC19" s="153" t="e">
        <f t="shared" si="232"/>
        <v>#N/A</v>
      </c>
      <c r="MD19" s="153" t="e">
        <f t="shared" si="232"/>
        <v>#N/A</v>
      </c>
      <c r="ME19" s="153" t="e">
        <f t="shared" si="232"/>
        <v>#N/A</v>
      </c>
      <c r="MF19" s="153" t="e">
        <f t="shared" si="232"/>
        <v>#N/A</v>
      </c>
      <c r="MG19" s="153" t="e">
        <f t="shared" si="232"/>
        <v>#N/A</v>
      </c>
      <c r="MH19" s="153" t="e">
        <f t="shared" si="232"/>
        <v>#N/A</v>
      </c>
      <c r="MI19" s="153" t="e">
        <f t="shared" si="232"/>
        <v>#N/A</v>
      </c>
      <c r="MJ19" s="153" t="e">
        <f t="shared" si="232"/>
        <v>#N/A</v>
      </c>
      <c r="MK19" s="153" t="e">
        <f t="shared" si="232"/>
        <v>#N/A</v>
      </c>
      <c r="ML19" s="153" t="e">
        <f t="shared" si="232"/>
        <v>#N/A</v>
      </c>
      <c r="MM19" s="153" t="e">
        <f t="shared" si="232"/>
        <v>#N/A</v>
      </c>
      <c r="MN19" s="153" t="e">
        <f t="shared" si="232"/>
        <v>#N/A</v>
      </c>
      <c r="MO19" s="153" t="e">
        <f t="shared" si="22"/>
        <v>#N/A</v>
      </c>
      <c r="MP19" s="153" t="e">
        <f t="shared" si="227"/>
        <v>#N/A</v>
      </c>
      <c r="MQ19" s="153" t="e">
        <f t="shared" si="227"/>
        <v>#N/A</v>
      </c>
      <c r="MR19" s="153" t="e">
        <f t="shared" si="227"/>
        <v>#N/A</v>
      </c>
      <c r="MS19" s="153" t="e">
        <f t="shared" si="237"/>
        <v>#N/A</v>
      </c>
      <c r="MT19" s="153" t="e">
        <f t="shared" si="237"/>
        <v>#N/A</v>
      </c>
      <c r="MU19" s="153" t="e">
        <f t="shared" si="237"/>
        <v>#N/A</v>
      </c>
      <c r="MV19" s="153" t="e">
        <f t="shared" si="237"/>
        <v>#N/A</v>
      </c>
      <c r="MW19" s="153" t="e">
        <f t="shared" si="237"/>
        <v>#N/A</v>
      </c>
      <c r="MX19" s="153" t="e">
        <f t="shared" si="237"/>
        <v>#N/A</v>
      </c>
      <c r="MY19" s="153" t="e">
        <f t="shared" si="237"/>
        <v>#N/A</v>
      </c>
      <c r="MZ19" s="153" t="e">
        <f t="shared" si="237"/>
        <v>#N/A</v>
      </c>
      <c r="NA19" s="153" t="e">
        <f t="shared" si="237"/>
        <v>#N/A</v>
      </c>
      <c r="NB19" s="153" t="e">
        <f t="shared" si="237"/>
        <v>#N/A</v>
      </c>
      <c r="NC19" s="153" t="e">
        <f t="shared" si="237"/>
        <v>#N/A</v>
      </c>
      <c r="ND19" s="153" t="e">
        <f t="shared" si="237"/>
        <v>#N/A</v>
      </c>
      <c r="NE19" s="153" t="e">
        <f t="shared" si="237"/>
        <v>#N/A</v>
      </c>
      <c r="NF19" s="153" t="e">
        <f t="shared" si="237"/>
        <v>#N/A</v>
      </c>
      <c r="NG19" s="153" t="e">
        <f t="shared" si="237"/>
        <v>#N/A</v>
      </c>
      <c r="NH19" s="153" t="e">
        <f t="shared" si="233"/>
        <v>#N/A</v>
      </c>
      <c r="NI19" s="153" t="e">
        <f t="shared" si="233"/>
        <v>#N/A</v>
      </c>
      <c r="NJ19" s="153" t="e">
        <f t="shared" si="233"/>
        <v>#N/A</v>
      </c>
      <c r="NK19" s="153" t="e">
        <f t="shared" si="233"/>
        <v>#N/A</v>
      </c>
      <c r="NL19" s="153" t="e">
        <f t="shared" si="233"/>
        <v>#N/A</v>
      </c>
      <c r="NM19" s="153" t="e">
        <f t="shared" si="233"/>
        <v>#N/A</v>
      </c>
      <c r="NN19" s="153" t="e">
        <f t="shared" si="233"/>
        <v>#N/A</v>
      </c>
      <c r="NO19" s="153" t="e">
        <f t="shared" si="233"/>
        <v>#N/A</v>
      </c>
      <c r="NP19" s="153" t="e">
        <f t="shared" si="233"/>
        <v>#N/A</v>
      </c>
      <c r="NQ19" s="153" t="e">
        <f t="shared" si="233"/>
        <v>#N/A</v>
      </c>
      <c r="NR19" s="153" t="e">
        <f t="shared" si="233"/>
        <v>#N/A</v>
      </c>
      <c r="NS19" s="153" t="e">
        <f t="shared" si="233"/>
        <v>#N/A</v>
      </c>
      <c r="NT19" s="153" t="e">
        <f t="shared" si="233"/>
        <v>#N/A</v>
      </c>
      <c r="NU19" s="153" t="e">
        <f t="shared" si="233"/>
        <v>#N/A</v>
      </c>
      <c r="NV19" s="153" t="e">
        <f t="shared" si="233"/>
        <v>#N/A</v>
      </c>
      <c r="NW19" s="153" t="e">
        <f t="shared" si="233"/>
        <v>#N/A</v>
      </c>
      <c r="NX19" s="153" t="e">
        <f t="shared" si="233"/>
        <v>#N/A</v>
      </c>
      <c r="NY19" s="153" t="e">
        <f t="shared" si="233"/>
        <v>#N/A</v>
      </c>
      <c r="NZ19" s="153" t="e">
        <f t="shared" si="233"/>
        <v>#N/A</v>
      </c>
      <c r="OA19" s="153" t="e">
        <f t="shared" si="233"/>
        <v>#N/A</v>
      </c>
      <c r="OB19" s="153" t="e">
        <f t="shared" si="233"/>
        <v>#N/A</v>
      </c>
      <c r="OC19" s="153" t="e">
        <f t="shared" si="233"/>
        <v>#N/A</v>
      </c>
      <c r="OD19" s="153" t="e">
        <f t="shared" si="233"/>
        <v>#N/A</v>
      </c>
      <c r="OE19" s="153" t="e">
        <f t="shared" si="233"/>
        <v>#N/A</v>
      </c>
      <c r="OF19" s="153" t="e">
        <f t="shared" si="233"/>
        <v>#N/A</v>
      </c>
      <c r="OG19" s="153" t="e">
        <f t="shared" si="233"/>
        <v>#N/A</v>
      </c>
      <c r="OH19" s="153" t="e">
        <f t="shared" si="233"/>
        <v>#N/A</v>
      </c>
      <c r="OI19" s="153" t="e">
        <f t="shared" si="233"/>
        <v>#N/A</v>
      </c>
      <c r="OJ19" s="153" t="e">
        <f t="shared" si="233"/>
        <v>#N/A</v>
      </c>
      <c r="OK19" s="153" t="e">
        <f t="shared" si="233"/>
        <v>#N/A</v>
      </c>
      <c r="OL19" s="153" t="e">
        <f t="shared" si="233"/>
        <v>#N/A</v>
      </c>
      <c r="OM19" s="153" t="e">
        <f t="shared" si="233"/>
        <v>#N/A</v>
      </c>
      <c r="ON19" s="153" t="e">
        <f t="shared" si="233"/>
        <v>#N/A</v>
      </c>
      <c r="OO19" s="153" t="e">
        <f t="shared" si="233"/>
        <v>#N/A</v>
      </c>
      <c r="OP19" s="153" t="e">
        <f t="shared" si="233"/>
        <v>#N/A</v>
      </c>
      <c r="OQ19" s="153" t="e">
        <f t="shared" si="233"/>
        <v>#N/A</v>
      </c>
      <c r="OR19" s="153" t="e">
        <f t="shared" si="233"/>
        <v>#N/A</v>
      </c>
      <c r="OS19" s="153" t="e">
        <f t="shared" si="233"/>
        <v>#N/A</v>
      </c>
      <c r="OT19" s="153" t="e">
        <f t="shared" si="233"/>
        <v>#N/A</v>
      </c>
      <c r="OU19" s="153" t="e">
        <f t="shared" si="233"/>
        <v>#N/A</v>
      </c>
      <c r="OV19" s="153" t="e">
        <f t="shared" si="233"/>
        <v>#N/A</v>
      </c>
      <c r="OW19" s="153" t="e">
        <f t="shared" si="233"/>
        <v>#N/A</v>
      </c>
      <c r="OX19" s="153" t="e">
        <f t="shared" si="233"/>
        <v>#N/A</v>
      </c>
      <c r="OY19" s="153" t="e">
        <f t="shared" si="233"/>
        <v>#N/A</v>
      </c>
      <c r="OZ19" s="153" t="e">
        <f t="shared" si="233"/>
        <v>#N/A</v>
      </c>
      <c r="PA19" s="153" t="e">
        <f t="shared" si="23"/>
        <v>#N/A</v>
      </c>
      <c r="PB19" s="153" t="e">
        <f t="shared" si="8"/>
        <v>#N/A</v>
      </c>
      <c r="PC19" s="153" t="e">
        <f t="shared" si="8"/>
        <v>#N/A</v>
      </c>
      <c r="PD19" s="153" t="e">
        <f t="shared" si="8"/>
        <v>#N/A</v>
      </c>
      <c r="PE19" s="153" t="e">
        <f t="shared" si="8"/>
        <v>#N/A</v>
      </c>
      <c r="PF19" s="153" t="e">
        <f t="shared" si="8"/>
        <v>#N/A</v>
      </c>
      <c r="PG19" s="153" t="e">
        <f t="shared" si="8"/>
        <v>#N/A</v>
      </c>
      <c r="PH19" s="153" t="e">
        <f t="shared" si="8"/>
        <v>#N/A</v>
      </c>
      <c r="PI19" s="153" t="e">
        <f t="shared" si="8"/>
        <v>#N/A</v>
      </c>
    </row>
    <row r="20" spans="1:425" hidden="1" x14ac:dyDescent="0.75">
      <c r="A20" s="4">
        <v>17</v>
      </c>
      <c r="B20" s="342" t="str">
        <f>IFERROR(_xlfn.LOGNORM.INV(VLookups!$B$22,LN($G20),LN($K20)),"")</f>
        <v/>
      </c>
      <c r="C20" s="87"/>
      <c r="D20" s="342" t="str">
        <f>IFERROR(_xlfn.LOGNORM.INV(VLookups!$B$23,LN($G20),LN($K20)),"")</f>
        <v/>
      </c>
      <c r="E20" s="34" t="str">
        <f t="shared" si="9"/>
        <v/>
      </c>
      <c r="F20" s="34" t="str">
        <f t="shared" si="10"/>
        <v/>
      </c>
      <c r="G20" s="68" t="str">
        <f>IF(AND(C20&gt;0,NOT(ISBLANK(H20))),IF(VLOOKUP($C$3,VLookups!$A$17:$B$18,2,FALSE),C20*VLOOKUP(H20,VLookups!$A$4:$B$13,2,FALSE),C20),"")</f>
        <v/>
      </c>
      <c r="H20" s="21"/>
      <c r="I20" s="56"/>
      <c r="J20" s="244"/>
      <c r="K20" s="343" t="str">
        <f>IF(C20&gt;0,IF(ISBLANK(J20),IF(ISBLANK(H20),"",VLOOKUP(H20,VLookups!$A$4:$C$13,3,FALSE)),J20),"")</f>
        <v/>
      </c>
      <c r="L20" s="343" t="str">
        <f t="shared" si="11"/>
        <v/>
      </c>
      <c r="M20" s="70" t="str">
        <f t="shared" si="12"/>
        <v/>
      </c>
      <c r="N20" s="87"/>
      <c r="O20" s="237" t="str">
        <f>IF(AND(N20&gt;0,C20&gt;0,NOT(K20="")),ABS(VLOOKUP($N$1,VLookups!$A$53:$B$54,2,FALSE)-_xlfn.LOGNORM.DIST(N20,LN(G20),LN(K20),TRUE)),"")</f>
        <v/>
      </c>
      <c r="P20" s="86" t="str">
        <f>IF(AND($B20&gt;0,$C20&gt;0,$D20&gt;0,NOT(ISBLANK($H20))),_xlfn.LOGNORM.INV(ABS(VLOOKUP($N$1,VLookups!$A$53:$B$54,2,FALSE)-P$3),LN($G20),LN($K20)),"")</f>
        <v/>
      </c>
      <c r="Q20" s="85" t="str">
        <f>IF(AND($B20&gt;0,$C20&gt;0,$D20&gt;0,NOT(ISBLANK($H20))),_xlfn.LOGNORM.INV(ABS(VLOOKUP($N$1,VLookups!$A$53:$B$54,2,FALSE)-Q$3),LN($G20),LN($K20)),"")</f>
        <v/>
      </c>
      <c r="R20" s="86" t="str">
        <f>IF(AND($B20&gt;0,$C20&gt;0,$D20&gt;0,NOT(ISBLANK($H20))),_xlfn.LOGNORM.INV(ABS(VLOOKUP($N$1,VLookups!$A$53:$B$54,2,FALSE)-R$3),LN($G20),LN($K20)),"")</f>
        <v/>
      </c>
      <c r="S20" s="85" t="str">
        <f>IF(AND($B20&gt;0,$C20&gt;0,$D20&gt;0,NOT(ISBLANK($H20))),_xlfn.LOGNORM.INV(ABS(VLOOKUP($N$1,VLookups!$A$53:$B$54,2,FALSE)-S$3),LN($G20),LN($K20)),"")</f>
        <v/>
      </c>
      <c r="T20" s="86" t="str">
        <f>IF(AND($B20&gt;0,$C20&gt;0,$D20&gt;0,NOT(ISBLANK($H20))),_xlfn.LOGNORM.INV(ABS(VLOOKUP($N$1,VLookups!$A$53:$B$54,2,FALSE)-T$3),LN($G20),LN($K20)),"")</f>
        <v/>
      </c>
      <c r="U20" s="85" t="str">
        <f>IF(AND($B20&gt;0,$C20&gt;0,$D20&gt;0,NOT(ISBLANK($H20))),_xlfn.LOGNORM.INV(ABS(VLOOKUP($N$1,VLookups!$A$53:$B$54,2,FALSE)-U$3),LN($G20),LN($K20)),"")</f>
        <v/>
      </c>
      <c r="V20" s="5"/>
      <c r="W20" s="152" t="str">
        <f t="shared" si="13"/>
        <v/>
      </c>
      <c r="X20" s="152" t="str">
        <f t="shared" si="14"/>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53" t="e">
        <f t="shared" si="4"/>
        <v>#N/A</v>
      </c>
      <c r="HR20" s="153" t="e">
        <f t="shared" si="225"/>
        <v>#N/A</v>
      </c>
      <c r="HS20" s="153" t="e">
        <f t="shared" si="225"/>
        <v>#N/A</v>
      </c>
      <c r="HT20" s="153" t="e">
        <f t="shared" si="225"/>
        <v>#N/A</v>
      </c>
      <c r="HU20" s="153" t="e">
        <f t="shared" si="235"/>
        <v>#N/A</v>
      </c>
      <c r="HV20" s="153" t="e">
        <f t="shared" si="235"/>
        <v>#N/A</v>
      </c>
      <c r="HW20" s="153" t="e">
        <f t="shared" si="235"/>
        <v>#N/A</v>
      </c>
      <c r="HX20" s="153" t="e">
        <f t="shared" si="235"/>
        <v>#N/A</v>
      </c>
      <c r="HY20" s="153" t="e">
        <f t="shared" si="235"/>
        <v>#N/A</v>
      </c>
      <c r="HZ20" s="153" t="e">
        <f t="shared" si="235"/>
        <v>#N/A</v>
      </c>
      <c r="IA20" s="153" t="e">
        <f t="shared" si="235"/>
        <v>#N/A</v>
      </c>
      <c r="IB20" s="153" t="e">
        <f t="shared" si="235"/>
        <v>#N/A</v>
      </c>
      <c r="IC20" s="153" t="e">
        <f t="shared" si="235"/>
        <v>#N/A</v>
      </c>
      <c r="ID20" s="153" t="e">
        <f t="shared" si="235"/>
        <v>#N/A</v>
      </c>
      <c r="IE20" s="153" t="e">
        <f t="shared" si="235"/>
        <v>#N/A</v>
      </c>
      <c r="IF20" s="153" t="e">
        <f t="shared" si="235"/>
        <v>#N/A</v>
      </c>
      <c r="IG20" s="153" t="e">
        <f t="shared" si="235"/>
        <v>#N/A</v>
      </c>
      <c r="IH20" s="153" t="e">
        <f t="shared" si="235"/>
        <v>#N/A</v>
      </c>
      <c r="II20" s="153" t="e">
        <f t="shared" si="235"/>
        <v>#N/A</v>
      </c>
      <c r="IJ20" s="153" t="e">
        <f t="shared" si="231"/>
        <v>#N/A</v>
      </c>
      <c r="IK20" s="153" t="e">
        <f t="shared" si="231"/>
        <v>#N/A</v>
      </c>
      <c r="IL20" s="153" t="e">
        <f t="shared" si="231"/>
        <v>#N/A</v>
      </c>
      <c r="IM20" s="153" t="e">
        <f t="shared" si="231"/>
        <v>#N/A</v>
      </c>
      <c r="IN20" s="153" t="e">
        <f t="shared" si="231"/>
        <v>#N/A</v>
      </c>
      <c r="IO20" s="153" t="e">
        <f t="shared" si="231"/>
        <v>#N/A</v>
      </c>
      <c r="IP20" s="153" t="e">
        <f t="shared" si="231"/>
        <v>#N/A</v>
      </c>
      <c r="IQ20" s="153" t="e">
        <f t="shared" si="231"/>
        <v>#N/A</v>
      </c>
      <c r="IR20" s="153" t="e">
        <f t="shared" si="231"/>
        <v>#N/A</v>
      </c>
      <c r="IS20" s="153" t="e">
        <f t="shared" si="231"/>
        <v>#N/A</v>
      </c>
      <c r="IT20" s="153" t="e">
        <f t="shared" si="231"/>
        <v>#N/A</v>
      </c>
      <c r="IU20" s="153" t="e">
        <f t="shared" si="231"/>
        <v>#N/A</v>
      </c>
      <c r="IV20" s="153" t="e">
        <f t="shared" si="231"/>
        <v>#N/A</v>
      </c>
      <c r="IW20" s="153" t="e">
        <f t="shared" si="231"/>
        <v>#N/A</v>
      </c>
      <c r="IX20" s="153" t="e">
        <f t="shared" si="231"/>
        <v>#N/A</v>
      </c>
      <c r="IY20" s="153" t="e">
        <f t="shared" si="231"/>
        <v>#N/A</v>
      </c>
      <c r="IZ20" s="153" t="e">
        <f t="shared" si="231"/>
        <v>#N/A</v>
      </c>
      <c r="JA20" s="153" t="e">
        <f t="shared" si="231"/>
        <v>#N/A</v>
      </c>
      <c r="JB20" s="153" t="e">
        <f t="shared" si="231"/>
        <v>#N/A</v>
      </c>
      <c r="JC20" s="153" t="e">
        <f t="shared" si="231"/>
        <v>#N/A</v>
      </c>
      <c r="JD20" s="153" t="e">
        <f t="shared" si="231"/>
        <v>#N/A</v>
      </c>
      <c r="JE20" s="153" t="e">
        <f t="shared" si="231"/>
        <v>#N/A</v>
      </c>
      <c r="JF20" s="153" t="e">
        <f t="shared" si="231"/>
        <v>#N/A</v>
      </c>
      <c r="JG20" s="153" t="e">
        <f t="shared" si="231"/>
        <v>#N/A</v>
      </c>
      <c r="JH20" s="153" t="e">
        <f t="shared" si="231"/>
        <v>#N/A</v>
      </c>
      <c r="JI20" s="153" t="e">
        <f t="shared" si="231"/>
        <v>#N/A</v>
      </c>
      <c r="JJ20" s="153" t="e">
        <f t="shared" si="231"/>
        <v>#N/A</v>
      </c>
      <c r="JK20" s="153" t="e">
        <f t="shared" si="231"/>
        <v>#N/A</v>
      </c>
      <c r="JL20" s="153" t="e">
        <f t="shared" si="231"/>
        <v>#N/A</v>
      </c>
      <c r="JM20" s="153" t="e">
        <f t="shared" si="231"/>
        <v>#N/A</v>
      </c>
      <c r="JN20" s="153" t="e">
        <f t="shared" si="231"/>
        <v>#N/A</v>
      </c>
      <c r="JO20" s="153" t="e">
        <f t="shared" si="231"/>
        <v>#N/A</v>
      </c>
      <c r="JP20" s="153" t="e">
        <f t="shared" si="231"/>
        <v>#N/A</v>
      </c>
      <c r="JQ20" s="153" t="e">
        <f t="shared" si="231"/>
        <v>#N/A</v>
      </c>
      <c r="JR20" s="153" t="e">
        <f t="shared" si="231"/>
        <v>#N/A</v>
      </c>
      <c r="JS20" s="153" t="e">
        <f t="shared" si="231"/>
        <v>#N/A</v>
      </c>
      <c r="JT20" s="153" t="e">
        <f t="shared" si="231"/>
        <v>#N/A</v>
      </c>
      <c r="JU20" s="153" t="e">
        <f t="shared" si="231"/>
        <v>#N/A</v>
      </c>
      <c r="JV20" s="153" t="e">
        <f t="shared" si="231"/>
        <v>#N/A</v>
      </c>
      <c r="JW20" s="153" t="e">
        <f t="shared" si="231"/>
        <v>#N/A</v>
      </c>
      <c r="JX20" s="153" t="e">
        <f t="shared" si="231"/>
        <v>#N/A</v>
      </c>
      <c r="JY20" s="153" t="e">
        <f t="shared" si="231"/>
        <v>#N/A</v>
      </c>
      <c r="JZ20" s="153" t="e">
        <f t="shared" si="231"/>
        <v>#N/A</v>
      </c>
      <c r="KA20" s="153" t="e">
        <f t="shared" si="231"/>
        <v>#N/A</v>
      </c>
      <c r="KB20" s="153" t="e">
        <f t="shared" si="231"/>
        <v>#N/A</v>
      </c>
      <c r="KC20" s="153" t="e">
        <f t="shared" si="21"/>
        <v>#N/A</v>
      </c>
      <c r="KD20" s="153" t="e">
        <f t="shared" si="226"/>
        <v>#N/A</v>
      </c>
      <c r="KE20" s="153" t="e">
        <f t="shared" si="226"/>
        <v>#N/A</v>
      </c>
      <c r="KF20" s="153" t="e">
        <f t="shared" si="226"/>
        <v>#N/A</v>
      </c>
      <c r="KG20" s="153" t="e">
        <f t="shared" si="236"/>
        <v>#N/A</v>
      </c>
      <c r="KH20" s="153" t="e">
        <f t="shared" si="236"/>
        <v>#N/A</v>
      </c>
      <c r="KI20" s="153" t="e">
        <f t="shared" si="236"/>
        <v>#N/A</v>
      </c>
      <c r="KJ20" s="153" t="e">
        <f t="shared" si="236"/>
        <v>#N/A</v>
      </c>
      <c r="KK20" s="153" t="e">
        <f t="shared" si="236"/>
        <v>#N/A</v>
      </c>
      <c r="KL20" s="153" t="e">
        <f t="shared" si="236"/>
        <v>#N/A</v>
      </c>
      <c r="KM20" s="153" t="e">
        <f t="shared" si="236"/>
        <v>#N/A</v>
      </c>
      <c r="KN20" s="153" t="e">
        <f t="shared" si="236"/>
        <v>#N/A</v>
      </c>
      <c r="KO20" s="153" t="e">
        <f t="shared" si="236"/>
        <v>#N/A</v>
      </c>
      <c r="KP20" s="153" t="e">
        <f t="shared" si="236"/>
        <v>#N/A</v>
      </c>
      <c r="KQ20" s="153" t="e">
        <f t="shared" si="236"/>
        <v>#N/A</v>
      </c>
      <c r="KR20" s="153" t="e">
        <f t="shared" si="236"/>
        <v>#N/A</v>
      </c>
      <c r="KS20" s="153" t="e">
        <f t="shared" si="236"/>
        <v>#N/A</v>
      </c>
      <c r="KT20" s="153" t="e">
        <f t="shared" si="236"/>
        <v>#N/A</v>
      </c>
      <c r="KU20" s="153" t="e">
        <f t="shared" si="236"/>
        <v>#N/A</v>
      </c>
      <c r="KV20" s="153" t="e">
        <f t="shared" si="232"/>
        <v>#N/A</v>
      </c>
      <c r="KW20" s="153" t="e">
        <f t="shared" si="232"/>
        <v>#N/A</v>
      </c>
      <c r="KX20" s="153" t="e">
        <f t="shared" si="232"/>
        <v>#N/A</v>
      </c>
      <c r="KY20" s="153" t="e">
        <f t="shared" si="232"/>
        <v>#N/A</v>
      </c>
      <c r="KZ20" s="153" t="e">
        <f t="shared" si="232"/>
        <v>#N/A</v>
      </c>
      <c r="LA20" s="153" t="e">
        <f t="shared" si="232"/>
        <v>#N/A</v>
      </c>
      <c r="LB20" s="153" t="e">
        <f t="shared" si="232"/>
        <v>#N/A</v>
      </c>
      <c r="LC20" s="153" t="e">
        <f t="shared" si="232"/>
        <v>#N/A</v>
      </c>
      <c r="LD20" s="153" t="e">
        <f t="shared" si="232"/>
        <v>#N/A</v>
      </c>
      <c r="LE20" s="153" t="e">
        <f t="shared" si="232"/>
        <v>#N/A</v>
      </c>
      <c r="LF20" s="153" t="e">
        <f t="shared" si="232"/>
        <v>#N/A</v>
      </c>
      <c r="LG20" s="153" t="e">
        <f t="shared" si="232"/>
        <v>#N/A</v>
      </c>
      <c r="LH20" s="153" t="e">
        <f t="shared" si="232"/>
        <v>#N/A</v>
      </c>
      <c r="LI20" s="153" t="e">
        <f t="shared" si="232"/>
        <v>#N/A</v>
      </c>
      <c r="LJ20" s="153" t="e">
        <f t="shared" si="232"/>
        <v>#N/A</v>
      </c>
      <c r="LK20" s="153" t="e">
        <f t="shared" si="232"/>
        <v>#N/A</v>
      </c>
      <c r="LL20" s="153" t="e">
        <f t="shared" si="232"/>
        <v>#N/A</v>
      </c>
      <c r="LM20" s="153" t="e">
        <f t="shared" si="232"/>
        <v>#N/A</v>
      </c>
      <c r="LN20" s="153" t="e">
        <f t="shared" si="232"/>
        <v>#N/A</v>
      </c>
      <c r="LO20" s="153" t="e">
        <f t="shared" si="232"/>
        <v>#N/A</v>
      </c>
      <c r="LP20" s="153" t="e">
        <f t="shared" si="232"/>
        <v>#N/A</v>
      </c>
      <c r="LQ20" s="153" t="e">
        <f t="shared" si="232"/>
        <v>#N/A</v>
      </c>
      <c r="LR20" s="153" t="e">
        <f t="shared" si="232"/>
        <v>#N/A</v>
      </c>
      <c r="LS20" s="153" t="e">
        <f t="shared" si="232"/>
        <v>#N/A</v>
      </c>
      <c r="LT20" s="153" t="e">
        <f t="shared" si="232"/>
        <v>#N/A</v>
      </c>
      <c r="LU20" s="153" t="e">
        <f t="shared" si="232"/>
        <v>#N/A</v>
      </c>
      <c r="LV20" s="153" t="e">
        <f t="shared" si="232"/>
        <v>#N/A</v>
      </c>
      <c r="LW20" s="153" t="e">
        <f t="shared" si="232"/>
        <v>#N/A</v>
      </c>
      <c r="LX20" s="153" t="e">
        <f t="shared" si="232"/>
        <v>#N/A</v>
      </c>
      <c r="LY20" s="153" t="e">
        <f t="shared" si="232"/>
        <v>#N/A</v>
      </c>
      <c r="LZ20" s="153" t="e">
        <f t="shared" si="232"/>
        <v>#N/A</v>
      </c>
      <c r="MA20" s="153" t="e">
        <f t="shared" si="232"/>
        <v>#N/A</v>
      </c>
      <c r="MB20" s="153" t="e">
        <f t="shared" si="232"/>
        <v>#N/A</v>
      </c>
      <c r="MC20" s="153" t="e">
        <f t="shared" si="232"/>
        <v>#N/A</v>
      </c>
      <c r="MD20" s="153" t="e">
        <f t="shared" si="232"/>
        <v>#N/A</v>
      </c>
      <c r="ME20" s="153" t="e">
        <f t="shared" si="232"/>
        <v>#N/A</v>
      </c>
      <c r="MF20" s="153" t="e">
        <f t="shared" si="232"/>
        <v>#N/A</v>
      </c>
      <c r="MG20" s="153" t="e">
        <f t="shared" si="232"/>
        <v>#N/A</v>
      </c>
      <c r="MH20" s="153" t="e">
        <f t="shared" si="232"/>
        <v>#N/A</v>
      </c>
      <c r="MI20" s="153" t="e">
        <f t="shared" si="232"/>
        <v>#N/A</v>
      </c>
      <c r="MJ20" s="153" t="e">
        <f t="shared" si="232"/>
        <v>#N/A</v>
      </c>
      <c r="MK20" s="153" t="e">
        <f t="shared" si="232"/>
        <v>#N/A</v>
      </c>
      <c r="ML20" s="153" t="e">
        <f t="shared" si="232"/>
        <v>#N/A</v>
      </c>
      <c r="MM20" s="153" t="e">
        <f t="shared" si="232"/>
        <v>#N/A</v>
      </c>
      <c r="MN20" s="153" t="e">
        <f t="shared" si="232"/>
        <v>#N/A</v>
      </c>
      <c r="MO20" s="153" t="e">
        <f t="shared" si="22"/>
        <v>#N/A</v>
      </c>
      <c r="MP20" s="153" t="e">
        <f t="shared" si="227"/>
        <v>#N/A</v>
      </c>
      <c r="MQ20" s="153" t="e">
        <f t="shared" si="227"/>
        <v>#N/A</v>
      </c>
      <c r="MR20" s="153" t="e">
        <f t="shared" si="227"/>
        <v>#N/A</v>
      </c>
      <c r="MS20" s="153" t="e">
        <f t="shared" si="237"/>
        <v>#N/A</v>
      </c>
      <c r="MT20" s="153" t="e">
        <f t="shared" si="237"/>
        <v>#N/A</v>
      </c>
      <c r="MU20" s="153" t="e">
        <f t="shared" si="237"/>
        <v>#N/A</v>
      </c>
      <c r="MV20" s="153" t="e">
        <f t="shared" si="237"/>
        <v>#N/A</v>
      </c>
      <c r="MW20" s="153" t="e">
        <f t="shared" si="237"/>
        <v>#N/A</v>
      </c>
      <c r="MX20" s="153" t="e">
        <f t="shared" si="237"/>
        <v>#N/A</v>
      </c>
      <c r="MY20" s="153" t="e">
        <f t="shared" si="237"/>
        <v>#N/A</v>
      </c>
      <c r="MZ20" s="153" t="e">
        <f t="shared" si="237"/>
        <v>#N/A</v>
      </c>
      <c r="NA20" s="153" t="e">
        <f t="shared" si="237"/>
        <v>#N/A</v>
      </c>
      <c r="NB20" s="153" t="e">
        <f t="shared" si="237"/>
        <v>#N/A</v>
      </c>
      <c r="NC20" s="153" t="e">
        <f t="shared" si="237"/>
        <v>#N/A</v>
      </c>
      <c r="ND20" s="153" t="e">
        <f t="shared" si="237"/>
        <v>#N/A</v>
      </c>
      <c r="NE20" s="153" t="e">
        <f t="shared" si="237"/>
        <v>#N/A</v>
      </c>
      <c r="NF20" s="153" t="e">
        <f t="shared" si="237"/>
        <v>#N/A</v>
      </c>
      <c r="NG20" s="153" t="e">
        <f t="shared" si="237"/>
        <v>#N/A</v>
      </c>
      <c r="NH20" s="153" t="e">
        <f t="shared" si="233"/>
        <v>#N/A</v>
      </c>
      <c r="NI20" s="153" t="e">
        <f t="shared" si="233"/>
        <v>#N/A</v>
      </c>
      <c r="NJ20" s="153" t="e">
        <f t="shared" si="233"/>
        <v>#N/A</v>
      </c>
      <c r="NK20" s="153" t="e">
        <f t="shared" si="233"/>
        <v>#N/A</v>
      </c>
      <c r="NL20" s="153" t="e">
        <f t="shared" si="233"/>
        <v>#N/A</v>
      </c>
      <c r="NM20" s="153" t="e">
        <f t="shared" si="233"/>
        <v>#N/A</v>
      </c>
      <c r="NN20" s="153" t="e">
        <f t="shared" si="233"/>
        <v>#N/A</v>
      </c>
      <c r="NO20" s="153" t="e">
        <f t="shared" si="233"/>
        <v>#N/A</v>
      </c>
      <c r="NP20" s="153" t="e">
        <f t="shared" si="233"/>
        <v>#N/A</v>
      </c>
      <c r="NQ20" s="153" t="e">
        <f t="shared" si="233"/>
        <v>#N/A</v>
      </c>
      <c r="NR20" s="153" t="e">
        <f t="shared" si="233"/>
        <v>#N/A</v>
      </c>
      <c r="NS20" s="153" t="e">
        <f t="shared" si="233"/>
        <v>#N/A</v>
      </c>
      <c r="NT20" s="153" t="e">
        <f t="shared" si="233"/>
        <v>#N/A</v>
      </c>
      <c r="NU20" s="153" t="e">
        <f t="shared" si="233"/>
        <v>#N/A</v>
      </c>
      <c r="NV20" s="153" t="e">
        <f t="shared" si="233"/>
        <v>#N/A</v>
      </c>
      <c r="NW20" s="153" t="e">
        <f t="shared" si="233"/>
        <v>#N/A</v>
      </c>
      <c r="NX20" s="153" t="e">
        <f t="shared" si="233"/>
        <v>#N/A</v>
      </c>
      <c r="NY20" s="153" t="e">
        <f t="shared" si="233"/>
        <v>#N/A</v>
      </c>
      <c r="NZ20" s="153" t="e">
        <f t="shared" si="233"/>
        <v>#N/A</v>
      </c>
      <c r="OA20" s="153" t="e">
        <f t="shared" si="233"/>
        <v>#N/A</v>
      </c>
      <c r="OB20" s="153" t="e">
        <f t="shared" si="233"/>
        <v>#N/A</v>
      </c>
      <c r="OC20" s="153" t="e">
        <f t="shared" si="233"/>
        <v>#N/A</v>
      </c>
      <c r="OD20" s="153" t="e">
        <f t="shared" si="233"/>
        <v>#N/A</v>
      </c>
      <c r="OE20" s="153" t="e">
        <f t="shared" si="233"/>
        <v>#N/A</v>
      </c>
      <c r="OF20" s="153" t="e">
        <f t="shared" si="233"/>
        <v>#N/A</v>
      </c>
      <c r="OG20" s="153" t="e">
        <f t="shared" si="233"/>
        <v>#N/A</v>
      </c>
      <c r="OH20" s="153" t="e">
        <f t="shared" si="233"/>
        <v>#N/A</v>
      </c>
      <c r="OI20" s="153" t="e">
        <f t="shared" si="233"/>
        <v>#N/A</v>
      </c>
      <c r="OJ20" s="153" t="e">
        <f t="shared" si="233"/>
        <v>#N/A</v>
      </c>
      <c r="OK20" s="153" t="e">
        <f t="shared" si="233"/>
        <v>#N/A</v>
      </c>
      <c r="OL20" s="153" t="e">
        <f t="shared" si="233"/>
        <v>#N/A</v>
      </c>
      <c r="OM20" s="153" t="e">
        <f t="shared" si="233"/>
        <v>#N/A</v>
      </c>
      <c r="ON20" s="153" t="e">
        <f t="shared" si="233"/>
        <v>#N/A</v>
      </c>
      <c r="OO20" s="153" t="e">
        <f t="shared" si="233"/>
        <v>#N/A</v>
      </c>
      <c r="OP20" s="153" t="e">
        <f t="shared" si="233"/>
        <v>#N/A</v>
      </c>
      <c r="OQ20" s="153" t="e">
        <f t="shared" si="233"/>
        <v>#N/A</v>
      </c>
      <c r="OR20" s="153" t="e">
        <f t="shared" si="233"/>
        <v>#N/A</v>
      </c>
      <c r="OS20" s="153" t="e">
        <f t="shared" si="233"/>
        <v>#N/A</v>
      </c>
      <c r="OT20" s="153" t="e">
        <f t="shared" si="233"/>
        <v>#N/A</v>
      </c>
      <c r="OU20" s="153" t="e">
        <f t="shared" si="233"/>
        <v>#N/A</v>
      </c>
      <c r="OV20" s="153" t="e">
        <f t="shared" si="233"/>
        <v>#N/A</v>
      </c>
      <c r="OW20" s="153" t="e">
        <f t="shared" si="233"/>
        <v>#N/A</v>
      </c>
      <c r="OX20" s="153" t="e">
        <f t="shared" si="233"/>
        <v>#N/A</v>
      </c>
      <c r="OY20" s="153" t="e">
        <f t="shared" si="233"/>
        <v>#N/A</v>
      </c>
      <c r="OZ20" s="153" t="e">
        <f t="shared" si="233"/>
        <v>#N/A</v>
      </c>
      <c r="PA20" s="153" t="e">
        <f t="shared" si="23"/>
        <v>#N/A</v>
      </c>
      <c r="PB20" s="153" t="e">
        <f t="shared" ref="PB20:PI35" si="248">IF(ISNONTEXT($K20),_xlfn.LOGNORM.DIST(HI20,LN($G20),LN($K20),FALSE),NA())</f>
        <v>#N/A</v>
      </c>
      <c r="PC20" s="153" t="e">
        <f t="shared" si="248"/>
        <v>#N/A</v>
      </c>
      <c r="PD20" s="153" t="e">
        <f t="shared" si="248"/>
        <v>#N/A</v>
      </c>
      <c r="PE20" s="153" t="e">
        <f t="shared" si="248"/>
        <v>#N/A</v>
      </c>
      <c r="PF20" s="153" t="e">
        <f t="shared" si="248"/>
        <v>#N/A</v>
      </c>
      <c r="PG20" s="153" t="e">
        <f t="shared" si="248"/>
        <v>#N/A</v>
      </c>
      <c r="PH20" s="153" t="e">
        <f t="shared" si="248"/>
        <v>#N/A</v>
      </c>
      <c r="PI20" s="153" t="e">
        <f t="shared" si="248"/>
        <v>#N/A</v>
      </c>
    </row>
    <row r="21" spans="1:425" hidden="1" x14ac:dyDescent="0.75">
      <c r="A21" s="4">
        <v>18</v>
      </c>
      <c r="B21" s="342" t="str">
        <f>IFERROR(_xlfn.LOGNORM.INV(VLookups!$B$22,LN($G21),LN($K21)),"")</f>
        <v/>
      </c>
      <c r="C21" s="87"/>
      <c r="D21" s="342" t="str">
        <f>IFERROR(_xlfn.LOGNORM.INV(VLookups!$B$23,LN($G21),LN($K21)),"")</f>
        <v/>
      </c>
      <c r="E21" s="34" t="str">
        <f t="shared" si="9"/>
        <v/>
      </c>
      <c r="F21" s="34" t="str">
        <f t="shared" si="10"/>
        <v/>
      </c>
      <c r="G21" s="68" t="str">
        <f>IF(AND(C21&gt;0,NOT(ISBLANK(H21))),IF(VLOOKUP($C$3,VLookups!$A$17:$B$18,2,FALSE),C21*VLOOKUP(H21,VLookups!$A$4:$B$13,2,FALSE),C21),"")</f>
        <v/>
      </c>
      <c r="H21" s="21"/>
      <c r="I21" s="56"/>
      <c r="J21" s="244"/>
      <c r="K21" s="343" t="str">
        <f>IF(C21&gt;0,IF(ISBLANK(J21),IF(ISBLANK(H21),"",VLOOKUP(H21,VLookups!$A$4:$C$13,3,FALSE)),J21),"")</f>
        <v/>
      </c>
      <c r="L21" s="343" t="str">
        <f t="shared" si="11"/>
        <v/>
      </c>
      <c r="M21" s="70" t="str">
        <f t="shared" si="12"/>
        <v/>
      </c>
      <c r="N21" s="87"/>
      <c r="O21" s="237" t="str">
        <f>IF(AND(N21&gt;0,C21&gt;0,NOT(K21="")),ABS(VLOOKUP($N$1,VLookups!$A$53:$B$54,2,FALSE)-_xlfn.LOGNORM.DIST(N21,LN(G21),LN(K21),TRUE)),"")</f>
        <v/>
      </c>
      <c r="P21" s="86" t="str">
        <f>IF(AND($B21&gt;0,$C21&gt;0,$D21&gt;0,NOT(ISBLANK($H21))),_xlfn.LOGNORM.INV(ABS(VLOOKUP($N$1,VLookups!$A$53:$B$54,2,FALSE)-P$3),LN($G21),LN($K21)),"")</f>
        <v/>
      </c>
      <c r="Q21" s="85" t="str">
        <f>IF(AND($B21&gt;0,$C21&gt;0,$D21&gt;0,NOT(ISBLANK($H21))),_xlfn.LOGNORM.INV(ABS(VLOOKUP($N$1,VLookups!$A$53:$B$54,2,FALSE)-Q$3),LN($G21),LN($K21)),"")</f>
        <v/>
      </c>
      <c r="R21" s="86" t="str">
        <f>IF(AND($B21&gt;0,$C21&gt;0,$D21&gt;0,NOT(ISBLANK($H21))),_xlfn.LOGNORM.INV(ABS(VLOOKUP($N$1,VLookups!$A$53:$B$54,2,FALSE)-R$3),LN($G21),LN($K21)),"")</f>
        <v/>
      </c>
      <c r="S21" s="85" t="str">
        <f>IF(AND($B21&gt;0,$C21&gt;0,$D21&gt;0,NOT(ISBLANK($H21))),_xlfn.LOGNORM.INV(ABS(VLOOKUP($N$1,VLookups!$A$53:$B$54,2,FALSE)-S$3),LN($G21),LN($K21)),"")</f>
        <v/>
      </c>
      <c r="T21" s="86" t="str">
        <f>IF(AND($B21&gt;0,$C21&gt;0,$D21&gt;0,NOT(ISBLANK($H21))),_xlfn.LOGNORM.INV(ABS(VLOOKUP($N$1,VLookups!$A$53:$B$54,2,FALSE)-T$3),LN($G21),LN($K21)),"")</f>
        <v/>
      </c>
      <c r="U21" s="85" t="str">
        <f>IF(AND($B21&gt;0,$C21&gt;0,$D21&gt;0,NOT(ISBLANK($H21))),_xlfn.LOGNORM.INV(ABS(VLOOKUP($N$1,VLookups!$A$53:$B$54,2,FALSE)-U$3),LN($G21),LN($K21)),"")</f>
        <v/>
      </c>
      <c r="V21" s="5"/>
      <c r="W21" s="152" t="str">
        <f t="shared" si="13"/>
        <v/>
      </c>
      <c r="X21" s="152" t="str">
        <f t="shared" si="14"/>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53" t="e">
        <f t="shared" si="4"/>
        <v>#N/A</v>
      </c>
      <c r="HR21" s="153" t="e">
        <f t="shared" si="225"/>
        <v>#N/A</v>
      </c>
      <c r="HS21" s="153" t="e">
        <f t="shared" si="225"/>
        <v>#N/A</v>
      </c>
      <c r="HT21" s="153" t="e">
        <f t="shared" si="225"/>
        <v>#N/A</v>
      </c>
      <c r="HU21" s="153" t="e">
        <f t="shared" si="235"/>
        <v>#N/A</v>
      </c>
      <c r="HV21" s="153" t="e">
        <f t="shared" si="235"/>
        <v>#N/A</v>
      </c>
      <c r="HW21" s="153" t="e">
        <f t="shared" si="235"/>
        <v>#N/A</v>
      </c>
      <c r="HX21" s="153" t="e">
        <f t="shared" si="235"/>
        <v>#N/A</v>
      </c>
      <c r="HY21" s="153" t="e">
        <f t="shared" si="235"/>
        <v>#N/A</v>
      </c>
      <c r="HZ21" s="153" t="e">
        <f t="shared" si="235"/>
        <v>#N/A</v>
      </c>
      <c r="IA21" s="153" t="e">
        <f t="shared" si="235"/>
        <v>#N/A</v>
      </c>
      <c r="IB21" s="153" t="e">
        <f t="shared" si="235"/>
        <v>#N/A</v>
      </c>
      <c r="IC21" s="153" t="e">
        <f t="shared" si="235"/>
        <v>#N/A</v>
      </c>
      <c r="ID21" s="153" t="e">
        <f t="shared" si="235"/>
        <v>#N/A</v>
      </c>
      <c r="IE21" s="153" t="e">
        <f t="shared" si="235"/>
        <v>#N/A</v>
      </c>
      <c r="IF21" s="153" t="e">
        <f t="shared" si="235"/>
        <v>#N/A</v>
      </c>
      <c r="IG21" s="153" t="e">
        <f t="shared" si="235"/>
        <v>#N/A</v>
      </c>
      <c r="IH21" s="153" t="e">
        <f t="shared" si="235"/>
        <v>#N/A</v>
      </c>
      <c r="II21" s="153" t="e">
        <f t="shared" si="235"/>
        <v>#N/A</v>
      </c>
      <c r="IJ21" s="153" t="e">
        <f t="shared" si="231"/>
        <v>#N/A</v>
      </c>
      <c r="IK21" s="153" t="e">
        <f t="shared" si="231"/>
        <v>#N/A</v>
      </c>
      <c r="IL21" s="153" t="e">
        <f t="shared" si="231"/>
        <v>#N/A</v>
      </c>
      <c r="IM21" s="153" t="e">
        <f t="shared" si="231"/>
        <v>#N/A</v>
      </c>
      <c r="IN21" s="153" t="e">
        <f t="shared" si="231"/>
        <v>#N/A</v>
      </c>
      <c r="IO21" s="153" t="e">
        <f t="shared" si="231"/>
        <v>#N/A</v>
      </c>
      <c r="IP21" s="153" t="e">
        <f t="shared" si="231"/>
        <v>#N/A</v>
      </c>
      <c r="IQ21" s="153" t="e">
        <f t="shared" si="231"/>
        <v>#N/A</v>
      </c>
      <c r="IR21" s="153" t="e">
        <f t="shared" si="231"/>
        <v>#N/A</v>
      </c>
      <c r="IS21" s="153" t="e">
        <f t="shared" si="231"/>
        <v>#N/A</v>
      </c>
      <c r="IT21" s="153" t="e">
        <f t="shared" si="231"/>
        <v>#N/A</v>
      </c>
      <c r="IU21" s="153" t="e">
        <f t="shared" si="231"/>
        <v>#N/A</v>
      </c>
      <c r="IV21" s="153" t="e">
        <f t="shared" si="231"/>
        <v>#N/A</v>
      </c>
      <c r="IW21" s="153" t="e">
        <f t="shared" si="231"/>
        <v>#N/A</v>
      </c>
      <c r="IX21" s="153" t="e">
        <f t="shared" si="231"/>
        <v>#N/A</v>
      </c>
      <c r="IY21" s="153" t="e">
        <f t="shared" si="231"/>
        <v>#N/A</v>
      </c>
      <c r="IZ21" s="153" t="e">
        <f t="shared" si="231"/>
        <v>#N/A</v>
      </c>
      <c r="JA21" s="153" t="e">
        <f t="shared" si="231"/>
        <v>#N/A</v>
      </c>
      <c r="JB21" s="153" t="e">
        <f t="shared" si="231"/>
        <v>#N/A</v>
      </c>
      <c r="JC21" s="153" t="e">
        <f t="shared" si="231"/>
        <v>#N/A</v>
      </c>
      <c r="JD21" s="153" t="e">
        <f t="shared" si="231"/>
        <v>#N/A</v>
      </c>
      <c r="JE21" s="153" t="e">
        <f t="shared" si="231"/>
        <v>#N/A</v>
      </c>
      <c r="JF21" s="153" t="e">
        <f t="shared" si="231"/>
        <v>#N/A</v>
      </c>
      <c r="JG21" s="153" t="e">
        <f t="shared" si="231"/>
        <v>#N/A</v>
      </c>
      <c r="JH21" s="153" t="e">
        <f t="shared" si="231"/>
        <v>#N/A</v>
      </c>
      <c r="JI21" s="153" t="e">
        <f t="shared" si="231"/>
        <v>#N/A</v>
      </c>
      <c r="JJ21" s="153" t="e">
        <f t="shared" si="231"/>
        <v>#N/A</v>
      </c>
      <c r="JK21" s="153" t="e">
        <f t="shared" si="231"/>
        <v>#N/A</v>
      </c>
      <c r="JL21" s="153" t="e">
        <f t="shared" si="231"/>
        <v>#N/A</v>
      </c>
      <c r="JM21" s="153" t="e">
        <f t="shared" si="231"/>
        <v>#N/A</v>
      </c>
      <c r="JN21" s="153" t="e">
        <f t="shared" ref="JN21:KB36" si="250">IF(ISNONTEXT($K21),_xlfn.LOGNORM.DIST(BU21,LN($G21),LN($K21),FALSE),NA())</f>
        <v>#N/A</v>
      </c>
      <c r="JO21" s="153" t="e">
        <f t="shared" si="250"/>
        <v>#N/A</v>
      </c>
      <c r="JP21" s="153" t="e">
        <f t="shared" si="250"/>
        <v>#N/A</v>
      </c>
      <c r="JQ21" s="153" t="e">
        <f t="shared" si="250"/>
        <v>#N/A</v>
      </c>
      <c r="JR21" s="153" t="e">
        <f t="shared" si="250"/>
        <v>#N/A</v>
      </c>
      <c r="JS21" s="153" t="e">
        <f t="shared" si="250"/>
        <v>#N/A</v>
      </c>
      <c r="JT21" s="153" t="e">
        <f t="shared" si="250"/>
        <v>#N/A</v>
      </c>
      <c r="JU21" s="153" t="e">
        <f t="shared" si="250"/>
        <v>#N/A</v>
      </c>
      <c r="JV21" s="153" t="e">
        <f t="shared" si="250"/>
        <v>#N/A</v>
      </c>
      <c r="JW21" s="153" t="e">
        <f t="shared" si="250"/>
        <v>#N/A</v>
      </c>
      <c r="JX21" s="153" t="e">
        <f t="shared" si="250"/>
        <v>#N/A</v>
      </c>
      <c r="JY21" s="153" t="e">
        <f t="shared" si="250"/>
        <v>#N/A</v>
      </c>
      <c r="JZ21" s="153" t="e">
        <f t="shared" si="250"/>
        <v>#N/A</v>
      </c>
      <c r="KA21" s="153" t="e">
        <f t="shared" si="250"/>
        <v>#N/A</v>
      </c>
      <c r="KB21" s="153" t="e">
        <f t="shared" si="250"/>
        <v>#N/A</v>
      </c>
      <c r="KC21" s="153" t="e">
        <f t="shared" si="21"/>
        <v>#N/A</v>
      </c>
      <c r="KD21" s="153" t="e">
        <f t="shared" si="226"/>
        <v>#N/A</v>
      </c>
      <c r="KE21" s="153" t="e">
        <f t="shared" si="226"/>
        <v>#N/A</v>
      </c>
      <c r="KF21" s="153" t="e">
        <f t="shared" si="226"/>
        <v>#N/A</v>
      </c>
      <c r="KG21" s="153" t="e">
        <f t="shared" si="236"/>
        <v>#N/A</v>
      </c>
      <c r="KH21" s="153" t="e">
        <f t="shared" si="236"/>
        <v>#N/A</v>
      </c>
      <c r="KI21" s="153" t="e">
        <f t="shared" si="236"/>
        <v>#N/A</v>
      </c>
      <c r="KJ21" s="153" t="e">
        <f t="shared" si="236"/>
        <v>#N/A</v>
      </c>
      <c r="KK21" s="153" t="e">
        <f t="shared" si="236"/>
        <v>#N/A</v>
      </c>
      <c r="KL21" s="153" t="e">
        <f t="shared" si="236"/>
        <v>#N/A</v>
      </c>
      <c r="KM21" s="153" t="e">
        <f t="shared" si="236"/>
        <v>#N/A</v>
      </c>
      <c r="KN21" s="153" t="e">
        <f t="shared" si="236"/>
        <v>#N/A</v>
      </c>
      <c r="KO21" s="153" t="e">
        <f t="shared" si="236"/>
        <v>#N/A</v>
      </c>
      <c r="KP21" s="153" t="e">
        <f t="shared" si="236"/>
        <v>#N/A</v>
      </c>
      <c r="KQ21" s="153" t="e">
        <f t="shared" si="236"/>
        <v>#N/A</v>
      </c>
      <c r="KR21" s="153" t="e">
        <f t="shared" si="236"/>
        <v>#N/A</v>
      </c>
      <c r="KS21" s="153" t="e">
        <f t="shared" si="236"/>
        <v>#N/A</v>
      </c>
      <c r="KT21" s="153" t="e">
        <f t="shared" si="236"/>
        <v>#N/A</v>
      </c>
      <c r="KU21" s="153" t="e">
        <f t="shared" si="236"/>
        <v>#N/A</v>
      </c>
      <c r="KV21" s="153" t="e">
        <f t="shared" si="232"/>
        <v>#N/A</v>
      </c>
      <c r="KW21" s="153" t="e">
        <f t="shared" si="232"/>
        <v>#N/A</v>
      </c>
      <c r="KX21" s="153" t="e">
        <f t="shared" si="232"/>
        <v>#N/A</v>
      </c>
      <c r="KY21" s="153" t="e">
        <f t="shared" si="232"/>
        <v>#N/A</v>
      </c>
      <c r="KZ21" s="153" t="e">
        <f t="shared" si="232"/>
        <v>#N/A</v>
      </c>
      <c r="LA21" s="153" t="e">
        <f t="shared" si="232"/>
        <v>#N/A</v>
      </c>
      <c r="LB21" s="153" t="e">
        <f t="shared" si="232"/>
        <v>#N/A</v>
      </c>
      <c r="LC21" s="153" t="e">
        <f t="shared" si="232"/>
        <v>#N/A</v>
      </c>
      <c r="LD21" s="153" t="e">
        <f t="shared" si="232"/>
        <v>#N/A</v>
      </c>
      <c r="LE21" s="153" t="e">
        <f t="shared" si="232"/>
        <v>#N/A</v>
      </c>
      <c r="LF21" s="153" t="e">
        <f t="shared" si="232"/>
        <v>#N/A</v>
      </c>
      <c r="LG21" s="153" t="e">
        <f t="shared" si="232"/>
        <v>#N/A</v>
      </c>
      <c r="LH21" s="153" t="e">
        <f t="shared" si="232"/>
        <v>#N/A</v>
      </c>
      <c r="LI21" s="153" t="e">
        <f t="shared" si="232"/>
        <v>#N/A</v>
      </c>
      <c r="LJ21" s="153" t="e">
        <f t="shared" si="232"/>
        <v>#N/A</v>
      </c>
      <c r="LK21" s="153" t="e">
        <f t="shared" si="232"/>
        <v>#N/A</v>
      </c>
      <c r="LL21" s="153" t="e">
        <f t="shared" si="232"/>
        <v>#N/A</v>
      </c>
      <c r="LM21" s="153" t="e">
        <f t="shared" si="232"/>
        <v>#N/A</v>
      </c>
      <c r="LN21" s="153" t="e">
        <f t="shared" si="232"/>
        <v>#N/A</v>
      </c>
      <c r="LO21" s="153" t="e">
        <f t="shared" si="232"/>
        <v>#N/A</v>
      </c>
      <c r="LP21" s="153" t="e">
        <f t="shared" si="232"/>
        <v>#N/A</v>
      </c>
      <c r="LQ21" s="153" t="e">
        <f t="shared" si="232"/>
        <v>#N/A</v>
      </c>
      <c r="LR21" s="153" t="e">
        <f t="shared" si="232"/>
        <v>#N/A</v>
      </c>
      <c r="LS21" s="153" t="e">
        <f t="shared" si="232"/>
        <v>#N/A</v>
      </c>
      <c r="LT21" s="153" t="e">
        <f t="shared" si="232"/>
        <v>#N/A</v>
      </c>
      <c r="LU21" s="153" t="e">
        <f t="shared" si="232"/>
        <v>#N/A</v>
      </c>
      <c r="LV21" s="153" t="e">
        <f t="shared" si="232"/>
        <v>#N/A</v>
      </c>
      <c r="LW21" s="153" t="e">
        <f t="shared" si="232"/>
        <v>#N/A</v>
      </c>
      <c r="LX21" s="153" t="e">
        <f t="shared" si="232"/>
        <v>#N/A</v>
      </c>
      <c r="LY21" s="153" t="e">
        <f t="shared" si="232"/>
        <v>#N/A</v>
      </c>
      <c r="LZ21" s="153" t="e">
        <f t="shared" ref="LZ21:MN36" si="251">IF(ISNONTEXT($K21),_xlfn.LOGNORM.DIST(EG21,LN($G21),LN($K21),FALSE),NA())</f>
        <v>#N/A</v>
      </c>
      <c r="MA21" s="153" t="e">
        <f t="shared" si="251"/>
        <v>#N/A</v>
      </c>
      <c r="MB21" s="153" t="e">
        <f t="shared" si="251"/>
        <v>#N/A</v>
      </c>
      <c r="MC21" s="153" t="e">
        <f t="shared" si="251"/>
        <v>#N/A</v>
      </c>
      <c r="MD21" s="153" t="e">
        <f t="shared" si="251"/>
        <v>#N/A</v>
      </c>
      <c r="ME21" s="153" t="e">
        <f t="shared" si="251"/>
        <v>#N/A</v>
      </c>
      <c r="MF21" s="153" t="e">
        <f t="shared" si="251"/>
        <v>#N/A</v>
      </c>
      <c r="MG21" s="153" t="e">
        <f t="shared" si="251"/>
        <v>#N/A</v>
      </c>
      <c r="MH21" s="153" t="e">
        <f t="shared" si="251"/>
        <v>#N/A</v>
      </c>
      <c r="MI21" s="153" t="e">
        <f t="shared" si="251"/>
        <v>#N/A</v>
      </c>
      <c r="MJ21" s="153" t="e">
        <f t="shared" si="251"/>
        <v>#N/A</v>
      </c>
      <c r="MK21" s="153" t="e">
        <f t="shared" si="251"/>
        <v>#N/A</v>
      </c>
      <c r="ML21" s="153" t="e">
        <f t="shared" si="251"/>
        <v>#N/A</v>
      </c>
      <c r="MM21" s="153" t="e">
        <f t="shared" si="251"/>
        <v>#N/A</v>
      </c>
      <c r="MN21" s="153" t="e">
        <f t="shared" si="251"/>
        <v>#N/A</v>
      </c>
      <c r="MO21" s="153" t="e">
        <f t="shared" si="22"/>
        <v>#N/A</v>
      </c>
      <c r="MP21" s="153" t="e">
        <f t="shared" si="227"/>
        <v>#N/A</v>
      </c>
      <c r="MQ21" s="153" t="e">
        <f t="shared" si="227"/>
        <v>#N/A</v>
      </c>
      <c r="MR21" s="153" t="e">
        <f t="shared" si="227"/>
        <v>#N/A</v>
      </c>
      <c r="MS21" s="153" t="e">
        <f t="shared" si="237"/>
        <v>#N/A</v>
      </c>
      <c r="MT21" s="153" t="e">
        <f t="shared" si="237"/>
        <v>#N/A</v>
      </c>
      <c r="MU21" s="153" t="e">
        <f t="shared" si="237"/>
        <v>#N/A</v>
      </c>
      <c r="MV21" s="153" t="e">
        <f t="shared" si="237"/>
        <v>#N/A</v>
      </c>
      <c r="MW21" s="153" t="e">
        <f t="shared" si="237"/>
        <v>#N/A</v>
      </c>
      <c r="MX21" s="153" t="e">
        <f t="shared" si="237"/>
        <v>#N/A</v>
      </c>
      <c r="MY21" s="153" t="e">
        <f t="shared" si="237"/>
        <v>#N/A</v>
      </c>
      <c r="MZ21" s="153" t="e">
        <f t="shared" si="237"/>
        <v>#N/A</v>
      </c>
      <c r="NA21" s="153" t="e">
        <f t="shared" si="237"/>
        <v>#N/A</v>
      </c>
      <c r="NB21" s="153" t="e">
        <f t="shared" si="237"/>
        <v>#N/A</v>
      </c>
      <c r="NC21" s="153" t="e">
        <f t="shared" si="237"/>
        <v>#N/A</v>
      </c>
      <c r="ND21" s="153" t="e">
        <f t="shared" si="237"/>
        <v>#N/A</v>
      </c>
      <c r="NE21" s="153" t="e">
        <f t="shared" si="237"/>
        <v>#N/A</v>
      </c>
      <c r="NF21" s="153" t="e">
        <f t="shared" si="237"/>
        <v>#N/A</v>
      </c>
      <c r="NG21" s="153" t="e">
        <f t="shared" si="237"/>
        <v>#N/A</v>
      </c>
      <c r="NH21" s="153" t="e">
        <f t="shared" si="233"/>
        <v>#N/A</v>
      </c>
      <c r="NI21" s="153" t="e">
        <f t="shared" si="233"/>
        <v>#N/A</v>
      </c>
      <c r="NJ21" s="153" t="e">
        <f t="shared" si="233"/>
        <v>#N/A</v>
      </c>
      <c r="NK21" s="153" t="e">
        <f t="shared" si="233"/>
        <v>#N/A</v>
      </c>
      <c r="NL21" s="153" t="e">
        <f t="shared" si="233"/>
        <v>#N/A</v>
      </c>
      <c r="NM21" s="153" t="e">
        <f t="shared" si="233"/>
        <v>#N/A</v>
      </c>
      <c r="NN21" s="153" t="e">
        <f t="shared" si="233"/>
        <v>#N/A</v>
      </c>
      <c r="NO21" s="153" t="e">
        <f t="shared" si="233"/>
        <v>#N/A</v>
      </c>
      <c r="NP21" s="153" t="e">
        <f t="shared" si="233"/>
        <v>#N/A</v>
      </c>
      <c r="NQ21" s="153" t="e">
        <f t="shared" si="233"/>
        <v>#N/A</v>
      </c>
      <c r="NR21" s="153" t="e">
        <f t="shared" si="233"/>
        <v>#N/A</v>
      </c>
      <c r="NS21" s="153" t="e">
        <f t="shared" si="233"/>
        <v>#N/A</v>
      </c>
      <c r="NT21" s="153" t="e">
        <f t="shared" si="233"/>
        <v>#N/A</v>
      </c>
      <c r="NU21" s="153" t="e">
        <f t="shared" si="233"/>
        <v>#N/A</v>
      </c>
      <c r="NV21" s="153" t="e">
        <f t="shared" si="233"/>
        <v>#N/A</v>
      </c>
      <c r="NW21" s="153" t="e">
        <f t="shared" si="233"/>
        <v>#N/A</v>
      </c>
      <c r="NX21" s="153" t="e">
        <f t="shared" si="233"/>
        <v>#N/A</v>
      </c>
      <c r="NY21" s="153" t="e">
        <f t="shared" si="233"/>
        <v>#N/A</v>
      </c>
      <c r="NZ21" s="153" t="e">
        <f t="shared" si="233"/>
        <v>#N/A</v>
      </c>
      <c r="OA21" s="153" t="e">
        <f t="shared" si="233"/>
        <v>#N/A</v>
      </c>
      <c r="OB21" s="153" t="e">
        <f t="shared" si="233"/>
        <v>#N/A</v>
      </c>
      <c r="OC21" s="153" t="e">
        <f t="shared" si="233"/>
        <v>#N/A</v>
      </c>
      <c r="OD21" s="153" t="e">
        <f t="shared" si="233"/>
        <v>#N/A</v>
      </c>
      <c r="OE21" s="153" t="e">
        <f t="shared" si="233"/>
        <v>#N/A</v>
      </c>
      <c r="OF21" s="153" t="e">
        <f t="shared" si="233"/>
        <v>#N/A</v>
      </c>
      <c r="OG21" s="153" t="e">
        <f t="shared" si="233"/>
        <v>#N/A</v>
      </c>
      <c r="OH21" s="153" t="e">
        <f t="shared" si="233"/>
        <v>#N/A</v>
      </c>
      <c r="OI21" s="153" t="e">
        <f t="shared" si="233"/>
        <v>#N/A</v>
      </c>
      <c r="OJ21" s="153" t="e">
        <f t="shared" si="233"/>
        <v>#N/A</v>
      </c>
      <c r="OK21" s="153" t="e">
        <f t="shared" si="233"/>
        <v>#N/A</v>
      </c>
      <c r="OL21" s="153" t="e">
        <f t="shared" ref="OL21:OZ36" si="252">IF(ISNONTEXT($K21),_xlfn.LOGNORM.DIST(GS21,LN($G21),LN($K21),FALSE),NA())</f>
        <v>#N/A</v>
      </c>
      <c r="OM21" s="153" t="e">
        <f t="shared" si="252"/>
        <v>#N/A</v>
      </c>
      <c r="ON21" s="153" t="e">
        <f t="shared" si="252"/>
        <v>#N/A</v>
      </c>
      <c r="OO21" s="153" t="e">
        <f t="shared" si="252"/>
        <v>#N/A</v>
      </c>
      <c r="OP21" s="153" t="e">
        <f t="shared" si="252"/>
        <v>#N/A</v>
      </c>
      <c r="OQ21" s="153" t="e">
        <f t="shared" si="252"/>
        <v>#N/A</v>
      </c>
      <c r="OR21" s="153" t="e">
        <f t="shared" si="252"/>
        <v>#N/A</v>
      </c>
      <c r="OS21" s="153" t="e">
        <f t="shared" si="252"/>
        <v>#N/A</v>
      </c>
      <c r="OT21" s="153" t="e">
        <f t="shared" si="252"/>
        <v>#N/A</v>
      </c>
      <c r="OU21" s="153" t="e">
        <f t="shared" si="252"/>
        <v>#N/A</v>
      </c>
      <c r="OV21" s="153" t="e">
        <f t="shared" si="252"/>
        <v>#N/A</v>
      </c>
      <c r="OW21" s="153" t="e">
        <f t="shared" si="252"/>
        <v>#N/A</v>
      </c>
      <c r="OX21" s="153" t="e">
        <f t="shared" si="252"/>
        <v>#N/A</v>
      </c>
      <c r="OY21" s="153" t="e">
        <f t="shared" si="252"/>
        <v>#N/A</v>
      </c>
      <c r="OZ21" s="153" t="e">
        <f t="shared" si="252"/>
        <v>#N/A</v>
      </c>
      <c r="PA21" s="153" t="e">
        <f t="shared" si="23"/>
        <v>#N/A</v>
      </c>
      <c r="PB21" s="153" t="e">
        <f t="shared" si="248"/>
        <v>#N/A</v>
      </c>
      <c r="PC21" s="153" t="e">
        <f t="shared" si="248"/>
        <v>#N/A</v>
      </c>
      <c r="PD21" s="153" t="e">
        <f t="shared" si="248"/>
        <v>#N/A</v>
      </c>
      <c r="PE21" s="153" t="e">
        <f t="shared" si="248"/>
        <v>#N/A</v>
      </c>
      <c r="PF21" s="153" t="e">
        <f t="shared" si="248"/>
        <v>#N/A</v>
      </c>
      <c r="PG21" s="153" t="e">
        <f t="shared" si="248"/>
        <v>#N/A</v>
      </c>
      <c r="PH21" s="153" t="e">
        <f t="shared" si="248"/>
        <v>#N/A</v>
      </c>
      <c r="PI21" s="153" t="e">
        <f t="shared" si="248"/>
        <v>#N/A</v>
      </c>
    </row>
    <row r="22" spans="1:425" hidden="1" x14ac:dyDescent="0.75">
      <c r="A22" s="4">
        <v>19</v>
      </c>
      <c r="B22" s="342" t="str">
        <f>IFERROR(_xlfn.LOGNORM.INV(VLookups!$B$22,LN($G22),LN($K22)),"")</f>
        <v/>
      </c>
      <c r="C22" s="87"/>
      <c r="D22" s="342" t="str">
        <f>IFERROR(_xlfn.LOGNORM.INV(VLookups!$B$23,LN($G22),LN($K22)),"")</f>
        <v/>
      </c>
      <c r="E22" s="34" t="str">
        <f t="shared" si="9"/>
        <v/>
      </c>
      <c r="F22" s="34" t="str">
        <f t="shared" si="10"/>
        <v/>
      </c>
      <c r="G22" s="68" t="str">
        <f>IF(AND(C22&gt;0,NOT(ISBLANK(H22))),IF(VLOOKUP($C$3,VLookups!$A$17:$B$18,2,FALSE),C22*VLOOKUP(H22,VLookups!$A$4:$B$13,2,FALSE),C22),"")</f>
        <v/>
      </c>
      <c r="H22" s="21"/>
      <c r="I22" s="56"/>
      <c r="J22" s="244"/>
      <c r="K22" s="343" t="str">
        <f>IF(C22&gt;0,IF(ISBLANK(J22),IF(ISBLANK(H22),"",VLOOKUP(H22,VLookups!$A$4:$C$13,3,FALSE)),J22),"")</f>
        <v/>
      </c>
      <c r="L22" s="343" t="str">
        <f t="shared" si="11"/>
        <v/>
      </c>
      <c r="M22" s="70" t="str">
        <f t="shared" si="12"/>
        <v/>
      </c>
      <c r="N22" s="87"/>
      <c r="O22" s="237" t="str">
        <f>IF(AND(N22&gt;0,C22&gt;0,NOT(K22="")),ABS(VLOOKUP($N$1,VLookups!$A$53:$B$54,2,FALSE)-_xlfn.LOGNORM.DIST(N22,LN(G22),LN(K22),TRUE)),"")</f>
        <v/>
      </c>
      <c r="P22" s="86" t="str">
        <f>IF(AND($B22&gt;0,$C22&gt;0,$D22&gt;0,NOT(ISBLANK($H22))),_xlfn.LOGNORM.INV(ABS(VLOOKUP($N$1,VLookups!$A$53:$B$54,2,FALSE)-P$3),LN($G22),LN($K22)),"")</f>
        <v/>
      </c>
      <c r="Q22" s="85" t="str">
        <f>IF(AND($B22&gt;0,$C22&gt;0,$D22&gt;0,NOT(ISBLANK($H22))),_xlfn.LOGNORM.INV(ABS(VLOOKUP($N$1,VLookups!$A$53:$B$54,2,FALSE)-Q$3),LN($G22),LN($K22)),"")</f>
        <v/>
      </c>
      <c r="R22" s="86" t="str">
        <f>IF(AND($B22&gt;0,$C22&gt;0,$D22&gt;0,NOT(ISBLANK($H22))),_xlfn.LOGNORM.INV(ABS(VLOOKUP($N$1,VLookups!$A$53:$B$54,2,FALSE)-R$3),LN($G22),LN($K22)),"")</f>
        <v/>
      </c>
      <c r="S22" s="85" t="str">
        <f>IF(AND($B22&gt;0,$C22&gt;0,$D22&gt;0,NOT(ISBLANK($H22))),_xlfn.LOGNORM.INV(ABS(VLOOKUP($N$1,VLookups!$A$53:$B$54,2,FALSE)-S$3),LN($G22),LN($K22)),"")</f>
        <v/>
      </c>
      <c r="T22" s="86" t="str">
        <f>IF(AND($B22&gt;0,$C22&gt;0,$D22&gt;0,NOT(ISBLANK($H22))),_xlfn.LOGNORM.INV(ABS(VLOOKUP($N$1,VLookups!$A$53:$B$54,2,FALSE)-T$3),LN($G22),LN($K22)),"")</f>
        <v/>
      </c>
      <c r="U22" s="85" t="str">
        <f>IF(AND($B22&gt;0,$C22&gt;0,$D22&gt;0,NOT(ISBLANK($H22))),_xlfn.LOGNORM.INV(ABS(VLOOKUP($N$1,VLookups!$A$53:$B$54,2,FALSE)-U$3),LN($G22),LN($K22)),"")</f>
        <v/>
      </c>
      <c r="V22" s="5"/>
      <c r="W22" s="152" t="str">
        <f t="shared" si="13"/>
        <v/>
      </c>
      <c r="X22" s="152" t="str">
        <f t="shared" si="14"/>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53" t="e">
        <f t="shared" si="4"/>
        <v>#N/A</v>
      </c>
      <c r="HR22" s="153" t="e">
        <f t="shared" si="225"/>
        <v>#N/A</v>
      </c>
      <c r="HS22" s="153" t="e">
        <f t="shared" si="225"/>
        <v>#N/A</v>
      </c>
      <c r="HT22" s="153" t="e">
        <f t="shared" si="225"/>
        <v>#N/A</v>
      </c>
      <c r="HU22" s="153" t="e">
        <f t="shared" si="235"/>
        <v>#N/A</v>
      </c>
      <c r="HV22" s="153" t="e">
        <f t="shared" si="235"/>
        <v>#N/A</v>
      </c>
      <c r="HW22" s="153" t="e">
        <f t="shared" si="235"/>
        <v>#N/A</v>
      </c>
      <c r="HX22" s="153" t="e">
        <f t="shared" si="235"/>
        <v>#N/A</v>
      </c>
      <c r="HY22" s="153" t="e">
        <f t="shared" si="235"/>
        <v>#N/A</v>
      </c>
      <c r="HZ22" s="153" t="e">
        <f t="shared" si="235"/>
        <v>#N/A</v>
      </c>
      <c r="IA22" s="153" t="e">
        <f t="shared" si="235"/>
        <v>#N/A</v>
      </c>
      <c r="IB22" s="153" t="e">
        <f t="shared" si="235"/>
        <v>#N/A</v>
      </c>
      <c r="IC22" s="153" t="e">
        <f t="shared" si="235"/>
        <v>#N/A</v>
      </c>
      <c r="ID22" s="153" t="e">
        <f t="shared" si="235"/>
        <v>#N/A</v>
      </c>
      <c r="IE22" s="153" t="e">
        <f t="shared" si="235"/>
        <v>#N/A</v>
      </c>
      <c r="IF22" s="153" t="e">
        <f t="shared" si="235"/>
        <v>#N/A</v>
      </c>
      <c r="IG22" s="153" t="e">
        <f t="shared" si="235"/>
        <v>#N/A</v>
      </c>
      <c r="IH22" s="153" t="e">
        <f t="shared" si="235"/>
        <v>#N/A</v>
      </c>
      <c r="II22" s="153" t="e">
        <f t="shared" si="235"/>
        <v>#N/A</v>
      </c>
      <c r="IJ22" s="153" t="e">
        <f t="shared" ref="IJ22:JM30" si="254">IF(ISNONTEXT($K22),_xlfn.LOGNORM.DIST(AQ22,LN($G22),LN($K22),FALSE),NA())</f>
        <v>#N/A</v>
      </c>
      <c r="IK22" s="153" t="e">
        <f t="shared" si="254"/>
        <v>#N/A</v>
      </c>
      <c r="IL22" s="153" t="e">
        <f t="shared" si="254"/>
        <v>#N/A</v>
      </c>
      <c r="IM22" s="153" t="e">
        <f t="shared" si="254"/>
        <v>#N/A</v>
      </c>
      <c r="IN22" s="153" t="e">
        <f t="shared" si="254"/>
        <v>#N/A</v>
      </c>
      <c r="IO22" s="153" t="e">
        <f t="shared" si="254"/>
        <v>#N/A</v>
      </c>
      <c r="IP22" s="153" t="e">
        <f t="shared" si="254"/>
        <v>#N/A</v>
      </c>
      <c r="IQ22" s="153" t="e">
        <f t="shared" si="254"/>
        <v>#N/A</v>
      </c>
      <c r="IR22" s="153" t="e">
        <f t="shared" si="254"/>
        <v>#N/A</v>
      </c>
      <c r="IS22" s="153" t="e">
        <f t="shared" si="254"/>
        <v>#N/A</v>
      </c>
      <c r="IT22" s="153" t="e">
        <f t="shared" si="254"/>
        <v>#N/A</v>
      </c>
      <c r="IU22" s="153" t="e">
        <f t="shared" si="254"/>
        <v>#N/A</v>
      </c>
      <c r="IV22" s="153" t="e">
        <f t="shared" si="254"/>
        <v>#N/A</v>
      </c>
      <c r="IW22" s="153" t="e">
        <f t="shared" si="254"/>
        <v>#N/A</v>
      </c>
      <c r="IX22" s="153" t="e">
        <f t="shared" si="254"/>
        <v>#N/A</v>
      </c>
      <c r="IY22" s="153" t="e">
        <f t="shared" si="254"/>
        <v>#N/A</v>
      </c>
      <c r="IZ22" s="153" t="e">
        <f t="shared" si="254"/>
        <v>#N/A</v>
      </c>
      <c r="JA22" s="153" t="e">
        <f t="shared" si="254"/>
        <v>#N/A</v>
      </c>
      <c r="JB22" s="153" t="e">
        <f t="shared" si="254"/>
        <v>#N/A</v>
      </c>
      <c r="JC22" s="153" t="e">
        <f t="shared" si="254"/>
        <v>#N/A</v>
      </c>
      <c r="JD22" s="153" t="e">
        <f t="shared" si="254"/>
        <v>#N/A</v>
      </c>
      <c r="JE22" s="153" t="e">
        <f t="shared" si="254"/>
        <v>#N/A</v>
      </c>
      <c r="JF22" s="153" t="e">
        <f t="shared" si="254"/>
        <v>#N/A</v>
      </c>
      <c r="JG22" s="153" t="e">
        <f t="shared" si="254"/>
        <v>#N/A</v>
      </c>
      <c r="JH22" s="153" t="e">
        <f t="shared" si="254"/>
        <v>#N/A</v>
      </c>
      <c r="JI22" s="153" t="e">
        <f t="shared" si="254"/>
        <v>#N/A</v>
      </c>
      <c r="JJ22" s="153" t="e">
        <f t="shared" si="254"/>
        <v>#N/A</v>
      </c>
      <c r="JK22" s="153" t="e">
        <f t="shared" si="254"/>
        <v>#N/A</v>
      </c>
      <c r="JL22" s="153" t="e">
        <f t="shared" si="254"/>
        <v>#N/A</v>
      </c>
      <c r="JM22" s="153" t="e">
        <f t="shared" si="254"/>
        <v>#N/A</v>
      </c>
      <c r="JN22" s="153" t="e">
        <f t="shared" si="250"/>
        <v>#N/A</v>
      </c>
      <c r="JO22" s="153" t="e">
        <f t="shared" si="250"/>
        <v>#N/A</v>
      </c>
      <c r="JP22" s="153" t="e">
        <f t="shared" si="250"/>
        <v>#N/A</v>
      </c>
      <c r="JQ22" s="153" t="e">
        <f t="shared" si="250"/>
        <v>#N/A</v>
      </c>
      <c r="JR22" s="153" t="e">
        <f t="shared" si="250"/>
        <v>#N/A</v>
      </c>
      <c r="JS22" s="153" t="e">
        <f t="shared" si="250"/>
        <v>#N/A</v>
      </c>
      <c r="JT22" s="153" t="e">
        <f t="shared" si="250"/>
        <v>#N/A</v>
      </c>
      <c r="JU22" s="153" t="e">
        <f t="shared" si="250"/>
        <v>#N/A</v>
      </c>
      <c r="JV22" s="153" t="e">
        <f t="shared" si="250"/>
        <v>#N/A</v>
      </c>
      <c r="JW22" s="153" t="e">
        <f t="shared" si="250"/>
        <v>#N/A</v>
      </c>
      <c r="JX22" s="153" t="e">
        <f t="shared" si="250"/>
        <v>#N/A</v>
      </c>
      <c r="JY22" s="153" t="e">
        <f t="shared" si="250"/>
        <v>#N/A</v>
      </c>
      <c r="JZ22" s="153" t="e">
        <f t="shared" si="250"/>
        <v>#N/A</v>
      </c>
      <c r="KA22" s="153" t="e">
        <f t="shared" si="250"/>
        <v>#N/A</v>
      </c>
      <c r="KB22" s="153" t="e">
        <f t="shared" si="250"/>
        <v>#N/A</v>
      </c>
      <c r="KC22" s="153" t="e">
        <f t="shared" si="21"/>
        <v>#N/A</v>
      </c>
      <c r="KD22" s="153" t="e">
        <f t="shared" si="226"/>
        <v>#N/A</v>
      </c>
      <c r="KE22" s="153" t="e">
        <f t="shared" si="226"/>
        <v>#N/A</v>
      </c>
      <c r="KF22" s="153" t="e">
        <f t="shared" si="226"/>
        <v>#N/A</v>
      </c>
      <c r="KG22" s="153" t="e">
        <f t="shared" si="236"/>
        <v>#N/A</v>
      </c>
      <c r="KH22" s="153" t="e">
        <f t="shared" si="236"/>
        <v>#N/A</v>
      </c>
      <c r="KI22" s="153" t="e">
        <f t="shared" si="236"/>
        <v>#N/A</v>
      </c>
      <c r="KJ22" s="153" t="e">
        <f t="shared" si="236"/>
        <v>#N/A</v>
      </c>
      <c r="KK22" s="153" t="e">
        <f t="shared" si="236"/>
        <v>#N/A</v>
      </c>
      <c r="KL22" s="153" t="e">
        <f t="shared" si="236"/>
        <v>#N/A</v>
      </c>
      <c r="KM22" s="153" t="e">
        <f t="shared" si="236"/>
        <v>#N/A</v>
      </c>
      <c r="KN22" s="153" t="e">
        <f t="shared" si="236"/>
        <v>#N/A</v>
      </c>
      <c r="KO22" s="153" t="e">
        <f t="shared" si="236"/>
        <v>#N/A</v>
      </c>
      <c r="KP22" s="153" t="e">
        <f t="shared" si="236"/>
        <v>#N/A</v>
      </c>
      <c r="KQ22" s="153" t="e">
        <f t="shared" si="236"/>
        <v>#N/A</v>
      </c>
      <c r="KR22" s="153" t="e">
        <f t="shared" si="236"/>
        <v>#N/A</v>
      </c>
      <c r="KS22" s="153" t="e">
        <f t="shared" si="236"/>
        <v>#N/A</v>
      </c>
      <c r="KT22" s="153" t="e">
        <f t="shared" si="236"/>
        <v>#N/A</v>
      </c>
      <c r="KU22" s="153" t="e">
        <f t="shared" si="236"/>
        <v>#N/A</v>
      </c>
      <c r="KV22" s="153" t="e">
        <f t="shared" ref="KV22:LY30" si="255">IF(ISNONTEXT($K22),_xlfn.LOGNORM.DIST(DC22,LN($G22),LN($K22),FALSE),NA())</f>
        <v>#N/A</v>
      </c>
      <c r="KW22" s="153" t="e">
        <f t="shared" si="255"/>
        <v>#N/A</v>
      </c>
      <c r="KX22" s="153" t="e">
        <f t="shared" si="255"/>
        <v>#N/A</v>
      </c>
      <c r="KY22" s="153" t="e">
        <f t="shared" si="255"/>
        <v>#N/A</v>
      </c>
      <c r="KZ22" s="153" t="e">
        <f t="shared" si="255"/>
        <v>#N/A</v>
      </c>
      <c r="LA22" s="153" t="e">
        <f t="shared" si="255"/>
        <v>#N/A</v>
      </c>
      <c r="LB22" s="153" t="e">
        <f t="shared" si="255"/>
        <v>#N/A</v>
      </c>
      <c r="LC22" s="153" t="e">
        <f t="shared" si="255"/>
        <v>#N/A</v>
      </c>
      <c r="LD22" s="153" t="e">
        <f t="shared" si="255"/>
        <v>#N/A</v>
      </c>
      <c r="LE22" s="153" t="e">
        <f t="shared" si="255"/>
        <v>#N/A</v>
      </c>
      <c r="LF22" s="153" t="e">
        <f t="shared" si="255"/>
        <v>#N/A</v>
      </c>
      <c r="LG22" s="153" t="e">
        <f t="shared" si="255"/>
        <v>#N/A</v>
      </c>
      <c r="LH22" s="153" t="e">
        <f t="shared" si="255"/>
        <v>#N/A</v>
      </c>
      <c r="LI22" s="153" t="e">
        <f t="shared" si="255"/>
        <v>#N/A</v>
      </c>
      <c r="LJ22" s="153" t="e">
        <f t="shared" si="255"/>
        <v>#N/A</v>
      </c>
      <c r="LK22" s="153" t="e">
        <f t="shared" si="255"/>
        <v>#N/A</v>
      </c>
      <c r="LL22" s="153" t="e">
        <f t="shared" si="255"/>
        <v>#N/A</v>
      </c>
      <c r="LM22" s="153" t="e">
        <f t="shared" si="255"/>
        <v>#N/A</v>
      </c>
      <c r="LN22" s="153" t="e">
        <f t="shared" si="255"/>
        <v>#N/A</v>
      </c>
      <c r="LO22" s="153" t="e">
        <f t="shared" si="255"/>
        <v>#N/A</v>
      </c>
      <c r="LP22" s="153" t="e">
        <f t="shared" si="255"/>
        <v>#N/A</v>
      </c>
      <c r="LQ22" s="153" t="e">
        <f t="shared" si="255"/>
        <v>#N/A</v>
      </c>
      <c r="LR22" s="153" t="e">
        <f t="shared" si="255"/>
        <v>#N/A</v>
      </c>
      <c r="LS22" s="153" t="e">
        <f t="shared" si="255"/>
        <v>#N/A</v>
      </c>
      <c r="LT22" s="153" t="e">
        <f t="shared" si="255"/>
        <v>#N/A</v>
      </c>
      <c r="LU22" s="153" t="e">
        <f t="shared" si="255"/>
        <v>#N/A</v>
      </c>
      <c r="LV22" s="153" t="e">
        <f t="shared" si="255"/>
        <v>#N/A</v>
      </c>
      <c r="LW22" s="153" t="e">
        <f t="shared" si="255"/>
        <v>#N/A</v>
      </c>
      <c r="LX22" s="153" t="e">
        <f t="shared" si="255"/>
        <v>#N/A</v>
      </c>
      <c r="LY22" s="153" t="e">
        <f t="shared" si="255"/>
        <v>#N/A</v>
      </c>
      <c r="LZ22" s="153" t="e">
        <f t="shared" si="251"/>
        <v>#N/A</v>
      </c>
      <c r="MA22" s="153" t="e">
        <f t="shared" si="251"/>
        <v>#N/A</v>
      </c>
      <c r="MB22" s="153" t="e">
        <f t="shared" si="251"/>
        <v>#N/A</v>
      </c>
      <c r="MC22" s="153" t="e">
        <f t="shared" si="251"/>
        <v>#N/A</v>
      </c>
      <c r="MD22" s="153" t="e">
        <f t="shared" si="251"/>
        <v>#N/A</v>
      </c>
      <c r="ME22" s="153" t="e">
        <f t="shared" si="251"/>
        <v>#N/A</v>
      </c>
      <c r="MF22" s="153" t="e">
        <f t="shared" si="251"/>
        <v>#N/A</v>
      </c>
      <c r="MG22" s="153" t="e">
        <f t="shared" si="251"/>
        <v>#N/A</v>
      </c>
      <c r="MH22" s="153" t="e">
        <f t="shared" si="251"/>
        <v>#N/A</v>
      </c>
      <c r="MI22" s="153" t="e">
        <f t="shared" si="251"/>
        <v>#N/A</v>
      </c>
      <c r="MJ22" s="153" t="e">
        <f t="shared" si="251"/>
        <v>#N/A</v>
      </c>
      <c r="MK22" s="153" t="e">
        <f t="shared" si="251"/>
        <v>#N/A</v>
      </c>
      <c r="ML22" s="153" t="e">
        <f t="shared" si="251"/>
        <v>#N/A</v>
      </c>
      <c r="MM22" s="153" t="e">
        <f t="shared" si="251"/>
        <v>#N/A</v>
      </c>
      <c r="MN22" s="153" t="e">
        <f t="shared" si="251"/>
        <v>#N/A</v>
      </c>
      <c r="MO22" s="153" t="e">
        <f t="shared" si="22"/>
        <v>#N/A</v>
      </c>
      <c r="MP22" s="153" t="e">
        <f t="shared" si="227"/>
        <v>#N/A</v>
      </c>
      <c r="MQ22" s="153" t="e">
        <f t="shared" si="227"/>
        <v>#N/A</v>
      </c>
      <c r="MR22" s="153" t="e">
        <f t="shared" si="227"/>
        <v>#N/A</v>
      </c>
      <c r="MS22" s="153" t="e">
        <f t="shared" si="237"/>
        <v>#N/A</v>
      </c>
      <c r="MT22" s="153" t="e">
        <f t="shared" si="237"/>
        <v>#N/A</v>
      </c>
      <c r="MU22" s="153" t="e">
        <f t="shared" si="237"/>
        <v>#N/A</v>
      </c>
      <c r="MV22" s="153" t="e">
        <f t="shared" si="237"/>
        <v>#N/A</v>
      </c>
      <c r="MW22" s="153" t="e">
        <f t="shared" si="237"/>
        <v>#N/A</v>
      </c>
      <c r="MX22" s="153" t="e">
        <f t="shared" si="237"/>
        <v>#N/A</v>
      </c>
      <c r="MY22" s="153" t="e">
        <f t="shared" si="237"/>
        <v>#N/A</v>
      </c>
      <c r="MZ22" s="153" t="e">
        <f t="shared" si="237"/>
        <v>#N/A</v>
      </c>
      <c r="NA22" s="153" t="e">
        <f t="shared" si="237"/>
        <v>#N/A</v>
      </c>
      <c r="NB22" s="153" t="e">
        <f t="shared" si="237"/>
        <v>#N/A</v>
      </c>
      <c r="NC22" s="153" t="e">
        <f t="shared" si="237"/>
        <v>#N/A</v>
      </c>
      <c r="ND22" s="153" t="e">
        <f t="shared" si="237"/>
        <v>#N/A</v>
      </c>
      <c r="NE22" s="153" t="e">
        <f t="shared" si="237"/>
        <v>#N/A</v>
      </c>
      <c r="NF22" s="153" t="e">
        <f t="shared" si="237"/>
        <v>#N/A</v>
      </c>
      <c r="NG22" s="153" t="e">
        <f t="shared" si="237"/>
        <v>#N/A</v>
      </c>
      <c r="NH22" s="153" t="e">
        <f t="shared" ref="NH22:OK30" si="256">IF(ISNONTEXT($K22),_xlfn.LOGNORM.DIST(FO22,LN($G22),LN($K22),FALSE),NA())</f>
        <v>#N/A</v>
      </c>
      <c r="NI22" s="153" t="e">
        <f t="shared" si="256"/>
        <v>#N/A</v>
      </c>
      <c r="NJ22" s="153" t="e">
        <f t="shared" si="256"/>
        <v>#N/A</v>
      </c>
      <c r="NK22" s="153" t="e">
        <f t="shared" si="256"/>
        <v>#N/A</v>
      </c>
      <c r="NL22" s="153" t="e">
        <f t="shared" si="256"/>
        <v>#N/A</v>
      </c>
      <c r="NM22" s="153" t="e">
        <f t="shared" si="256"/>
        <v>#N/A</v>
      </c>
      <c r="NN22" s="153" t="e">
        <f t="shared" si="256"/>
        <v>#N/A</v>
      </c>
      <c r="NO22" s="153" t="e">
        <f t="shared" si="256"/>
        <v>#N/A</v>
      </c>
      <c r="NP22" s="153" t="e">
        <f t="shared" si="256"/>
        <v>#N/A</v>
      </c>
      <c r="NQ22" s="153" t="e">
        <f t="shared" si="256"/>
        <v>#N/A</v>
      </c>
      <c r="NR22" s="153" t="e">
        <f t="shared" si="256"/>
        <v>#N/A</v>
      </c>
      <c r="NS22" s="153" t="e">
        <f t="shared" si="256"/>
        <v>#N/A</v>
      </c>
      <c r="NT22" s="153" t="e">
        <f t="shared" si="256"/>
        <v>#N/A</v>
      </c>
      <c r="NU22" s="153" t="e">
        <f t="shared" si="256"/>
        <v>#N/A</v>
      </c>
      <c r="NV22" s="153" t="e">
        <f t="shared" si="256"/>
        <v>#N/A</v>
      </c>
      <c r="NW22" s="153" t="e">
        <f t="shared" si="256"/>
        <v>#N/A</v>
      </c>
      <c r="NX22" s="153" t="e">
        <f t="shared" si="256"/>
        <v>#N/A</v>
      </c>
      <c r="NY22" s="153" t="e">
        <f t="shared" si="256"/>
        <v>#N/A</v>
      </c>
      <c r="NZ22" s="153" t="e">
        <f t="shared" si="256"/>
        <v>#N/A</v>
      </c>
      <c r="OA22" s="153" t="e">
        <f t="shared" si="256"/>
        <v>#N/A</v>
      </c>
      <c r="OB22" s="153" t="e">
        <f t="shared" si="256"/>
        <v>#N/A</v>
      </c>
      <c r="OC22" s="153" t="e">
        <f t="shared" si="256"/>
        <v>#N/A</v>
      </c>
      <c r="OD22" s="153" t="e">
        <f t="shared" si="256"/>
        <v>#N/A</v>
      </c>
      <c r="OE22" s="153" t="e">
        <f t="shared" si="256"/>
        <v>#N/A</v>
      </c>
      <c r="OF22" s="153" t="e">
        <f t="shared" si="256"/>
        <v>#N/A</v>
      </c>
      <c r="OG22" s="153" t="e">
        <f t="shared" si="256"/>
        <v>#N/A</v>
      </c>
      <c r="OH22" s="153" t="e">
        <f t="shared" si="256"/>
        <v>#N/A</v>
      </c>
      <c r="OI22" s="153" t="e">
        <f t="shared" si="256"/>
        <v>#N/A</v>
      </c>
      <c r="OJ22" s="153" t="e">
        <f t="shared" si="256"/>
        <v>#N/A</v>
      </c>
      <c r="OK22" s="153" t="e">
        <f t="shared" si="256"/>
        <v>#N/A</v>
      </c>
      <c r="OL22" s="153" t="e">
        <f t="shared" si="252"/>
        <v>#N/A</v>
      </c>
      <c r="OM22" s="153" t="e">
        <f t="shared" si="252"/>
        <v>#N/A</v>
      </c>
      <c r="ON22" s="153" t="e">
        <f t="shared" si="252"/>
        <v>#N/A</v>
      </c>
      <c r="OO22" s="153" t="e">
        <f t="shared" si="252"/>
        <v>#N/A</v>
      </c>
      <c r="OP22" s="153" t="e">
        <f t="shared" si="252"/>
        <v>#N/A</v>
      </c>
      <c r="OQ22" s="153" t="e">
        <f t="shared" si="252"/>
        <v>#N/A</v>
      </c>
      <c r="OR22" s="153" t="e">
        <f t="shared" si="252"/>
        <v>#N/A</v>
      </c>
      <c r="OS22" s="153" t="e">
        <f t="shared" si="252"/>
        <v>#N/A</v>
      </c>
      <c r="OT22" s="153" t="e">
        <f t="shared" si="252"/>
        <v>#N/A</v>
      </c>
      <c r="OU22" s="153" t="e">
        <f t="shared" si="252"/>
        <v>#N/A</v>
      </c>
      <c r="OV22" s="153" t="e">
        <f t="shared" si="252"/>
        <v>#N/A</v>
      </c>
      <c r="OW22" s="153" t="e">
        <f t="shared" si="252"/>
        <v>#N/A</v>
      </c>
      <c r="OX22" s="153" t="e">
        <f t="shared" si="252"/>
        <v>#N/A</v>
      </c>
      <c r="OY22" s="153" t="e">
        <f t="shared" si="252"/>
        <v>#N/A</v>
      </c>
      <c r="OZ22" s="153" t="e">
        <f t="shared" si="252"/>
        <v>#N/A</v>
      </c>
      <c r="PA22" s="153" t="e">
        <f t="shared" si="23"/>
        <v>#N/A</v>
      </c>
      <c r="PB22" s="153" t="e">
        <f t="shared" si="248"/>
        <v>#N/A</v>
      </c>
      <c r="PC22" s="153" t="e">
        <f t="shared" si="248"/>
        <v>#N/A</v>
      </c>
      <c r="PD22" s="153" t="e">
        <f t="shared" si="248"/>
        <v>#N/A</v>
      </c>
      <c r="PE22" s="153" t="e">
        <f t="shared" si="248"/>
        <v>#N/A</v>
      </c>
      <c r="PF22" s="153" t="e">
        <f t="shared" si="248"/>
        <v>#N/A</v>
      </c>
      <c r="PG22" s="153" t="e">
        <f t="shared" si="248"/>
        <v>#N/A</v>
      </c>
      <c r="PH22" s="153" t="e">
        <f t="shared" si="248"/>
        <v>#N/A</v>
      </c>
      <c r="PI22" s="153" t="e">
        <f t="shared" si="248"/>
        <v>#N/A</v>
      </c>
    </row>
    <row r="23" spans="1:425" hidden="1" x14ac:dyDescent="0.75">
      <c r="A23" s="4">
        <v>20</v>
      </c>
      <c r="B23" s="342" t="str">
        <f>IFERROR(_xlfn.LOGNORM.INV(VLookups!$B$22,LN($G23),LN($K23)),"")</f>
        <v/>
      </c>
      <c r="C23" s="87"/>
      <c r="D23" s="342" t="str">
        <f>IFERROR(_xlfn.LOGNORM.INV(VLookups!$B$23,LN($G23),LN($K23)),"")</f>
        <v/>
      </c>
      <c r="E23" s="34" t="str">
        <f t="shared" si="9"/>
        <v/>
      </c>
      <c r="F23" s="34" t="str">
        <f t="shared" si="10"/>
        <v/>
      </c>
      <c r="G23" s="68" t="str">
        <f>IF(AND(C23&gt;0,NOT(ISBLANK(H23))),IF(VLOOKUP($C$3,VLookups!$A$17:$B$18,2,FALSE),C23*VLOOKUP(H23,VLookups!$A$4:$B$13,2,FALSE),C23),"")</f>
        <v/>
      </c>
      <c r="H23" s="21"/>
      <c r="I23" s="56"/>
      <c r="J23" s="244"/>
      <c r="K23" s="343" t="str">
        <f>IF(C23&gt;0,IF(ISBLANK(J23),IF(ISBLANK(H23),"",VLOOKUP(H23,VLookups!$A$4:$C$13,3,FALSE)),J23),"")</f>
        <v/>
      </c>
      <c r="L23" s="343" t="str">
        <f t="shared" si="11"/>
        <v/>
      </c>
      <c r="M23" s="70" t="str">
        <f t="shared" si="12"/>
        <v/>
      </c>
      <c r="N23" s="87"/>
      <c r="O23" s="237" t="str">
        <f>IF(AND(N23&gt;0,C23&gt;0,NOT(K23="")),ABS(VLOOKUP($N$1,VLookups!$A$53:$B$54,2,FALSE)-_xlfn.LOGNORM.DIST(N23,LN(G23),LN(K23),TRUE)),"")</f>
        <v/>
      </c>
      <c r="P23" s="86" t="str">
        <f>IF(AND($B23&gt;0,$C23&gt;0,$D23&gt;0,NOT(ISBLANK($H23))),_xlfn.LOGNORM.INV(ABS(VLOOKUP($N$1,VLookups!$A$53:$B$54,2,FALSE)-P$3),LN($G23),LN($K23)),"")</f>
        <v/>
      </c>
      <c r="Q23" s="85" t="str">
        <f>IF(AND($B23&gt;0,$C23&gt;0,$D23&gt;0,NOT(ISBLANK($H23))),_xlfn.LOGNORM.INV(ABS(VLOOKUP($N$1,VLookups!$A$53:$B$54,2,FALSE)-Q$3),LN($G23),LN($K23)),"")</f>
        <v/>
      </c>
      <c r="R23" s="86" t="str">
        <f>IF(AND($B23&gt;0,$C23&gt;0,$D23&gt;0,NOT(ISBLANK($H23))),_xlfn.LOGNORM.INV(ABS(VLOOKUP($N$1,VLookups!$A$53:$B$54,2,FALSE)-R$3),LN($G23),LN($K23)),"")</f>
        <v/>
      </c>
      <c r="S23" s="85" t="str">
        <f>IF(AND($B23&gt;0,$C23&gt;0,$D23&gt;0,NOT(ISBLANK($H23))),_xlfn.LOGNORM.INV(ABS(VLOOKUP($N$1,VLookups!$A$53:$B$54,2,FALSE)-S$3),LN($G23),LN($K23)),"")</f>
        <v/>
      </c>
      <c r="T23" s="86" t="str">
        <f>IF(AND($B23&gt;0,$C23&gt;0,$D23&gt;0,NOT(ISBLANK($H23))),_xlfn.LOGNORM.INV(ABS(VLOOKUP($N$1,VLookups!$A$53:$B$54,2,FALSE)-T$3),LN($G23),LN($K23)),"")</f>
        <v/>
      </c>
      <c r="U23" s="85" t="str">
        <f>IF(AND($B23&gt;0,$C23&gt;0,$D23&gt;0,NOT(ISBLANK($H23))),_xlfn.LOGNORM.INV(ABS(VLOOKUP($N$1,VLookups!$A$53:$B$54,2,FALSE)-U$3),LN($G23),LN($K23)),"")</f>
        <v/>
      </c>
      <c r="V23" s="5"/>
      <c r="W23" s="152" t="str">
        <f t="shared" si="13"/>
        <v/>
      </c>
      <c r="X23" s="152" t="str">
        <f t="shared" si="14"/>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53" t="e">
        <f t="shared" si="4"/>
        <v>#N/A</v>
      </c>
      <c r="HR23" s="153" t="e">
        <f t="shared" si="225"/>
        <v>#N/A</v>
      </c>
      <c r="HS23" s="153" t="e">
        <f t="shared" si="225"/>
        <v>#N/A</v>
      </c>
      <c r="HT23" s="153" t="e">
        <f t="shared" si="225"/>
        <v>#N/A</v>
      </c>
      <c r="HU23" s="153" t="e">
        <f t="shared" si="235"/>
        <v>#N/A</v>
      </c>
      <c r="HV23" s="153" t="e">
        <f t="shared" si="235"/>
        <v>#N/A</v>
      </c>
      <c r="HW23" s="153" t="e">
        <f t="shared" si="235"/>
        <v>#N/A</v>
      </c>
      <c r="HX23" s="153" t="e">
        <f t="shared" si="235"/>
        <v>#N/A</v>
      </c>
      <c r="HY23" s="153" t="e">
        <f t="shared" si="235"/>
        <v>#N/A</v>
      </c>
      <c r="HZ23" s="153" t="e">
        <f t="shared" si="235"/>
        <v>#N/A</v>
      </c>
      <c r="IA23" s="153" t="e">
        <f t="shared" si="235"/>
        <v>#N/A</v>
      </c>
      <c r="IB23" s="153" t="e">
        <f t="shared" si="235"/>
        <v>#N/A</v>
      </c>
      <c r="IC23" s="153" t="e">
        <f t="shared" si="235"/>
        <v>#N/A</v>
      </c>
      <c r="ID23" s="153" t="e">
        <f t="shared" si="235"/>
        <v>#N/A</v>
      </c>
      <c r="IE23" s="153" t="e">
        <f t="shared" si="235"/>
        <v>#N/A</v>
      </c>
      <c r="IF23" s="153" t="e">
        <f t="shared" si="235"/>
        <v>#N/A</v>
      </c>
      <c r="IG23" s="153" t="e">
        <f t="shared" si="235"/>
        <v>#N/A</v>
      </c>
      <c r="IH23" s="153" t="e">
        <f t="shared" si="235"/>
        <v>#N/A</v>
      </c>
      <c r="II23" s="153" t="e">
        <f t="shared" si="235"/>
        <v>#N/A</v>
      </c>
      <c r="IJ23" s="153" t="e">
        <f t="shared" si="254"/>
        <v>#N/A</v>
      </c>
      <c r="IK23" s="153" t="e">
        <f t="shared" si="254"/>
        <v>#N/A</v>
      </c>
      <c r="IL23" s="153" t="e">
        <f t="shared" si="254"/>
        <v>#N/A</v>
      </c>
      <c r="IM23" s="153" t="e">
        <f t="shared" si="254"/>
        <v>#N/A</v>
      </c>
      <c r="IN23" s="153" t="e">
        <f t="shared" si="254"/>
        <v>#N/A</v>
      </c>
      <c r="IO23" s="153" t="e">
        <f t="shared" si="254"/>
        <v>#N/A</v>
      </c>
      <c r="IP23" s="153" t="e">
        <f t="shared" si="254"/>
        <v>#N/A</v>
      </c>
      <c r="IQ23" s="153" t="e">
        <f t="shared" si="254"/>
        <v>#N/A</v>
      </c>
      <c r="IR23" s="153" t="e">
        <f t="shared" si="254"/>
        <v>#N/A</v>
      </c>
      <c r="IS23" s="153" t="e">
        <f t="shared" si="254"/>
        <v>#N/A</v>
      </c>
      <c r="IT23" s="153" t="e">
        <f t="shared" si="254"/>
        <v>#N/A</v>
      </c>
      <c r="IU23" s="153" t="e">
        <f t="shared" si="254"/>
        <v>#N/A</v>
      </c>
      <c r="IV23" s="153" t="e">
        <f t="shared" si="254"/>
        <v>#N/A</v>
      </c>
      <c r="IW23" s="153" t="e">
        <f t="shared" si="254"/>
        <v>#N/A</v>
      </c>
      <c r="IX23" s="153" t="e">
        <f t="shared" si="254"/>
        <v>#N/A</v>
      </c>
      <c r="IY23" s="153" t="e">
        <f t="shared" si="254"/>
        <v>#N/A</v>
      </c>
      <c r="IZ23" s="153" t="e">
        <f t="shared" si="254"/>
        <v>#N/A</v>
      </c>
      <c r="JA23" s="153" t="e">
        <f t="shared" si="254"/>
        <v>#N/A</v>
      </c>
      <c r="JB23" s="153" t="e">
        <f t="shared" si="254"/>
        <v>#N/A</v>
      </c>
      <c r="JC23" s="153" t="e">
        <f t="shared" si="254"/>
        <v>#N/A</v>
      </c>
      <c r="JD23" s="153" t="e">
        <f t="shared" si="254"/>
        <v>#N/A</v>
      </c>
      <c r="JE23" s="153" t="e">
        <f t="shared" si="254"/>
        <v>#N/A</v>
      </c>
      <c r="JF23" s="153" t="e">
        <f t="shared" si="254"/>
        <v>#N/A</v>
      </c>
      <c r="JG23" s="153" t="e">
        <f t="shared" si="254"/>
        <v>#N/A</v>
      </c>
      <c r="JH23" s="153" t="e">
        <f t="shared" si="254"/>
        <v>#N/A</v>
      </c>
      <c r="JI23" s="153" t="e">
        <f t="shared" si="254"/>
        <v>#N/A</v>
      </c>
      <c r="JJ23" s="153" t="e">
        <f t="shared" si="254"/>
        <v>#N/A</v>
      </c>
      <c r="JK23" s="153" t="e">
        <f t="shared" si="254"/>
        <v>#N/A</v>
      </c>
      <c r="JL23" s="153" t="e">
        <f t="shared" si="254"/>
        <v>#N/A</v>
      </c>
      <c r="JM23" s="153" t="e">
        <f t="shared" si="254"/>
        <v>#N/A</v>
      </c>
      <c r="JN23" s="153" t="e">
        <f t="shared" si="250"/>
        <v>#N/A</v>
      </c>
      <c r="JO23" s="153" t="e">
        <f t="shared" si="250"/>
        <v>#N/A</v>
      </c>
      <c r="JP23" s="153" t="e">
        <f t="shared" si="250"/>
        <v>#N/A</v>
      </c>
      <c r="JQ23" s="153" t="e">
        <f t="shared" si="250"/>
        <v>#N/A</v>
      </c>
      <c r="JR23" s="153" t="e">
        <f t="shared" si="250"/>
        <v>#N/A</v>
      </c>
      <c r="JS23" s="153" t="e">
        <f t="shared" si="250"/>
        <v>#N/A</v>
      </c>
      <c r="JT23" s="153" t="e">
        <f t="shared" si="250"/>
        <v>#N/A</v>
      </c>
      <c r="JU23" s="153" t="e">
        <f t="shared" si="250"/>
        <v>#N/A</v>
      </c>
      <c r="JV23" s="153" t="e">
        <f t="shared" si="250"/>
        <v>#N/A</v>
      </c>
      <c r="JW23" s="153" t="e">
        <f t="shared" si="250"/>
        <v>#N/A</v>
      </c>
      <c r="JX23" s="153" t="e">
        <f t="shared" si="250"/>
        <v>#N/A</v>
      </c>
      <c r="JY23" s="153" t="e">
        <f t="shared" si="250"/>
        <v>#N/A</v>
      </c>
      <c r="JZ23" s="153" t="e">
        <f t="shared" si="250"/>
        <v>#N/A</v>
      </c>
      <c r="KA23" s="153" t="e">
        <f t="shared" si="250"/>
        <v>#N/A</v>
      </c>
      <c r="KB23" s="153" t="e">
        <f t="shared" si="250"/>
        <v>#N/A</v>
      </c>
      <c r="KC23" s="153" t="e">
        <f t="shared" si="21"/>
        <v>#N/A</v>
      </c>
      <c r="KD23" s="153" t="e">
        <f t="shared" si="226"/>
        <v>#N/A</v>
      </c>
      <c r="KE23" s="153" t="e">
        <f t="shared" si="226"/>
        <v>#N/A</v>
      </c>
      <c r="KF23" s="153" t="e">
        <f t="shared" si="226"/>
        <v>#N/A</v>
      </c>
      <c r="KG23" s="153" t="e">
        <f t="shared" si="236"/>
        <v>#N/A</v>
      </c>
      <c r="KH23" s="153" t="e">
        <f t="shared" si="236"/>
        <v>#N/A</v>
      </c>
      <c r="KI23" s="153" t="e">
        <f t="shared" si="236"/>
        <v>#N/A</v>
      </c>
      <c r="KJ23" s="153" t="e">
        <f t="shared" si="236"/>
        <v>#N/A</v>
      </c>
      <c r="KK23" s="153" t="e">
        <f t="shared" si="236"/>
        <v>#N/A</v>
      </c>
      <c r="KL23" s="153" t="e">
        <f t="shared" si="236"/>
        <v>#N/A</v>
      </c>
      <c r="KM23" s="153" t="e">
        <f t="shared" si="236"/>
        <v>#N/A</v>
      </c>
      <c r="KN23" s="153" t="e">
        <f t="shared" si="236"/>
        <v>#N/A</v>
      </c>
      <c r="KO23" s="153" t="e">
        <f t="shared" si="236"/>
        <v>#N/A</v>
      </c>
      <c r="KP23" s="153" t="e">
        <f t="shared" si="236"/>
        <v>#N/A</v>
      </c>
      <c r="KQ23" s="153" t="e">
        <f t="shared" si="236"/>
        <v>#N/A</v>
      </c>
      <c r="KR23" s="153" t="e">
        <f t="shared" si="236"/>
        <v>#N/A</v>
      </c>
      <c r="KS23" s="153" t="e">
        <f t="shared" si="236"/>
        <v>#N/A</v>
      </c>
      <c r="KT23" s="153" t="e">
        <f t="shared" si="236"/>
        <v>#N/A</v>
      </c>
      <c r="KU23" s="153" t="e">
        <f t="shared" si="236"/>
        <v>#N/A</v>
      </c>
      <c r="KV23" s="153" t="e">
        <f t="shared" si="255"/>
        <v>#N/A</v>
      </c>
      <c r="KW23" s="153" t="e">
        <f t="shared" si="255"/>
        <v>#N/A</v>
      </c>
      <c r="KX23" s="153" t="e">
        <f t="shared" si="255"/>
        <v>#N/A</v>
      </c>
      <c r="KY23" s="153" t="e">
        <f t="shared" si="255"/>
        <v>#N/A</v>
      </c>
      <c r="KZ23" s="153" t="e">
        <f t="shared" si="255"/>
        <v>#N/A</v>
      </c>
      <c r="LA23" s="153" t="e">
        <f t="shared" si="255"/>
        <v>#N/A</v>
      </c>
      <c r="LB23" s="153" t="e">
        <f t="shared" si="255"/>
        <v>#N/A</v>
      </c>
      <c r="LC23" s="153" t="e">
        <f t="shared" si="255"/>
        <v>#N/A</v>
      </c>
      <c r="LD23" s="153" t="e">
        <f t="shared" si="255"/>
        <v>#N/A</v>
      </c>
      <c r="LE23" s="153" t="e">
        <f t="shared" si="255"/>
        <v>#N/A</v>
      </c>
      <c r="LF23" s="153" t="e">
        <f t="shared" si="255"/>
        <v>#N/A</v>
      </c>
      <c r="LG23" s="153" t="e">
        <f t="shared" si="255"/>
        <v>#N/A</v>
      </c>
      <c r="LH23" s="153" t="e">
        <f t="shared" si="255"/>
        <v>#N/A</v>
      </c>
      <c r="LI23" s="153" t="e">
        <f t="shared" si="255"/>
        <v>#N/A</v>
      </c>
      <c r="LJ23" s="153" t="e">
        <f t="shared" si="255"/>
        <v>#N/A</v>
      </c>
      <c r="LK23" s="153" t="e">
        <f t="shared" si="255"/>
        <v>#N/A</v>
      </c>
      <c r="LL23" s="153" t="e">
        <f t="shared" si="255"/>
        <v>#N/A</v>
      </c>
      <c r="LM23" s="153" t="e">
        <f t="shared" si="255"/>
        <v>#N/A</v>
      </c>
      <c r="LN23" s="153" t="e">
        <f t="shared" si="255"/>
        <v>#N/A</v>
      </c>
      <c r="LO23" s="153" t="e">
        <f t="shared" si="255"/>
        <v>#N/A</v>
      </c>
      <c r="LP23" s="153" t="e">
        <f t="shared" si="255"/>
        <v>#N/A</v>
      </c>
      <c r="LQ23" s="153" t="e">
        <f t="shared" si="255"/>
        <v>#N/A</v>
      </c>
      <c r="LR23" s="153" t="e">
        <f t="shared" si="255"/>
        <v>#N/A</v>
      </c>
      <c r="LS23" s="153" t="e">
        <f t="shared" si="255"/>
        <v>#N/A</v>
      </c>
      <c r="LT23" s="153" t="e">
        <f t="shared" si="255"/>
        <v>#N/A</v>
      </c>
      <c r="LU23" s="153" t="e">
        <f t="shared" si="255"/>
        <v>#N/A</v>
      </c>
      <c r="LV23" s="153" t="e">
        <f t="shared" si="255"/>
        <v>#N/A</v>
      </c>
      <c r="LW23" s="153" t="e">
        <f t="shared" si="255"/>
        <v>#N/A</v>
      </c>
      <c r="LX23" s="153" t="e">
        <f t="shared" si="255"/>
        <v>#N/A</v>
      </c>
      <c r="LY23" s="153" t="e">
        <f t="shared" si="255"/>
        <v>#N/A</v>
      </c>
      <c r="LZ23" s="153" t="e">
        <f t="shared" si="251"/>
        <v>#N/A</v>
      </c>
      <c r="MA23" s="153" t="e">
        <f t="shared" si="251"/>
        <v>#N/A</v>
      </c>
      <c r="MB23" s="153" t="e">
        <f t="shared" si="251"/>
        <v>#N/A</v>
      </c>
      <c r="MC23" s="153" t="e">
        <f t="shared" si="251"/>
        <v>#N/A</v>
      </c>
      <c r="MD23" s="153" t="e">
        <f t="shared" si="251"/>
        <v>#N/A</v>
      </c>
      <c r="ME23" s="153" t="e">
        <f t="shared" si="251"/>
        <v>#N/A</v>
      </c>
      <c r="MF23" s="153" t="e">
        <f t="shared" si="251"/>
        <v>#N/A</v>
      </c>
      <c r="MG23" s="153" t="e">
        <f t="shared" si="251"/>
        <v>#N/A</v>
      </c>
      <c r="MH23" s="153" t="e">
        <f t="shared" si="251"/>
        <v>#N/A</v>
      </c>
      <c r="MI23" s="153" t="e">
        <f t="shared" si="251"/>
        <v>#N/A</v>
      </c>
      <c r="MJ23" s="153" t="e">
        <f t="shared" si="251"/>
        <v>#N/A</v>
      </c>
      <c r="MK23" s="153" t="e">
        <f t="shared" si="251"/>
        <v>#N/A</v>
      </c>
      <c r="ML23" s="153" t="e">
        <f t="shared" si="251"/>
        <v>#N/A</v>
      </c>
      <c r="MM23" s="153" t="e">
        <f t="shared" si="251"/>
        <v>#N/A</v>
      </c>
      <c r="MN23" s="153" t="e">
        <f t="shared" si="251"/>
        <v>#N/A</v>
      </c>
      <c r="MO23" s="153" t="e">
        <f t="shared" si="22"/>
        <v>#N/A</v>
      </c>
      <c r="MP23" s="153" t="e">
        <f t="shared" si="227"/>
        <v>#N/A</v>
      </c>
      <c r="MQ23" s="153" t="e">
        <f t="shared" si="227"/>
        <v>#N/A</v>
      </c>
      <c r="MR23" s="153" t="e">
        <f t="shared" si="227"/>
        <v>#N/A</v>
      </c>
      <c r="MS23" s="153" t="e">
        <f t="shared" si="237"/>
        <v>#N/A</v>
      </c>
      <c r="MT23" s="153" t="e">
        <f t="shared" si="237"/>
        <v>#N/A</v>
      </c>
      <c r="MU23" s="153" t="e">
        <f t="shared" si="237"/>
        <v>#N/A</v>
      </c>
      <c r="MV23" s="153" t="e">
        <f t="shared" si="237"/>
        <v>#N/A</v>
      </c>
      <c r="MW23" s="153" t="e">
        <f t="shared" si="237"/>
        <v>#N/A</v>
      </c>
      <c r="MX23" s="153" t="e">
        <f t="shared" si="237"/>
        <v>#N/A</v>
      </c>
      <c r="MY23" s="153" t="e">
        <f t="shared" si="237"/>
        <v>#N/A</v>
      </c>
      <c r="MZ23" s="153" t="e">
        <f t="shared" si="237"/>
        <v>#N/A</v>
      </c>
      <c r="NA23" s="153" t="e">
        <f t="shared" si="237"/>
        <v>#N/A</v>
      </c>
      <c r="NB23" s="153" t="e">
        <f t="shared" si="237"/>
        <v>#N/A</v>
      </c>
      <c r="NC23" s="153" t="e">
        <f t="shared" si="237"/>
        <v>#N/A</v>
      </c>
      <c r="ND23" s="153" t="e">
        <f t="shared" si="237"/>
        <v>#N/A</v>
      </c>
      <c r="NE23" s="153" t="e">
        <f t="shared" si="237"/>
        <v>#N/A</v>
      </c>
      <c r="NF23" s="153" t="e">
        <f t="shared" si="237"/>
        <v>#N/A</v>
      </c>
      <c r="NG23" s="153" t="e">
        <f t="shared" si="237"/>
        <v>#N/A</v>
      </c>
      <c r="NH23" s="153" t="e">
        <f t="shared" si="256"/>
        <v>#N/A</v>
      </c>
      <c r="NI23" s="153" t="e">
        <f t="shared" si="256"/>
        <v>#N/A</v>
      </c>
      <c r="NJ23" s="153" t="e">
        <f t="shared" si="256"/>
        <v>#N/A</v>
      </c>
      <c r="NK23" s="153" t="e">
        <f t="shared" si="256"/>
        <v>#N/A</v>
      </c>
      <c r="NL23" s="153" t="e">
        <f t="shared" si="256"/>
        <v>#N/A</v>
      </c>
      <c r="NM23" s="153" t="e">
        <f t="shared" si="256"/>
        <v>#N/A</v>
      </c>
      <c r="NN23" s="153" t="e">
        <f t="shared" si="256"/>
        <v>#N/A</v>
      </c>
      <c r="NO23" s="153" t="e">
        <f t="shared" si="256"/>
        <v>#N/A</v>
      </c>
      <c r="NP23" s="153" t="e">
        <f t="shared" si="256"/>
        <v>#N/A</v>
      </c>
      <c r="NQ23" s="153" t="e">
        <f t="shared" si="256"/>
        <v>#N/A</v>
      </c>
      <c r="NR23" s="153" t="e">
        <f t="shared" si="256"/>
        <v>#N/A</v>
      </c>
      <c r="NS23" s="153" t="e">
        <f t="shared" si="256"/>
        <v>#N/A</v>
      </c>
      <c r="NT23" s="153" t="e">
        <f t="shared" si="256"/>
        <v>#N/A</v>
      </c>
      <c r="NU23" s="153" t="e">
        <f t="shared" si="256"/>
        <v>#N/A</v>
      </c>
      <c r="NV23" s="153" t="e">
        <f t="shared" si="256"/>
        <v>#N/A</v>
      </c>
      <c r="NW23" s="153" t="e">
        <f t="shared" si="256"/>
        <v>#N/A</v>
      </c>
      <c r="NX23" s="153" t="e">
        <f t="shared" si="256"/>
        <v>#N/A</v>
      </c>
      <c r="NY23" s="153" t="e">
        <f t="shared" si="256"/>
        <v>#N/A</v>
      </c>
      <c r="NZ23" s="153" t="e">
        <f t="shared" si="256"/>
        <v>#N/A</v>
      </c>
      <c r="OA23" s="153" t="e">
        <f t="shared" si="256"/>
        <v>#N/A</v>
      </c>
      <c r="OB23" s="153" t="e">
        <f t="shared" si="256"/>
        <v>#N/A</v>
      </c>
      <c r="OC23" s="153" t="e">
        <f t="shared" si="256"/>
        <v>#N/A</v>
      </c>
      <c r="OD23" s="153" t="e">
        <f t="shared" si="256"/>
        <v>#N/A</v>
      </c>
      <c r="OE23" s="153" t="e">
        <f t="shared" si="256"/>
        <v>#N/A</v>
      </c>
      <c r="OF23" s="153" t="e">
        <f t="shared" si="256"/>
        <v>#N/A</v>
      </c>
      <c r="OG23" s="153" t="e">
        <f t="shared" si="256"/>
        <v>#N/A</v>
      </c>
      <c r="OH23" s="153" t="e">
        <f t="shared" si="256"/>
        <v>#N/A</v>
      </c>
      <c r="OI23" s="153" t="e">
        <f t="shared" si="256"/>
        <v>#N/A</v>
      </c>
      <c r="OJ23" s="153" t="e">
        <f t="shared" si="256"/>
        <v>#N/A</v>
      </c>
      <c r="OK23" s="153" t="e">
        <f t="shared" si="256"/>
        <v>#N/A</v>
      </c>
      <c r="OL23" s="153" t="e">
        <f t="shared" si="252"/>
        <v>#N/A</v>
      </c>
      <c r="OM23" s="153" t="e">
        <f t="shared" si="252"/>
        <v>#N/A</v>
      </c>
      <c r="ON23" s="153" t="e">
        <f t="shared" si="252"/>
        <v>#N/A</v>
      </c>
      <c r="OO23" s="153" t="e">
        <f t="shared" si="252"/>
        <v>#N/A</v>
      </c>
      <c r="OP23" s="153" t="e">
        <f t="shared" si="252"/>
        <v>#N/A</v>
      </c>
      <c r="OQ23" s="153" t="e">
        <f t="shared" si="252"/>
        <v>#N/A</v>
      </c>
      <c r="OR23" s="153" t="e">
        <f t="shared" si="252"/>
        <v>#N/A</v>
      </c>
      <c r="OS23" s="153" t="e">
        <f t="shared" si="252"/>
        <v>#N/A</v>
      </c>
      <c r="OT23" s="153" t="e">
        <f t="shared" si="252"/>
        <v>#N/A</v>
      </c>
      <c r="OU23" s="153" t="e">
        <f t="shared" si="252"/>
        <v>#N/A</v>
      </c>
      <c r="OV23" s="153" t="e">
        <f t="shared" si="252"/>
        <v>#N/A</v>
      </c>
      <c r="OW23" s="153" t="e">
        <f t="shared" si="252"/>
        <v>#N/A</v>
      </c>
      <c r="OX23" s="153" t="e">
        <f t="shared" si="252"/>
        <v>#N/A</v>
      </c>
      <c r="OY23" s="153" t="e">
        <f t="shared" si="252"/>
        <v>#N/A</v>
      </c>
      <c r="OZ23" s="153" t="e">
        <f t="shared" si="252"/>
        <v>#N/A</v>
      </c>
      <c r="PA23" s="153" t="e">
        <f t="shared" si="23"/>
        <v>#N/A</v>
      </c>
      <c r="PB23" s="153" t="e">
        <f t="shared" si="248"/>
        <v>#N/A</v>
      </c>
      <c r="PC23" s="153" t="e">
        <f t="shared" si="248"/>
        <v>#N/A</v>
      </c>
      <c r="PD23" s="153" t="e">
        <f t="shared" si="248"/>
        <v>#N/A</v>
      </c>
      <c r="PE23" s="153" t="e">
        <f t="shared" si="248"/>
        <v>#N/A</v>
      </c>
      <c r="PF23" s="153" t="e">
        <f t="shared" si="248"/>
        <v>#N/A</v>
      </c>
      <c r="PG23" s="153" t="e">
        <f t="shared" si="248"/>
        <v>#N/A</v>
      </c>
      <c r="PH23" s="153" t="e">
        <f t="shared" si="248"/>
        <v>#N/A</v>
      </c>
      <c r="PI23" s="153" t="e">
        <f t="shared" si="248"/>
        <v>#N/A</v>
      </c>
    </row>
    <row r="24" spans="1:425" hidden="1" x14ac:dyDescent="0.75">
      <c r="A24" s="4">
        <v>21</v>
      </c>
      <c r="B24" s="342" t="str">
        <f>IFERROR(_xlfn.LOGNORM.INV(VLookups!$B$22,LN($G24),LN($K24)),"")</f>
        <v/>
      </c>
      <c r="C24" s="87"/>
      <c r="D24" s="342" t="str">
        <f>IFERROR(_xlfn.LOGNORM.INV(VLookups!$B$23,LN($G24),LN($K24)),"")</f>
        <v/>
      </c>
      <c r="E24" s="34" t="str">
        <f t="shared" si="9"/>
        <v/>
      </c>
      <c r="F24" s="34" t="str">
        <f t="shared" si="10"/>
        <v/>
      </c>
      <c r="G24" s="68" t="str">
        <f>IF(AND(C24&gt;0,NOT(ISBLANK(H24))),IF(VLOOKUP($C$3,VLookups!$A$17:$B$18,2,FALSE),C24*VLOOKUP(H24,VLookups!$A$4:$B$13,2,FALSE),C24),"")</f>
        <v/>
      </c>
      <c r="H24" s="21"/>
      <c r="I24" s="56"/>
      <c r="J24" s="244"/>
      <c r="K24" s="343" t="str">
        <f>IF(C24&gt;0,IF(ISBLANK(J24),IF(ISBLANK(H24),"",VLOOKUP(H24,VLookups!$A$4:$C$13,3,FALSE)),J24),"")</f>
        <v/>
      </c>
      <c r="L24" s="343" t="str">
        <f t="shared" si="11"/>
        <v/>
      </c>
      <c r="M24" s="70" t="str">
        <f t="shared" si="12"/>
        <v/>
      </c>
      <c r="N24" s="87"/>
      <c r="O24" s="237" t="str">
        <f>IF(AND(N24&gt;0,C24&gt;0,NOT(K24="")),ABS(VLOOKUP($N$1,VLookups!$A$53:$B$54,2,FALSE)-_xlfn.LOGNORM.DIST(N24,LN(G24),LN(K24),TRUE)),"")</f>
        <v/>
      </c>
      <c r="P24" s="86" t="str">
        <f>IF(AND($B24&gt;0,$C24&gt;0,$D24&gt;0,NOT(ISBLANK($H24))),_xlfn.LOGNORM.INV(ABS(VLOOKUP($N$1,VLookups!$A$53:$B$54,2,FALSE)-P$3),LN($G24),LN($K24)),"")</f>
        <v/>
      </c>
      <c r="Q24" s="85" t="str">
        <f>IF(AND($B24&gt;0,$C24&gt;0,$D24&gt;0,NOT(ISBLANK($H24))),_xlfn.LOGNORM.INV(ABS(VLOOKUP($N$1,VLookups!$A$53:$B$54,2,FALSE)-Q$3),LN($G24),LN($K24)),"")</f>
        <v/>
      </c>
      <c r="R24" s="86" t="str">
        <f>IF(AND($B24&gt;0,$C24&gt;0,$D24&gt;0,NOT(ISBLANK($H24))),_xlfn.LOGNORM.INV(ABS(VLOOKUP($N$1,VLookups!$A$53:$B$54,2,FALSE)-R$3),LN($G24),LN($K24)),"")</f>
        <v/>
      </c>
      <c r="S24" s="85" t="str">
        <f>IF(AND($B24&gt;0,$C24&gt;0,$D24&gt;0,NOT(ISBLANK($H24))),_xlfn.LOGNORM.INV(ABS(VLOOKUP($N$1,VLookups!$A$53:$B$54,2,FALSE)-S$3),LN($G24),LN($K24)),"")</f>
        <v/>
      </c>
      <c r="T24" s="86" t="str">
        <f>IF(AND($B24&gt;0,$C24&gt;0,$D24&gt;0,NOT(ISBLANK($H24))),_xlfn.LOGNORM.INV(ABS(VLOOKUP($N$1,VLookups!$A$53:$B$54,2,FALSE)-T$3),LN($G24),LN($K24)),"")</f>
        <v/>
      </c>
      <c r="U24" s="85" t="str">
        <f>IF(AND($B24&gt;0,$C24&gt;0,$D24&gt;0,NOT(ISBLANK($H24))),_xlfn.LOGNORM.INV(ABS(VLOOKUP($N$1,VLookups!$A$53:$B$54,2,FALSE)-U$3),LN($G24),LN($K24)),"")</f>
        <v/>
      </c>
      <c r="V24" s="5"/>
      <c r="W24" s="152" t="str">
        <f t="shared" si="13"/>
        <v/>
      </c>
      <c r="X24" s="152" t="str">
        <f t="shared" si="14"/>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53" t="e">
        <f t="shared" si="4"/>
        <v>#N/A</v>
      </c>
      <c r="HR24" s="153" t="e">
        <f t="shared" si="225"/>
        <v>#N/A</v>
      </c>
      <c r="HS24" s="153" t="e">
        <f t="shared" si="225"/>
        <v>#N/A</v>
      </c>
      <c r="HT24" s="153" t="e">
        <f t="shared" si="225"/>
        <v>#N/A</v>
      </c>
      <c r="HU24" s="153" t="e">
        <f t="shared" si="235"/>
        <v>#N/A</v>
      </c>
      <c r="HV24" s="153" t="e">
        <f t="shared" si="235"/>
        <v>#N/A</v>
      </c>
      <c r="HW24" s="153" t="e">
        <f t="shared" si="235"/>
        <v>#N/A</v>
      </c>
      <c r="HX24" s="153" t="e">
        <f t="shared" si="235"/>
        <v>#N/A</v>
      </c>
      <c r="HY24" s="153" t="e">
        <f t="shared" si="235"/>
        <v>#N/A</v>
      </c>
      <c r="HZ24" s="153" t="e">
        <f t="shared" si="235"/>
        <v>#N/A</v>
      </c>
      <c r="IA24" s="153" t="e">
        <f t="shared" si="235"/>
        <v>#N/A</v>
      </c>
      <c r="IB24" s="153" t="e">
        <f t="shared" si="235"/>
        <v>#N/A</v>
      </c>
      <c r="IC24" s="153" t="e">
        <f t="shared" si="235"/>
        <v>#N/A</v>
      </c>
      <c r="ID24" s="153" t="e">
        <f t="shared" si="235"/>
        <v>#N/A</v>
      </c>
      <c r="IE24" s="153" t="e">
        <f t="shared" si="235"/>
        <v>#N/A</v>
      </c>
      <c r="IF24" s="153" t="e">
        <f t="shared" si="235"/>
        <v>#N/A</v>
      </c>
      <c r="IG24" s="153" t="e">
        <f t="shared" si="235"/>
        <v>#N/A</v>
      </c>
      <c r="IH24" s="153" t="e">
        <f t="shared" si="235"/>
        <v>#N/A</v>
      </c>
      <c r="II24" s="153" t="e">
        <f t="shared" si="235"/>
        <v>#N/A</v>
      </c>
      <c r="IJ24" s="153" t="e">
        <f t="shared" si="254"/>
        <v>#N/A</v>
      </c>
      <c r="IK24" s="153" t="e">
        <f t="shared" si="254"/>
        <v>#N/A</v>
      </c>
      <c r="IL24" s="153" t="e">
        <f t="shared" si="254"/>
        <v>#N/A</v>
      </c>
      <c r="IM24" s="153" t="e">
        <f t="shared" si="254"/>
        <v>#N/A</v>
      </c>
      <c r="IN24" s="153" t="e">
        <f t="shared" si="254"/>
        <v>#N/A</v>
      </c>
      <c r="IO24" s="153" t="e">
        <f t="shared" si="254"/>
        <v>#N/A</v>
      </c>
      <c r="IP24" s="153" t="e">
        <f t="shared" si="254"/>
        <v>#N/A</v>
      </c>
      <c r="IQ24" s="153" t="e">
        <f t="shared" si="254"/>
        <v>#N/A</v>
      </c>
      <c r="IR24" s="153" t="e">
        <f t="shared" si="254"/>
        <v>#N/A</v>
      </c>
      <c r="IS24" s="153" t="e">
        <f t="shared" si="254"/>
        <v>#N/A</v>
      </c>
      <c r="IT24" s="153" t="e">
        <f t="shared" si="254"/>
        <v>#N/A</v>
      </c>
      <c r="IU24" s="153" t="e">
        <f t="shared" si="254"/>
        <v>#N/A</v>
      </c>
      <c r="IV24" s="153" t="e">
        <f t="shared" si="254"/>
        <v>#N/A</v>
      </c>
      <c r="IW24" s="153" t="e">
        <f t="shared" si="254"/>
        <v>#N/A</v>
      </c>
      <c r="IX24" s="153" t="e">
        <f t="shared" si="254"/>
        <v>#N/A</v>
      </c>
      <c r="IY24" s="153" t="e">
        <f t="shared" si="254"/>
        <v>#N/A</v>
      </c>
      <c r="IZ24" s="153" t="e">
        <f t="shared" si="254"/>
        <v>#N/A</v>
      </c>
      <c r="JA24" s="153" t="e">
        <f t="shared" si="254"/>
        <v>#N/A</v>
      </c>
      <c r="JB24" s="153" t="e">
        <f t="shared" si="254"/>
        <v>#N/A</v>
      </c>
      <c r="JC24" s="153" t="e">
        <f t="shared" si="254"/>
        <v>#N/A</v>
      </c>
      <c r="JD24" s="153" t="e">
        <f t="shared" si="254"/>
        <v>#N/A</v>
      </c>
      <c r="JE24" s="153" t="e">
        <f t="shared" si="254"/>
        <v>#N/A</v>
      </c>
      <c r="JF24" s="153" t="e">
        <f t="shared" si="254"/>
        <v>#N/A</v>
      </c>
      <c r="JG24" s="153" t="e">
        <f t="shared" si="254"/>
        <v>#N/A</v>
      </c>
      <c r="JH24" s="153" t="e">
        <f t="shared" si="254"/>
        <v>#N/A</v>
      </c>
      <c r="JI24" s="153" t="e">
        <f t="shared" si="254"/>
        <v>#N/A</v>
      </c>
      <c r="JJ24" s="153" t="e">
        <f t="shared" si="254"/>
        <v>#N/A</v>
      </c>
      <c r="JK24" s="153" t="e">
        <f t="shared" si="254"/>
        <v>#N/A</v>
      </c>
      <c r="JL24" s="153" t="e">
        <f t="shared" si="254"/>
        <v>#N/A</v>
      </c>
      <c r="JM24" s="153" t="e">
        <f t="shared" si="254"/>
        <v>#N/A</v>
      </c>
      <c r="JN24" s="153" t="e">
        <f t="shared" si="250"/>
        <v>#N/A</v>
      </c>
      <c r="JO24" s="153" t="e">
        <f t="shared" si="250"/>
        <v>#N/A</v>
      </c>
      <c r="JP24" s="153" t="e">
        <f t="shared" si="250"/>
        <v>#N/A</v>
      </c>
      <c r="JQ24" s="153" t="e">
        <f t="shared" si="250"/>
        <v>#N/A</v>
      </c>
      <c r="JR24" s="153" t="e">
        <f t="shared" si="250"/>
        <v>#N/A</v>
      </c>
      <c r="JS24" s="153" t="e">
        <f t="shared" si="250"/>
        <v>#N/A</v>
      </c>
      <c r="JT24" s="153" t="e">
        <f t="shared" si="250"/>
        <v>#N/A</v>
      </c>
      <c r="JU24" s="153" t="e">
        <f t="shared" si="250"/>
        <v>#N/A</v>
      </c>
      <c r="JV24" s="153" t="e">
        <f t="shared" si="250"/>
        <v>#N/A</v>
      </c>
      <c r="JW24" s="153" t="e">
        <f t="shared" si="250"/>
        <v>#N/A</v>
      </c>
      <c r="JX24" s="153" t="e">
        <f t="shared" si="250"/>
        <v>#N/A</v>
      </c>
      <c r="JY24" s="153" t="e">
        <f t="shared" si="250"/>
        <v>#N/A</v>
      </c>
      <c r="JZ24" s="153" t="e">
        <f t="shared" si="250"/>
        <v>#N/A</v>
      </c>
      <c r="KA24" s="153" t="e">
        <f t="shared" si="250"/>
        <v>#N/A</v>
      </c>
      <c r="KB24" s="153" t="e">
        <f t="shared" si="250"/>
        <v>#N/A</v>
      </c>
      <c r="KC24" s="153" t="e">
        <f t="shared" si="21"/>
        <v>#N/A</v>
      </c>
      <c r="KD24" s="153" t="e">
        <f t="shared" si="226"/>
        <v>#N/A</v>
      </c>
      <c r="KE24" s="153" t="e">
        <f t="shared" si="226"/>
        <v>#N/A</v>
      </c>
      <c r="KF24" s="153" t="e">
        <f t="shared" si="226"/>
        <v>#N/A</v>
      </c>
      <c r="KG24" s="153" t="e">
        <f t="shared" si="236"/>
        <v>#N/A</v>
      </c>
      <c r="KH24" s="153" t="e">
        <f t="shared" si="236"/>
        <v>#N/A</v>
      </c>
      <c r="KI24" s="153" t="e">
        <f t="shared" si="236"/>
        <v>#N/A</v>
      </c>
      <c r="KJ24" s="153" t="e">
        <f t="shared" si="236"/>
        <v>#N/A</v>
      </c>
      <c r="KK24" s="153" t="e">
        <f t="shared" si="236"/>
        <v>#N/A</v>
      </c>
      <c r="KL24" s="153" t="e">
        <f t="shared" si="236"/>
        <v>#N/A</v>
      </c>
      <c r="KM24" s="153" t="e">
        <f t="shared" si="236"/>
        <v>#N/A</v>
      </c>
      <c r="KN24" s="153" t="e">
        <f t="shared" si="236"/>
        <v>#N/A</v>
      </c>
      <c r="KO24" s="153" t="e">
        <f t="shared" si="236"/>
        <v>#N/A</v>
      </c>
      <c r="KP24" s="153" t="e">
        <f t="shared" si="236"/>
        <v>#N/A</v>
      </c>
      <c r="KQ24" s="153" t="e">
        <f t="shared" si="236"/>
        <v>#N/A</v>
      </c>
      <c r="KR24" s="153" t="e">
        <f t="shared" si="236"/>
        <v>#N/A</v>
      </c>
      <c r="KS24" s="153" t="e">
        <f t="shared" si="236"/>
        <v>#N/A</v>
      </c>
      <c r="KT24" s="153" t="e">
        <f t="shared" si="236"/>
        <v>#N/A</v>
      </c>
      <c r="KU24" s="153" t="e">
        <f t="shared" si="236"/>
        <v>#N/A</v>
      </c>
      <c r="KV24" s="153" t="e">
        <f t="shared" si="255"/>
        <v>#N/A</v>
      </c>
      <c r="KW24" s="153" t="e">
        <f t="shared" si="255"/>
        <v>#N/A</v>
      </c>
      <c r="KX24" s="153" t="e">
        <f t="shared" si="255"/>
        <v>#N/A</v>
      </c>
      <c r="KY24" s="153" t="e">
        <f t="shared" si="255"/>
        <v>#N/A</v>
      </c>
      <c r="KZ24" s="153" t="e">
        <f t="shared" si="255"/>
        <v>#N/A</v>
      </c>
      <c r="LA24" s="153" t="e">
        <f t="shared" si="255"/>
        <v>#N/A</v>
      </c>
      <c r="LB24" s="153" t="e">
        <f t="shared" si="255"/>
        <v>#N/A</v>
      </c>
      <c r="LC24" s="153" t="e">
        <f t="shared" si="255"/>
        <v>#N/A</v>
      </c>
      <c r="LD24" s="153" t="e">
        <f t="shared" si="255"/>
        <v>#N/A</v>
      </c>
      <c r="LE24" s="153" t="e">
        <f t="shared" si="255"/>
        <v>#N/A</v>
      </c>
      <c r="LF24" s="153" t="e">
        <f t="shared" si="255"/>
        <v>#N/A</v>
      </c>
      <c r="LG24" s="153" t="e">
        <f t="shared" si="255"/>
        <v>#N/A</v>
      </c>
      <c r="LH24" s="153" t="e">
        <f t="shared" si="255"/>
        <v>#N/A</v>
      </c>
      <c r="LI24" s="153" t="e">
        <f t="shared" si="255"/>
        <v>#N/A</v>
      </c>
      <c r="LJ24" s="153" t="e">
        <f t="shared" si="255"/>
        <v>#N/A</v>
      </c>
      <c r="LK24" s="153" t="e">
        <f t="shared" si="255"/>
        <v>#N/A</v>
      </c>
      <c r="LL24" s="153" t="e">
        <f t="shared" si="255"/>
        <v>#N/A</v>
      </c>
      <c r="LM24" s="153" t="e">
        <f t="shared" si="255"/>
        <v>#N/A</v>
      </c>
      <c r="LN24" s="153" t="e">
        <f t="shared" si="255"/>
        <v>#N/A</v>
      </c>
      <c r="LO24" s="153" t="e">
        <f t="shared" si="255"/>
        <v>#N/A</v>
      </c>
      <c r="LP24" s="153" t="e">
        <f t="shared" si="255"/>
        <v>#N/A</v>
      </c>
      <c r="LQ24" s="153" t="e">
        <f t="shared" si="255"/>
        <v>#N/A</v>
      </c>
      <c r="LR24" s="153" t="e">
        <f t="shared" si="255"/>
        <v>#N/A</v>
      </c>
      <c r="LS24" s="153" t="e">
        <f t="shared" si="255"/>
        <v>#N/A</v>
      </c>
      <c r="LT24" s="153" t="e">
        <f t="shared" si="255"/>
        <v>#N/A</v>
      </c>
      <c r="LU24" s="153" t="e">
        <f t="shared" si="255"/>
        <v>#N/A</v>
      </c>
      <c r="LV24" s="153" t="e">
        <f t="shared" si="255"/>
        <v>#N/A</v>
      </c>
      <c r="LW24" s="153" t="e">
        <f t="shared" si="255"/>
        <v>#N/A</v>
      </c>
      <c r="LX24" s="153" t="e">
        <f t="shared" si="255"/>
        <v>#N/A</v>
      </c>
      <c r="LY24" s="153" t="e">
        <f t="shared" si="255"/>
        <v>#N/A</v>
      </c>
      <c r="LZ24" s="153" t="e">
        <f t="shared" si="251"/>
        <v>#N/A</v>
      </c>
      <c r="MA24" s="153" t="e">
        <f t="shared" si="251"/>
        <v>#N/A</v>
      </c>
      <c r="MB24" s="153" t="e">
        <f t="shared" si="251"/>
        <v>#N/A</v>
      </c>
      <c r="MC24" s="153" t="e">
        <f t="shared" si="251"/>
        <v>#N/A</v>
      </c>
      <c r="MD24" s="153" t="e">
        <f t="shared" si="251"/>
        <v>#N/A</v>
      </c>
      <c r="ME24" s="153" t="e">
        <f t="shared" si="251"/>
        <v>#N/A</v>
      </c>
      <c r="MF24" s="153" t="e">
        <f t="shared" si="251"/>
        <v>#N/A</v>
      </c>
      <c r="MG24" s="153" t="e">
        <f t="shared" si="251"/>
        <v>#N/A</v>
      </c>
      <c r="MH24" s="153" t="e">
        <f t="shared" si="251"/>
        <v>#N/A</v>
      </c>
      <c r="MI24" s="153" t="e">
        <f t="shared" si="251"/>
        <v>#N/A</v>
      </c>
      <c r="MJ24" s="153" t="e">
        <f t="shared" si="251"/>
        <v>#N/A</v>
      </c>
      <c r="MK24" s="153" t="e">
        <f t="shared" si="251"/>
        <v>#N/A</v>
      </c>
      <c r="ML24" s="153" t="e">
        <f t="shared" si="251"/>
        <v>#N/A</v>
      </c>
      <c r="MM24" s="153" t="e">
        <f t="shared" si="251"/>
        <v>#N/A</v>
      </c>
      <c r="MN24" s="153" t="e">
        <f t="shared" si="251"/>
        <v>#N/A</v>
      </c>
      <c r="MO24" s="153" t="e">
        <f t="shared" si="22"/>
        <v>#N/A</v>
      </c>
      <c r="MP24" s="153" t="e">
        <f t="shared" si="227"/>
        <v>#N/A</v>
      </c>
      <c r="MQ24" s="153" t="e">
        <f t="shared" si="227"/>
        <v>#N/A</v>
      </c>
      <c r="MR24" s="153" t="e">
        <f t="shared" si="227"/>
        <v>#N/A</v>
      </c>
      <c r="MS24" s="153" t="e">
        <f t="shared" si="237"/>
        <v>#N/A</v>
      </c>
      <c r="MT24" s="153" t="e">
        <f t="shared" si="237"/>
        <v>#N/A</v>
      </c>
      <c r="MU24" s="153" t="e">
        <f t="shared" si="237"/>
        <v>#N/A</v>
      </c>
      <c r="MV24" s="153" t="e">
        <f t="shared" si="237"/>
        <v>#N/A</v>
      </c>
      <c r="MW24" s="153" t="e">
        <f t="shared" si="237"/>
        <v>#N/A</v>
      </c>
      <c r="MX24" s="153" t="e">
        <f t="shared" si="237"/>
        <v>#N/A</v>
      </c>
      <c r="MY24" s="153" t="e">
        <f t="shared" si="237"/>
        <v>#N/A</v>
      </c>
      <c r="MZ24" s="153" t="e">
        <f t="shared" si="237"/>
        <v>#N/A</v>
      </c>
      <c r="NA24" s="153" t="e">
        <f t="shared" si="237"/>
        <v>#N/A</v>
      </c>
      <c r="NB24" s="153" t="e">
        <f t="shared" si="237"/>
        <v>#N/A</v>
      </c>
      <c r="NC24" s="153" t="e">
        <f t="shared" si="237"/>
        <v>#N/A</v>
      </c>
      <c r="ND24" s="153" t="e">
        <f t="shared" si="237"/>
        <v>#N/A</v>
      </c>
      <c r="NE24" s="153" t="e">
        <f t="shared" si="237"/>
        <v>#N/A</v>
      </c>
      <c r="NF24" s="153" t="e">
        <f t="shared" si="237"/>
        <v>#N/A</v>
      </c>
      <c r="NG24" s="153" t="e">
        <f t="shared" si="237"/>
        <v>#N/A</v>
      </c>
      <c r="NH24" s="153" t="e">
        <f t="shared" si="256"/>
        <v>#N/A</v>
      </c>
      <c r="NI24" s="153" t="e">
        <f t="shared" si="256"/>
        <v>#N/A</v>
      </c>
      <c r="NJ24" s="153" t="e">
        <f t="shared" si="256"/>
        <v>#N/A</v>
      </c>
      <c r="NK24" s="153" t="e">
        <f t="shared" si="256"/>
        <v>#N/A</v>
      </c>
      <c r="NL24" s="153" t="e">
        <f t="shared" si="256"/>
        <v>#N/A</v>
      </c>
      <c r="NM24" s="153" t="e">
        <f t="shared" si="256"/>
        <v>#N/A</v>
      </c>
      <c r="NN24" s="153" t="e">
        <f t="shared" si="256"/>
        <v>#N/A</v>
      </c>
      <c r="NO24" s="153" t="e">
        <f t="shared" si="256"/>
        <v>#N/A</v>
      </c>
      <c r="NP24" s="153" t="e">
        <f t="shared" si="256"/>
        <v>#N/A</v>
      </c>
      <c r="NQ24" s="153" t="e">
        <f t="shared" si="256"/>
        <v>#N/A</v>
      </c>
      <c r="NR24" s="153" t="e">
        <f t="shared" si="256"/>
        <v>#N/A</v>
      </c>
      <c r="NS24" s="153" t="e">
        <f t="shared" si="256"/>
        <v>#N/A</v>
      </c>
      <c r="NT24" s="153" t="e">
        <f t="shared" si="256"/>
        <v>#N/A</v>
      </c>
      <c r="NU24" s="153" t="e">
        <f t="shared" si="256"/>
        <v>#N/A</v>
      </c>
      <c r="NV24" s="153" t="e">
        <f t="shared" si="256"/>
        <v>#N/A</v>
      </c>
      <c r="NW24" s="153" t="e">
        <f t="shared" si="256"/>
        <v>#N/A</v>
      </c>
      <c r="NX24" s="153" t="e">
        <f t="shared" si="256"/>
        <v>#N/A</v>
      </c>
      <c r="NY24" s="153" t="e">
        <f t="shared" si="256"/>
        <v>#N/A</v>
      </c>
      <c r="NZ24" s="153" t="e">
        <f t="shared" si="256"/>
        <v>#N/A</v>
      </c>
      <c r="OA24" s="153" t="e">
        <f t="shared" si="256"/>
        <v>#N/A</v>
      </c>
      <c r="OB24" s="153" t="e">
        <f t="shared" si="256"/>
        <v>#N/A</v>
      </c>
      <c r="OC24" s="153" t="e">
        <f t="shared" si="256"/>
        <v>#N/A</v>
      </c>
      <c r="OD24" s="153" t="e">
        <f t="shared" si="256"/>
        <v>#N/A</v>
      </c>
      <c r="OE24" s="153" t="e">
        <f t="shared" si="256"/>
        <v>#N/A</v>
      </c>
      <c r="OF24" s="153" t="e">
        <f t="shared" si="256"/>
        <v>#N/A</v>
      </c>
      <c r="OG24" s="153" t="e">
        <f t="shared" si="256"/>
        <v>#N/A</v>
      </c>
      <c r="OH24" s="153" t="e">
        <f t="shared" si="256"/>
        <v>#N/A</v>
      </c>
      <c r="OI24" s="153" t="e">
        <f t="shared" si="256"/>
        <v>#N/A</v>
      </c>
      <c r="OJ24" s="153" t="e">
        <f t="shared" si="256"/>
        <v>#N/A</v>
      </c>
      <c r="OK24" s="153" t="e">
        <f t="shared" si="256"/>
        <v>#N/A</v>
      </c>
      <c r="OL24" s="153" t="e">
        <f t="shared" si="252"/>
        <v>#N/A</v>
      </c>
      <c r="OM24" s="153" t="e">
        <f t="shared" si="252"/>
        <v>#N/A</v>
      </c>
      <c r="ON24" s="153" t="e">
        <f t="shared" si="252"/>
        <v>#N/A</v>
      </c>
      <c r="OO24" s="153" t="e">
        <f t="shared" si="252"/>
        <v>#N/A</v>
      </c>
      <c r="OP24" s="153" t="e">
        <f t="shared" si="252"/>
        <v>#N/A</v>
      </c>
      <c r="OQ24" s="153" t="e">
        <f t="shared" si="252"/>
        <v>#N/A</v>
      </c>
      <c r="OR24" s="153" t="e">
        <f t="shared" si="252"/>
        <v>#N/A</v>
      </c>
      <c r="OS24" s="153" t="e">
        <f t="shared" si="252"/>
        <v>#N/A</v>
      </c>
      <c r="OT24" s="153" t="e">
        <f t="shared" si="252"/>
        <v>#N/A</v>
      </c>
      <c r="OU24" s="153" t="e">
        <f t="shared" si="252"/>
        <v>#N/A</v>
      </c>
      <c r="OV24" s="153" t="e">
        <f t="shared" si="252"/>
        <v>#N/A</v>
      </c>
      <c r="OW24" s="153" t="e">
        <f t="shared" si="252"/>
        <v>#N/A</v>
      </c>
      <c r="OX24" s="153" t="e">
        <f t="shared" si="252"/>
        <v>#N/A</v>
      </c>
      <c r="OY24" s="153" t="e">
        <f t="shared" si="252"/>
        <v>#N/A</v>
      </c>
      <c r="OZ24" s="153" t="e">
        <f t="shared" si="252"/>
        <v>#N/A</v>
      </c>
      <c r="PA24" s="153" t="e">
        <f t="shared" si="23"/>
        <v>#N/A</v>
      </c>
      <c r="PB24" s="153" t="e">
        <f t="shared" si="248"/>
        <v>#N/A</v>
      </c>
      <c r="PC24" s="153" t="e">
        <f t="shared" si="248"/>
        <v>#N/A</v>
      </c>
      <c r="PD24" s="153" t="e">
        <f t="shared" si="248"/>
        <v>#N/A</v>
      </c>
      <c r="PE24" s="153" t="e">
        <f t="shared" si="248"/>
        <v>#N/A</v>
      </c>
      <c r="PF24" s="153" t="e">
        <f t="shared" si="248"/>
        <v>#N/A</v>
      </c>
      <c r="PG24" s="153" t="e">
        <f t="shared" si="248"/>
        <v>#N/A</v>
      </c>
      <c r="PH24" s="153" t="e">
        <f t="shared" si="248"/>
        <v>#N/A</v>
      </c>
      <c r="PI24" s="153" t="e">
        <f t="shared" si="248"/>
        <v>#N/A</v>
      </c>
    </row>
    <row r="25" spans="1:425" hidden="1" x14ac:dyDescent="0.75">
      <c r="A25" s="4">
        <v>22</v>
      </c>
      <c r="B25" s="342" t="str">
        <f>IFERROR(_xlfn.LOGNORM.INV(VLookups!$B$22,LN($G25),LN($K25)),"")</f>
        <v/>
      </c>
      <c r="C25" s="87"/>
      <c r="D25" s="342" t="str">
        <f>IFERROR(_xlfn.LOGNORM.INV(VLookups!$B$23,LN($G25),LN($K25)),"")</f>
        <v/>
      </c>
      <c r="E25" s="34" t="str">
        <f t="shared" si="9"/>
        <v/>
      </c>
      <c r="F25" s="34" t="str">
        <f t="shared" si="10"/>
        <v/>
      </c>
      <c r="G25" s="68" t="str">
        <f>IF(AND(C25&gt;0,NOT(ISBLANK(H25))),IF(VLOOKUP($C$3,VLookups!$A$17:$B$18,2,FALSE),C25*VLOOKUP(H25,VLookups!$A$4:$B$13,2,FALSE),C25),"")</f>
        <v/>
      </c>
      <c r="H25" s="21"/>
      <c r="I25" s="56"/>
      <c r="J25" s="244"/>
      <c r="K25" s="343" t="str">
        <f>IF(C25&gt;0,IF(ISBLANK(J25),IF(ISBLANK(H25),"",VLOOKUP(H25,VLookups!$A$4:$C$13,3,FALSE)),J25),"")</f>
        <v/>
      </c>
      <c r="L25" s="343" t="str">
        <f t="shared" si="11"/>
        <v/>
      </c>
      <c r="M25" s="70" t="str">
        <f t="shared" si="12"/>
        <v/>
      </c>
      <c r="N25" s="87"/>
      <c r="O25" s="237" t="str">
        <f>IF(AND(N25&gt;0,C25&gt;0,NOT(K25="")),ABS(VLOOKUP($N$1,VLookups!$A$53:$B$54,2,FALSE)-_xlfn.LOGNORM.DIST(N25,LN(G25),LN(K25),TRUE)),"")</f>
        <v/>
      </c>
      <c r="P25" s="86" t="str">
        <f>IF(AND($B25&gt;0,$C25&gt;0,$D25&gt;0,NOT(ISBLANK($H25))),_xlfn.LOGNORM.INV(ABS(VLOOKUP($N$1,VLookups!$A$53:$B$54,2,FALSE)-P$3),LN($G25),LN($K25)),"")</f>
        <v/>
      </c>
      <c r="Q25" s="85" t="str">
        <f>IF(AND($B25&gt;0,$C25&gt;0,$D25&gt;0,NOT(ISBLANK($H25))),_xlfn.LOGNORM.INV(ABS(VLOOKUP($N$1,VLookups!$A$53:$B$54,2,FALSE)-Q$3),LN($G25),LN($K25)),"")</f>
        <v/>
      </c>
      <c r="R25" s="86" t="str">
        <f>IF(AND($B25&gt;0,$C25&gt;0,$D25&gt;0,NOT(ISBLANK($H25))),_xlfn.LOGNORM.INV(ABS(VLOOKUP($N$1,VLookups!$A$53:$B$54,2,FALSE)-R$3),LN($G25),LN($K25)),"")</f>
        <v/>
      </c>
      <c r="S25" s="85" t="str">
        <f>IF(AND($B25&gt;0,$C25&gt;0,$D25&gt;0,NOT(ISBLANK($H25))),_xlfn.LOGNORM.INV(ABS(VLOOKUP($N$1,VLookups!$A$53:$B$54,2,FALSE)-S$3),LN($G25),LN($K25)),"")</f>
        <v/>
      </c>
      <c r="T25" s="86" t="str">
        <f>IF(AND($B25&gt;0,$C25&gt;0,$D25&gt;0,NOT(ISBLANK($H25))),_xlfn.LOGNORM.INV(ABS(VLOOKUP($N$1,VLookups!$A$53:$B$54,2,FALSE)-T$3),LN($G25),LN($K25)),"")</f>
        <v/>
      </c>
      <c r="U25" s="85" t="str">
        <f>IF(AND($B25&gt;0,$C25&gt;0,$D25&gt;0,NOT(ISBLANK($H25))),_xlfn.LOGNORM.INV(ABS(VLOOKUP($N$1,VLookups!$A$53:$B$54,2,FALSE)-U$3),LN($G25),LN($K25)),"")</f>
        <v/>
      </c>
      <c r="V25" s="5"/>
      <c r="W25" s="152" t="str">
        <f t="shared" si="13"/>
        <v/>
      </c>
      <c r="X25" s="152" t="str">
        <f t="shared" si="14"/>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53" t="e">
        <f t="shared" si="4"/>
        <v>#N/A</v>
      </c>
      <c r="HR25" s="153" t="e">
        <f t="shared" si="225"/>
        <v>#N/A</v>
      </c>
      <c r="HS25" s="153" t="e">
        <f t="shared" si="225"/>
        <v>#N/A</v>
      </c>
      <c r="HT25" s="153" t="e">
        <f t="shared" si="225"/>
        <v>#N/A</v>
      </c>
      <c r="HU25" s="153" t="e">
        <f t="shared" si="235"/>
        <v>#N/A</v>
      </c>
      <c r="HV25" s="153" t="e">
        <f t="shared" si="235"/>
        <v>#N/A</v>
      </c>
      <c r="HW25" s="153" t="e">
        <f t="shared" si="235"/>
        <v>#N/A</v>
      </c>
      <c r="HX25" s="153" t="e">
        <f t="shared" si="235"/>
        <v>#N/A</v>
      </c>
      <c r="HY25" s="153" t="e">
        <f t="shared" si="235"/>
        <v>#N/A</v>
      </c>
      <c r="HZ25" s="153" t="e">
        <f t="shared" si="235"/>
        <v>#N/A</v>
      </c>
      <c r="IA25" s="153" t="e">
        <f t="shared" si="235"/>
        <v>#N/A</v>
      </c>
      <c r="IB25" s="153" t="e">
        <f t="shared" si="235"/>
        <v>#N/A</v>
      </c>
      <c r="IC25" s="153" t="e">
        <f t="shared" si="235"/>
        <v>#N/A</v>
      </c>
      <c r="ID25" s="153" t="e">
        <f t="shared" si="235"/>
        <v>#N/A</v>
      </c>
      <c r="IE25" s="153" t="e">
        <f t="shared" si="235"/>
        <v>#N/A</v>
      </c>
      <c r="IF25" s="153" t="e">
        <f t="shared" si="235"/>
        <v>#N/A</v>
      </c>
      <c r="IG25" s="153" t="e">
        <f t="shared" si="235"/>
        <v>#N/A</v>
      </c>
      <c r="IH25" s="153" t="e">
        <f t="shared" si="235"/>
        <v>#N/A</v>
      </c>
      <c r="II25" s="153" t="e">
        <f t="shared" si="235"/>
        <v>#N/A</v>
      </c>
      <c r="IJ25" s="153" t="e">
        <f t="shared" si="254"/>
        <v>#N/A</v>
      </c>
      <c r="IK25" s="153" t="e">
        <f t="shared" si="254"/>
        <v>#N/A</v>
      </c>
      <c r="IL25" s="153" t="e">
        <f t="shared" si="254"/>
        <v>#N/A</v>
      </c>
      <c r="IM25" s="153" t="e">
        <f t="shared" si="254"/>
        <v>#N/A</v>
      </c>
      <c r="IN25" s="153" t="e">
        <f t="shared" si="254"/>
        <v>#N/A</v>
      </c>
      <c r="IO25" s="153" t="e">
        <f t="shared" si="254"/>
        <v>#N/A</v>
      </c>
      <c r="IP25" s="153" t="e">
        <f t="shared" si="254"/>
        <v>#N/A</v>
      </c>
      <c r="IQ25" s="153" t="e">
        <f t="shared" si="254"/>
        <v>#N/A</v>
      </c>
      <c r="IR25" s="153" t="e">
        <f t="shared" si="254"/>
        <v>#N/A</v>
      </c>
      <c r="IS25" s="153" t="e">
        <f t="shared" si="254"/>
        <v>#N/A</v>
      </c>
      <c r="IT25" s="153" t="e">
        <f t="shared" si="254"/>
        <v>#N/A</v>
      </c>
      <c r="IU25" s="153" t="e">
        <f t="shared" si="254"/>
        <v>#N/A</v>
      </c>
      <c r="IV25" s="153" t="e">
        <f t="shared" si="254"/>
        <v>#N/A</v>
      </c>
      <c r="IW25" s="153" t="e">
        <f t="shared" si="254"/>
        <v>#N/A</v>
      </c>
      <c r="IX25" s="153" t="e">
        <f t="shared" si="254"/>
        <v>#N/A</v>
      </c>
      <c r="IY25" s="153" t="e">
        <f t="shared" si="254"/>
        <v>#N/A</v>
      </c>
      <c r="IZ25" s="153" t="e">
        <f t="shared" si="254"/>
        <v>#N/A</v>
      </c>
      <c r="JA25" s="153" t="e">
        <f t="shared" si="254"/>
        <v>#N/A</v>
      </c>
      <c r="JB25" s="153" t="e">
        <f t="shared" si="254"/>
        <v>#N/A</v>
      </c>
      <c r="JC25" s="153" t="e">
        <f t="shared" si="254"/>
        <v>#N/A</v>
      </c>
      <c r="JD25" s="153" t="e">
        <f t="shared" si="254"/>
        <v>#N/A</v>
      </c>
      <c r="JE25" s="153" t="e">
        <f t="shared" si="254"/>
        <v>#N/A</v>
      </c>
      <c r="JF25" s="153" t="e">
        <f t="shared" si="254"/>
        <v>#N/A</v>
      </c>
      <c r="JG25" s="153" t="e">
        <f t="shared" si="254"/>
        <v>#N/A</v>
      </c>
      <c r="JH25" s="153" t="e">
        <f t="shared" si="254"/>
        <v>#N/A</v>
      </c>
      <c r="JI25" s="153" t="e">
        <f t="shared" si="254"/>
        <v>#N/A</v>
      </c>
      <c r="JJ25" s="153" t="e">
        <f t="shared" si="254"/>
        <v>#N/A</v>
      </c>
      <c r="JK25" s="153" t="e">
        <f t="shared" si="254"/>
        <v>#N/A</v>
      </c>
      <c r="JL25" s="153" t="e">
        <f t="shared" si="254"/>
        <v>#N/A</v>
      </c>
      <c r="JM25" s="153" t="e">
        <f t="shared" si="254"/>
        <v>#N/A</v>
      </c>
      <c r="JN25" s="153" t="e">
        <f t="shared" si="250"/>
        <v>#N/A</v>
      </c>
      <c r="JO25" s="153" t="e">
        <f t="shared" si="250"/>
        <v>#N/A</v>
      </c>
      <c r="JP25" s="153" t="e">
        <f t="shared" si="250"/>
        <v>#N/A</v>
      </c>
      <c r="JQ25" s="153" t="e">
        <f t="shared" si="250"/>
        <v>#N/A</v>
      </c>
      <c r="JR25" s="153" t="e">
        <f t="shared" si="250"/>
        <v>#N/A</v>
      </c>
      <c r="JS25" s="153" t="e">
        <f t="shared" si="250"/>
        <v>#N/A</v>
      </c>
      <c r="JT25" s="153" t="e">
        <f t="shared" si="250"/>
        <v>#N/A</v>
      </c>
      <c r="JU25" s="153" t="e">
        <f t="shared" si="250"/>
        <v>#N/A</v>
      </c>
      <c r="JV25" s="153" t="e">
        <f t="shared" si="250"/>
        <v>#N/A</v>
      </c>
      <c r="JW25" s="153" t="e">
        <f t="shared" si="250"/>
        <v>#N/A</v>
      </c>
      <c r="JX25" s="153" t="e">
        <f t="shared" si="250"/>
        <v>#N/A</v>
      </c>
      <c r="JY25" s="153" t="e">
        <f t="shared" si="250"/>
        <v>#N/A</v>
      </c>
      <c r="JZ25" s="153" t="e">
        <f t="shared" si="250"/>
        <v>#N/A</v>
      </c>
      <c r="KA25" s="153" t="e">
        <f t="shared" si="250"/>
        <v>#N/A</v>
      </c>
      <c r="KB25" s="153" t="e">
        <f t="shared" si="250"/>
        <v>#N/A</v>
      </c>
      <c r="KC25" s="153" t="e">
        <f t="shared" si="21"/>
        <v>#N/A</v>
      </c>
      <c r="KD25" s="153" t="e">
        <f t="shared" si="226"/>
        <v>#N/A</v>
      </c>
      <c r="KE25" s="153" t="e">
        <f t="shared" si="226"/>
        <v>#N/A</v>
      </c>
      <c r="KF25" s="153" t="e">
        <f t="shared" si="226"/>
        <v>#N/A</v>
      </c>
      <c r="KG25" s="153" t="e">
        <f t="shared" si="236"/>
        <v>#N/A</v>
      </c>
      <c r="KH25" s="153" t="e">
        <f t="shared" si="236"/>
        <v>#N/A</v>
      </c>
      <c r="KI25" s="153" t="e">
        <f t="shared" si="236"/>
        <v>#N/A</v>
      </c>
      <c r="KJ25" s="153" t="e">
        <f t="shared" si="236"/>
        <v>#N/A</v>
      </c>
      <c r="KK25" s="153" t="e">
        <f t="shared" si="236"/>
        <v>#N/A</v>
      </c>
      <c r="KL25" s="153" t="e">
        <f t="shared" si="236"/>
        <v>#N/A</v>
      </c>
      <c r="KM25" s="153" t="e">
        <f t="shared" si="236"/>
        <v>#N/A</v>
      </c>
      <c r="KN25" s="153" t="e">
        <f t="shared" si="236"/>
        <v>#N/A</v>
      </c>
      <c r="KO25" s="153" t="e">
        <f t="shared" si="236"/>
        <v>#N/A</v>
      </c>
      <c r="KP25" s="153" t="e">
        <f t="shared" si="236"/>
        <v>#N/A</v>
      </c>
      <c r="KQ25" s="153" t="e">
        <f t="shared" si="236"/>
        <v>#N/A</v>
      </c>
      <c r="KR25" s="153" t="e">
        <f t="shared" si="236"/>
        <v>#N/A</v>
      </c>
      <c r="KS25" s="153" t="e">
        <f t="shared" si="236"/>
        <v>#N/A</v>
      </c>
      <c r="KT25" s="153" t="e">
        <f t="shared" si="236"/>
        <v>#N/A</v>
      </c>
      <c r="KU25" s="153" t="e">
        <f t="shared" si="236"/>
        <v>#N/A</v>
      </c>
      <c r="KV25" s="153" t="e">
        <f t="shared" si="255"/>
        <v>#N/A</v>
      </c>
      <c r="KW25" s="153" t="e">
        <f t="shared" si="255"/>
        <v>#N/A</v>
      </c>
      <c r="KX25" s="153" t="e">
        <f t="shared" si="255"/>
        <v>#N/A</v>
      </c>
      <c r="KY25" s="153" t="e">
        <f t="shared" si="255"/>
        <v>#N/A</v>
      </c>
      <c r="KZ25" s="153" t="e">
        <f t="shared" si="255"/>
        <v>#N/A</v>
      </c>
      <c r="LA25" s="153" t="e">
        <f t="shared" si="255"/>
        <v>#N/A</v>
      </c>
      <c r="LB25" s="153" t="e">
        <f t="shared" si="255"/>
        <v>#N/A</v>
      </c>
      <c r="LC25" s="153" t="e">
        <f t="shared" si="255"/>
        <v>#N/A</v>
      </c>
      <c r="LD25" s="153" t="e">
        <f t="shared" si="255"/>
        <v>#N/A</v>
      </c>
      <c r="LE25" s="153" t="e">
        <f t="shared" si="255"/>
        <v>#N/A</v>
      </c>
      <c r="LF25" s="153" t="e">
        <f t="shared" si="255"/>
        <v>#N/A</v>
      </c>
      <c r="LG25" s="153" t="e">
        <f t="shared" si="255"/>
        <v>#N/A</v>
      </c>
      <c r="LH25" s="153" t="e">
        <f t="shared" si="255"/>
        <v>#N/A</v>
      </c>
      <c r="LI25" s="153" t="e">
        <f t="shared" si="255"/>
        <v>#N/A</v>
      </c>
      <c r="LJ25" s="153" t="e">
        <f t="shared" si="255"/>
        <v>#N/A</v>
      </c>
      <c r="LK25" s="153" t="e">
        <f t="shared" si="255"/>
        <v>#N/A</v>
      </c>
      <c r="LL25" s="153" t="e">
        <f t="shared" si="255"/>
        <v>#N/A</v>
      </c>
      <c r="LM25" s="153" t="e">
        <f t="shared" si="255"/>
        <v>#N/A</v>
      </c>
      <c r="LN25" s="153" t="e">
        <f t="shared" si="255"/>
        <v>#N/A</v>
      </c>
      <c r="LO25" s="153" t="e">
        <f t="shared" si="255"/>
        <v>#N/A</v>
      </c>
      <c r="LP25" s="153" t="e">
        <f t="shared" si="255"/>
        <v>#N/A</v>
      </c>
      <c r="LQ25" s="153" t="e">
        <f t="shared" si="255"/>
        <v>#N/A</v>
      </c>
      <c r="LR25" s="153" t="e">
        <f t="shared" si="255"/>
        <v>#N/A</v>
      </c>
      <c r="LS25" s="153" t="e">
        <f t="shared" si="255"/>
        <v>#N/A</v>
      </c>
      <c r="LT25" s="153" t="e">
        <f t="shared" si="255"/>
        <v>#N/A</v>
      </c>
      <c r="LU25" s="153" t="e">
        <f t="shared" si="255"/>
        <v>#N/A</v>
      </c>
      <c r="LV25" s="153" t="e">
        <f t="shared" si="255"/>
        <v>#N/A</v>
      </c>
      <c r="LW25" s="153" t="e">
        <f t="shared" si="255"/>
        <v>#N/A</v>
      </c>
      <c r="LX25" s="153" t="e">
        <f t="shared" si="255"/>
        <v>#N/A</v>
      </c>
      <c r="LY25" s="153" t="e">
        <f t="shared" si="255"/>
        <v>#N/A</v>
      </c>
      <c r="LZ25" s="153" t="e">
        <f t="shared" si="251"/>
        <v>#N/A</v>
      </c>
      <c r="MA25" s="153" t="e">
        <f t="shared" si="251"/>
        <v>#N/A</v>
      </c>
      <c r="MB25" s="153" t="e">
        <f t="shared" si="251"/>
        <v>#N/A</v>
      </c>
      <c r="MC25" s="153" t="e">
        <f t="shared" si="251"/>
        <v>#N/A</v>
      </c>
      <c r="MD25" s="153" t="e">
        <f t="shared" si="251"/>
        <v>#N/A</v>
      </c>
      <c r="ME25" s="153" t="e">
        <f t="shared" si="251"/>
        <v>#N/A</v>
      </c>
      <c r="MF25" s="153" t="e">
        <f t="shared" si="251"/>
        <v>#N/A</v>
      </c>
      <c r="MG25" s="153" t="e">
        <f t="shared" si="251"/>
        <v>#N/A</v>
      </c>
      <c r="MH25" s="153" t="e">
        <f t="shared" si="251"/>
        <v>#N/A</v>
      </c>
      <c r="MI25" s="153" t="e">
        <f t="shared" si="251"/>
        <v>#N/A</v>
      </c>
      <c r="MJ25" s="153" t="e">
        <f t="shared" si="251"/>
        <v>#N/A</v>
      </c>
      <c r="MK25" s="153" t="e">
        <f t="shared" si="251"/>
        <v>#N/A</v>
      </c>
      <c r="ML25" s="153" t="e">
        <f t="shared" si="251"/>
        <v>#N/A</v>
      </c>
      <c r="MM25" s="153" t="e">
        <f t="shared" si="251"/>
        <v>#N/A</v>
      </c>
      <c r="MN25" s="153" t="e">
        <f t="shared" si="251"/>
        <v>#N/A</v>
      </c>
      <c r="MO25" s="153" t="e">
        <f t="shared" si="22"/>
        <v>#N/A</v>
      </c>
      <c r="MP25" s="153" t="e">
        <f t="shared" si="227"/>
        <v>#N/A</v>
      </c>
      <c r="MQ25" s="153" t="e">
        <f t="shared" si="227"/>
        <v>#N/A</v>
      </c>
      <c r="MR25" s="153" t="e">
        <f t="shared" si="227"/>
        <v>#N/A</v>
      </c>
      <c r="MS25" s="153" t="e">
        <f t="shared" si="237"/>
        <v>#N/A</v>
      </c>
      <c r="MT25" s="153" t="e">
        <f t="shared" si="237"/>
        <v>#N/A</v>
      </c>
      <c r="MU25" s="153" t="e">
        <f t="shared" si="237"/>
        <v>#N/A</v>
      </c>
      <c r="MV25" s="153" t="e">
        <f t="shared" si="237"/>
        <v>#N/A</v>
      </c>
      <c r="MW25" s="153" t="e">
        <f t="shared" si="237"/>
        <v>#N/A</v>
      </c>
      <c r="MX25" s="153" t="e">
        <f t="shared" si="237"/>
        <v>#N/A</v>
      </c>
      <c r="MY25" s="153" t="e">
        <f t="shared" si="237"/>
        <v>#N/A</v>
      </c>
      <c r="MZ25" s="153" t="e">
        <f t="shared" si="237"/>
        <v>#N/A</v>
      </c>
      <c r="NA25" s="153" t="e">
        <f t="shared" si="237"/>
        <v>#N/A</v>
      </c>
      <c r="NB25" s="153" t="e">
        <f t="shared" si="237"/>
        <v>#N/A</v>
      </c>
      <c r="NC25" s="153" t="e">
        <f t="shared" si="237"/>
        <v>#N/A</v>
      </c>
      <c r="ND25" s="153" t="e">
        <f t="shared" si="237"/>
        <v>#N/A</v>
      </c>
      <c r="NE25" s="153" t="e">
        <f t="shared" si="237"/>
        <v>#N/A</v>
      </c>
      <c r="NF25" s="153" t="e">
        <f t="shared" si="237"/>
        <v>#N/A</v>
      </c>
      <c r="NG25" s="153" t="e">
        <f t="shared" si="237"/>
        <v>#N/A</v>
      </c>
      <c r="NH25" s="153" t="e">
        <f t="shared" si="256"/>
        <v>#N/A</v>
      </c>
      <c r="NI25" s="153" t="e">
        <f t="shared" si="256"/>
        <v>#N/A</v>
      </c>
      <c r="NJ25" s="153" t="e">
        <f t="shared" si="256"/>
        <v>#N/A</v>
      </c>
      <c r="NK25" s="153" t="e">
        <f t="shared" si="256"/>
        <v>#N/A</v>
      </c>
      <c r="NL25" s="153" t="e">
        <f t="shared" si="256"/>
        <v>#N/A</v>
      </c>
      <c r="NM25" s="153" t="e">
        <f t="shared" si="256"/>
        <v>#N/A</v>
      </c>
      <c r="NN25" s="153" t="e">
        <f t="shared" si="256"/>
        <v>#N/A</v>
      </c>
      <c r="NO25" s="153" t="e">
        <f t="shared" si="256"/>
        <v>#N/A</v>
      </c>
      <c r="NP25" s="153" t="e">
        <f t="shared" si="256"/>
        <v>#N/A</v>
      </c>
      <c r="NQ25" s="153" t="e">
        <f t="shared" si="256"/>
        <v>#N/A</v>
      </c>
      <c r="NR25" s="153" t="e">
        <f t="shared" si="256"/>
        <v>#N/A</v>
      </c>
      <c r="NS25" s="153" t="e">
        <f t="shared" si="256"/>
        <v>#N/A</v>
      </c>
      <c r="NT25" s="153" t="e">
        <f t="shared" si="256"/>
        <v>#N/A</v>
      </c>
      <c r="NU25" s="153" t="e">
        <f t="shared" si="256"/>
        <v>#N/A</v>
      </c>
      <c r="NV25" s="153" t="e">
        <f t="shared" si="256"/>
        <v>#N/A</v>
      </c>
      <c r="NW25" s="153" t="e">
        <f t="shared" si="256"/>
        <v>#N/A</v>
      </c>
      <c r="NX25" s="153" t="e">
        <f t="shared" si="256"/>
        <v>#N/A</v>
      </c>
      <c r="NY25" s="153" t="e">
        <f t="shared" si="256"/>
        <v>#N/A</v>
      </c>
      <c r="NZ25" s="153" t="e">
        <f t="shared" si="256"/>
        <v>#N/A</v>
      </c>
      <c r="OA25" s="153" t="e">
        <f t="shared" si="256"/>
        <v>#N/A</v>
      </c>
      <c r="OB25" s="153" t="e">
        <f t="shared" si="256"/>
        <v>#N/A</v>
      </c>
      <c r="OC25" s="153" t="e">
        <f t="shared" si="256"/>
        <v>#N/A</v>
      </c>
      <c r="OD25" s="153" t="e">
        <f t="shared" si="256"/>
        <v>#N/A</v>
      </c>
      <c r="OE25" s="153" t="e">
        <f t="shared" si="256"/>
        <v>#N/A</v>
      </c>
      <c r="OF25" s="153" t="e">
        <f t="shared" si="256"/>
        <v>#N/A</v>
      </c>
      <c r="OG25" s="153" t="e">
        <f t="shared" si="256"/>
        <v>#N/A</v>
      </c>
      <c r="OH25" s="153" t="e">
        <f t="shared" si="256"/>
        <v>#N/A</v>
      </c>
      <c r="OI25" s="153" t="e">
        <f t="shared" si="256"/>
        <v>#N/A</v>
      </c>
      <c r="OJ25" s="153" t="e">
        <f t="shared" si="256"/>
        <v>#N/A</v>
      </c>
      <c r="OK25" s="153" t="e">
        <f t="shared" si="256"/>
        <v>#N/A</v>
      </c>
      <c r="OL25" s="153" t="e">
        <f t="shared" si="252"/>
        <v>#N/A</v>
      </c>
      <c r="OM25" s="153" t="e">
        <f t="shared" si="252"/>
        <v>#N/A</v>
      </c>
      <c r="ON25" s="153" t="e">
        <f t="shared" si="252"/>
        <v>#N/A</v>
      </c>
      <c r="OO25" s="153" t="e">
        <f t="shared" si="252"/>
        <v>#N/A</v>
      </c>
      <c r="OP25" s="153" t="e">
        <f t="shared" si="252"/>
        <v>#N/A</v>
      </c>
      <c r="OQ25" s="153" t="e">
        <f t="shared" si="252"/>
        <v>#N/A</v>
      </c>
      <c r="OR25" s="153" t="e">
        <f t="shared" si="252"/>
        <v>#N/A</v>
      </c>
      <c r="OS25" s="153" t="e">
        <f t="shared" si="252"/>
        <v>#N/A</v>
      </c>
      <c r="OT25" s="153" t="e">
        <f t="shared" si="252"/>
        <v>#N/A</v>
      </c>
      <c r="OU25" s="153" t="e">
        <f t="shared" si="252"/>
        <v>#N/A</v>
      </c>
      <c r="OV25" s="153" t="e">
        <f t="shared" si="252"/>
        <v>#N/A</v>
      </c>
      <c r="OW25" s="153" t="e">
        <f t="shared" si="252"/>
        <v>#N/A</v>
      </c>
      <c r="OX25" s="153" t="e">
        <f t="shared" si="252"/>
        <v>#N/A</v>
      </c>
      <c r="OY25" s="153" t="e">
        <f t="shared" si="252"/>
        <v>#N/A</v>
      </c>
      <c r="OZ25" s="153" t="e">
        <f t="shared" si="252"/>
        <v>#N/A</v>
      </c>
      <c r="PA25" s="153" t="e">
        <f t="shared" si="23"/>
        <v>#N/A</v>
      </c>
      <c r="PB25" s="153" t="e">
        <f t="shared" si="248"/>
        <v>#N/A</v>
      </c>
      <c r="PC25" s="153" t="e">
        <f t="shared" si="248"/>
        <v>#N/A</v>
      </c>
      <c r="PD25" s="153" t="e">
        <f t="shared" si="248"/>
        <v>#N/A</v>
      </c>
      <c r="PE25" s="153" t="e">
        <f t="shared" si="248"/>
        <v>#N/A</v>
      </c>
      <c r="PF25" s="153" t="e">
        <f t="shared" si="248"/>
        <v>#N/A</v>
      </c>
      <c r="PG25" s="153" t="e">
        <f t="shared" si="248"/>
        <v>#N/A</v>
      </c>
      <c r="PH25" s="153" t="e">
        <f t="shared" si="248"/>
        <v>#N/A</v>
      </c>
      <c r="PI25" s="153" t="e">
        <f t="shared" si="248"/>
        <v>#N/A</v>
      </c>
    </row>
    <row r="26" spans="1:425" hidden="1" x14ac:dyDescent="0.75">
      <c r="A26" s="4">
        <v>23</v>
      </c>
      <c r="B26" s="342" t="str">
        <f>IFERROR(_xlfn.LOGNORM.INV(VLookups!$B$22,LN($G26),LN($K26)),"")</f>
        <v/>
      </c>
      <c r="C26" s="87"/>
      <c r="D26" s="342" t="str">
        <f>IFERROR(_xlfn.LOGNORM.INV(VLookups!$B$23,LN($G26),LN($K26)),"")</f>
        <v/>
      </c>
      <c r="E26" s="34" t="str">
        <f t="shared" si="9"/>
        <v/>
      </c>
      <c r="F26" s="34" t="str">
        <f t="shared" si="10"/>
        <v/>
      </c>
      <c r="G26" s="68" t="str">
        <f>IF(AND(C26&gt;0,NOT(ISBLANK(H26))),IF(VLOOKUP($C$3,VLookups!$A$17:$B$18,2,FALSE),C26*VLOOKUP(H26,VLookups!$A$4:$B$13,2,FALSE),C26),"")</f>
        <v/>
      </c>
      <c r="H26" s="21"/>
      <c r="I26" s="56"/>
      <c r="J26" s="244"/>
      <c r="K26" s="343" t="str">
        <f>IF(C26&gt;0,IF(ISBLANK(J26),IF(ISBLANK(H26),"",VLOOKUP(H26,VLookups!$A$4:$C$13,3,FALSE)),J26),"")</f>
        <v/>
      </c>
      <c r="L26" s="343" t="str">
        <f t="shared" si="11"/>
        <v/>
      </c>
      <c r="M26" s="70" t="str">
        <f t="shared" si="12"/>
        <v/>
      </c>
      <c r="N26" s="87"/>
      <c r="O26" s="237" t="str">
        <f>IF(AND(N26&gt;0,C26&gt;0,NOT(K26="")),ABS(VLOOKUP($N$1,VLookups!$A$53:$B$54,2,FALSE)-_xlfn.LOGNORM.DIST(N26,LN(G26),LN(K26),TRUE)),"")</f>
        <v/>
      </c>
      <c r="P26" s="86" t="str">
        <f>IF(AND($B26&gt;0,$C26&gt;0,$D26&gt;0,NOT(ISBLANK($H26))),_xlfn.LOGNORM.INV(ABS(VLOOKUP($N$1,VLookups!$A$53:$B$54,2,FALSE)-P$3),LN($G26),LN($K26)),"")</f>
        <v/>
      </c>
      <c r="Q26" s="85" t="str">
        <f>IF(AND($B26&gt;0,$C26&gt;0,$D26&gt;0,NOT(ISBLANK($H26))),_xlfn.LOGNORM.INV(ABS(VLOOKUP($N$1,VLookups!$A$53:$B$54,2,FALSE)-Q$3),LN($G26),LN($K26)),"")</f>
        <v/>
      </c>
      <c r="R26" s="86" t="str">
        <f>IF(AND($B26&gt;0,$C26&gt;0,$D26&gt;0,NOT(ISBLANK($H26))),_xlfn.LOGNORM.INV(ABS(VLOOKUP($N$1,VLookups!$A$53:$B$54,2,FALSE)-R$3),LN($G26),LN($K26)),"")</f>
        <v/>
      </c>
      <c r="S26" s="85" t="str">
        <f>IF(AND($B26&gt;0,$C26&gt;0,$D26&gt;0,NOT(ISBLANK($H26))),_xlfn.LOGNORM.INV(ABS(VLOOKUP($N$1,VLookups!$A$53:$B$54,2,FALSE)-S$3),LN($G26),LN($K26)),"")</f>
        <v/>
      </c>
      <c r="T26" s="86" t="str">
        <f>IF(AND($B26&gt;0,$C26&gt;0,$D26&gt;0,NOT(ISBLANK($H26))),_xlfn.LOGNORM.INV(ABS(VLOOKUP($N$1,VLookups!$A$53:$B$54,2,FALSE)-T$3),LN($G26),LN($K26)),"")</f>
        <v/>
      </c>
      <c r="U26" s="85" t="str">
        <f>IF(AND($B26&gt;0,$C26&gt;0,$D26&gt;0,NOT(ISBLANK($H26))),_xlfn.LOGNORM.INV(ABS(VLOOKUP($N$1,VLookups!$A$53:$B$54,2,FALSE)-U$3),LN($G26),LN($K26)),"")</f>
        <v/>
      </c>
      <c r="V26" s="5"/>
      <c r="W26" s="152" t="str">
        <f t="shared" si="13"/>
        <v/>
      </c>
      <c r="X26" s="152" t="str">
        <f t="shared" si="14"/>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53" t="e">
        <f t="shared" si="4"/>
        <v>#N/A</v>
      </c>
      <c r="HR26" s="153" t="e">
        <f t="shared" si="225"/>
        <v>#N/A</v>
      </c>
      <c r="HS26" s="153" t="e">
        <f t="shared" si="225"/>
        <v>#N/A</v>
      </c>
      <c r="HT26" s="153" t="e">
        <f t="shared" si="225"/>
        <v>#N/A</v>
      </c>
      <c r="HU26" s="153" t="e">
        <f t="shared" si="235"/>
        <v>#N/A</v>
      </c>
      <c r="HV26" s="153" t="e">
        <f t="shared" si="235"/>
        <v>#N/A</v>
      </c>
      <c r="HW26" s="153" t="e">
        <f t="shared" si="235"/>
        <v>#N/A</v>
      </c>
      <c r="HX26" s="153" t="e">
        <f t="shared" si="235"/>
        <v>#N/A</v>
      </c>
      <c r="HY26" s="153" t="e">
        <f t="shared" si="235"/>
        <v>#N/A</v>
      </c>
      <c r="HZ26" s="153" t="e">
        <f t="shared" si="235"/>
        <v>#N/A</v>
      </c>
      <c r="IA26" s="153" t="e">
        <f t="shared" si="235"/>
        <v>#N/A</v>
      </c>
      <c r="IB26" s="153" t="e">
        <f t="shared" si="235"/>
        <v>#N/A</v>
      </c>
      <c r="IC26" s="153" t="e">
        <f t="shared" si="235"/>
        <v>#N/A</v>
      </c>
      <c r="ID26" s="153" t="e">
        <f t="shared" si="235"/>
        <v>#N/A</v>
      </c>
      <c r="IE26" s="153" t="e">
        <f t="shared" si="235"/>
        <v>#N/A</v>
      </c>
      <c r="IF26" s="153" t="e">
        <f t="shared" si="235"/>
        <v>#N/A</v>
      </c>
      <c r="IG26" s="153" t="e">
        <f t="shared" si="235"/>
        <v>#N/A</v>
      </c>
      <c r="IH26" s="153" t="e">
        <f t="shared" si="235"/>
        <v>#N/A</v>
      </c>
      <c r="II26" s="153" t="e">
        <f t="shared" si="235"/>
        <v>#N/A</v>
      </c>
      <c r="IJ26" s="153" t="e">
        <f t="shared" si="254"/>
        <v>#N/A</v>
      </c>
      <c r="IK26" s="153" t="e">
        <f t="shared" si="254"/>
        <v>#N/A</v>
      </c>
      <c r="IL26" s="153" t="e">
        <f t="shared" si="254"/>
        <v>#N/A</v>
      </c>
      <c r="IM26" s="153" t="e">
        <f t="shared" si="254"/>
        <v>#N/A</v>
      </c>
      <c r="IN26" s="153" t="e">
        <f t="shared" si="254"/>
        <v>#N/A</v>
      </c>
      <c r="IO26" s="153" t="e">
        <f t="shared" si="254"/>
        <v>#N/A</v>
      </c>
      <c r="IP26" s="153" t="e">
        <f t="shared" si="254"/>
        <v>#N/A</v>
      </c>
      <c r="IQ26" s="153" t="e">
        <f t="shared" si="254"/>
        <v>#N/A</v>
      </c>
      <c r="IR26" s="153" t="e">
        <f t="shared" si="254"/>
        <v>#N/A</v>
      </c>
      <c r="IS26" s="153" t="e">
        <f t="shared" si="254"/>
        <v>#N/A</v>
      </c>
      <c r="IT26" s="153" t="e">
        <f t="shared" si="254"/>
        <v>#N/A</v>
      </c>
      <c r="IU26" s="153" t="e">
        <f t="shared" si="254"/>
        <v>#N/A</v>
      </c>
      <c r="IV26" s="153" t="e">
        <f t="shared" si="254"/>
        <v>#N/A</v>
      </c>
      <c r="IW26" s="153" t="e">
        <f t="shared" si="254"/>
        <v>#N/A</v>
      </c>
      <c r="IX26" s="153" t="e">
        <f t="shared" si="254"/>
        <v>#N/A</v>
      </c>
      <c r="IY26" s="153" t="e">
        <f t="shared" si="254"/>
        <v>#N/A</v>
      </c>
      <c r="IZ26" s="153" t="e">
        <f t="shared" si="254"/>
        <v>#N/A</v>
      </c>
      <c r="JA26" s="153" t="e">
        <f t="shared" si="254"/>
        <v>#N/A</v>
      </c>
      <c r="JB26" s="153" t="e">
        <f t="shared" si="254"/>
        <v>#N/A</v>
      </c>
      <c r="JC26" s="153" t="e">
        <f t="shared" si="254"/>
        <v>#N/A</v>
      </c>
      <c r="JD26" s="153" t="e">
        <f t="shared" si="254"/>
        <v>#N/A</v>
      </c>
      <c r="JE26" s="153" t="e">
        <f t="shared" si="254"/>
        <v>#N/A</v>
      </c>
      <c r="JF26" s="153" t="e">
        <f t="shared" si="254"/>
        <v>#N/A</v>
      </c>
      <c r="JG26" s="153" t="e">
        <f t="shared" si="254"/>
        <v>#N/A</v>
      </c>
      <c r="JH26" s="153" t="e">
        <f t="shared" si="254"/>
        <v>#N/A</v>
      </c>
      <c r="JI26" s="153" t="e">
        <f t="shared" si="254"/>
        <v>#N/A</v>
      </c>
      <c r="JJ26" s="153" t="e">
        <f t="shared" si="254"/>
        <v>#N/A</v>
      </c>
      <c r="JK26" s="153" t="e">
        <f t="shared" si="254"/>
        <v>#N/A</v>
      </c>
      <c r="JL26" s="153" t="e">
        <f t="shared" si="254"/>
        <v>#N/A</v>
      </c>
      <c r="JM26" s="153" t="e">
        <f t="shared" si="254"/>
        <v>#N/A</v>
      </c>
      <c r="JN26" s="153" t="e">
        <f t="shared" si="250"/>
        <v>#N/A</v>
      </c>
      <c r="JO26" s="153" t="e">
        <f t="shared" si="250"/>
        <v>#N/A</v>
      </c>
      <c r="JP26" s="153" t="e">
        <f t="shared" si="250"/>
        <v>#N/A</v>
      </c>
      <c r="JQ26" s="153" t="e">
        <f t="shared" si="250"/>
        <v>#N/A</v>
      </c>
      <c r="JR26" s="153" t="e">
        <f t="shared" si="250"/>
        <v>#N/A</v>
      </c>
      <c r="JS26" s="153" t="e">
        <f t="shared" si="250"/>
        <v>#N/A</v>
      </c>
      <c r="JT26" s="153" t="e">
        <f t="shared" si="250"/>
        <v>#N/A</v>
      </c>
      <c r="JU26" s="153" t="e">
        <f t="shared" si="250"/>
        <v>#N/A</v>
      </c>
      <c r="JV26" s="153" t="e">
        <f t="shared" si="250"/>
        <v>#N/A</v>
      </c>
      <c r="JW26" s="153" t="e">
        <f t="shared" si="250"/>
        <v>#N/A</v>
      </c>
      <c r="JX26" s="153" t="e">
        <f t="shared" si="250"/>
        <v>#N/A</v>
      </c>
      <c r="JY26" s="153" t="e">
        <f t="shared" si="250"/>
        <v>#N/A</v>
      </c>
      <c r="JZ26" s="153" t="e">
        <f t="shared" si="250"/>
        <v>#N/A</v>
      </c>
      <c r="KA26" s="153" t="e">
        <f t="shared" si="250"/>
        <v>#N/A</v>
      </c>
      <c r="KB26" s="153" t="e">
        <f t="shared" si="250"/>
        <v>#N/A</v>
      </c>
      <c r="KC26" s="153" t="e">
        <f t="shared" si="21"/>
        <v>#N/A</v>
      </c>
      <c r="KD26" s="153" t="e">
        <f t="shared" si="226"/>
        <v>#N/A</v>
      </c>
      <c r="KE26" s="153" t="e">
        <f t="shared" si="226"/>
        <v>#N/A</v>
      </c>
      <c r="KF26" s="153" t="e">
        <f t="shared" si="226"/>
        <v>#N/A</v>
      </c>
      <c r="KG26" s="153" t="e">
        <f t="shared" si="236"/>
        <v>#N/A</v>
      </c>
      <c r="KH26" s="153" t="e">
        <f t="shared" si="236"/>
        <v>#N/A</v>
      </c>
      <c r="KI26" s="153" t="e">
        <f t="shared" si="236"/>
        <v>#N/A</v>
      </c>
      <c r="KJ26" s="153" t="e">
        <f t="shared" si="236"/>
        <v>#N/A</v>
      </c>
      <c r="KK26" s="153" t="e">
        <f t="shared" si="236"/>
        <v>#N/A</v>
      </c>
      <c r="KL26" s="153" t="e">
        <f t="shared" si="236"/>
        <v>#N/A</v>
      </c>
      <c r="KM26" s="153" t="e">
        <f t="shared" si="236"/>
        <v>#N/A</v>
      </c>
      <c r="KN26" s="153" t="e">
        <f t="shared" si="236"/>
        <v>#N/A</v>
      </c>
      <c r="KO26" s="153" t="e">
        <f t="shared" si="236"/>
        <v>#N/A</v>
      </c>
      <c r="KP26" s="153" t="e">
        <f t="shared" si="236"/>
        <v>#N/A</v>
      </c>
      <c r="KQ26" s="153" t="e">
        <f t="shared" si="236"/>
        <v>#N/A</v>
      </c>
      <c r="KR26" s="153" t="e">
        <f t="shared" si="236"/>
        <v>#N/A</v>
      </c>
      <c r="KS26" s="153" t="e">
        <f t="shared" si="236"/>
        <v>#N/A</v>
      </c>
      <c r="KT26" s="153" t="e">
        <f t="shared" si="236"/>
        <v>#N/A</v>
      </c>
      <c r="KU26" s="153" t="e">
        <f t="shared" si="236"/>
        <v>#N/A</v>
      </c>
      <c r="KV26" s="153" t="e">
        <f t="shared" si="255"/>
        <v>#N/A</v>
      </c>
      <c r="KW26" s="153" t="e">
        <f t="shared" si="255"/>
        <v>#N/A</v>
      </c>
      <c r="KX26" s="153" t="e">
        <f t="shared" si="255"/>
        <v>#N/A</v>
      </c>
      <c r="KY26" s="153" t="e">
        <f t="shared" si="255"/>
        <v>#N/A</v>
      </c>
      <c r="KZ26" s="153" t="e">
        <f t="shared" si="255"/>
        <v>#N/A</v>
      </c>
      <c r="LA26" s="153" t="e">
        <f t="shared" si="255"/>
        <v>#N/A</v>
      </c>
      <c r="LB26" s="153" t="e">
        <f t="shared" si="255"/>
        <v>#N/A</v>
      </c>
      <c r="LC26" s="153" t="e">
        <f t="shared" si="255"/>
        <v>#N/A</v>
      </c>
      <c r="LD26" s="153" t="e">
        <f t="shared" si="255"/>
        <v>#N/A</v>
      </c>
      <c r="LE26" s="153" t="e">
        <f t="shared" si="255"/>
        <v>#N/A</v>
      </c>
      <c r="LF26" s="153" t="e">
        <f t="shared" si="255"/>
        <v>#N/A</v>
      </c>
      <c r="LG26" s="153" t="e">
        <f t="shared" si="255"/>
        <v>#N/A</v>
      </c>
      <c r="LH26" s="153" t="e">
        <f t="shared" si="255"/>
        <v>#N/A</v>
      </c>
      <c r="LI26" s="153" t="e">
        <f t="shared" si="255"/>
        <v>#N/A</v>
      </c>
      <c r="LJ26" s="153" t="e">
        <f t="shared" si="255"/>
        <v>#N/A</v>
      </c>
      <c r="LK26" s="153" t="e">
        <f t="shared" si="255"/>
        <v>#N/A</v>
      </c>
      <c r="LL26" s="153" t="e">
        <f t="shared" si="255"/>
        <v>#N/A</v>
      </c>
      <c r="LM26" s="153" t="e">
        <f t="shared" si="255"/>
        <v>#N/A</v>
      </c>
      <c r="LN26" s="153" t="e">
        <f t="shared" si="255"/>
        <v>#N/A</v>
      </c>
      <c r="LO26" s="153" t="e">
        <f t="shared" si="255"/>
        <v>#N/A</v>
      </c>
      <c r="LP26" s="153" t="e">
        <f t="shared" si="255"/>
        <v>#N/A</v>
      </c>
      <c r="LQ26" s="153" t="e">
        <f t="shared" si="255"/>
        <v>#N/A</v>
      </c>
      <c r="LR26" s="153" t="e">
        <f t="shared" si="255"/>
        <v>#N/A</v>
      </c>
      <c r="LS26" s="153" t="e">
        <f t="shared" si="255"/>
        <v>#N/A</v>
      </c>
      <c r="LT26" s="153" t="e">
        <f t="shared" si="255"/>
        <v>#N/A</v>
      </c>
      <c r="LU26" s="153" t="e">
        <f t="shared" si="255"/>
        <v>#N/A</v>
      </c>
      <c r="LV26" s="153" t="e">
        <f t="shared" si="255"/>
        <v>#N/A</v>
      </c>
      <c r="LW26" s="153" t="e">
        <f t="shared" si="255"/>
        <v>#N/A</v>
      </c>
      <c r="LX26" s="153" t="e">
        <f t="shared" si="255"/>
        <v>#N/A</v>
      </c>
      <c r="LY26" s="153" t="e">
        <f t="shared" si="255"/>
        <v>#N/A</v>
      </c>
      <c r="LZ26" s="153" t="e">
        <f t="shared" si="251"/>
        <v>#N/A</v>
      </c>
      <c r="MA26" s="153" t="e">
        <f t="shared" si="251"/>
        <v>#N/A</v>
      </c>
      <c r="MB26" s="153" t="e">
        <f t="shared" si="251"/>
        <v>#N/A</v>
      </c>
      <c r="MC26" s="153" t="e">
        <f t="shared" si="251"/>
        <v>#N/A</v>
      </c>
      <c r="MD26" s="153" t="e">
        <f t="shared" si="251"/>
        <v>#N/A</v>
      </c>
      <c r="ME26" s="153" t="e">
        <f t="shared" si="251"/>
        <v>#N/A</v>
      </c>
      <c r="MF26" s="153" t="e">
        <f t="shared" si="251"/>
        <v>#N/A</v>
      </c>
      <c r="MG26" s="153" t="e">
        <f t="shared" si="251"/>
        <v>#N/A</v>
      </c>
      <c r="MH26" s="153" t="e">
        <f t="shared" si="251"/>
        <v>#N/A</v>
      </c>
      <c r="MI26" s="153" t="e">
        <f t="shared" si="251"/>
        <v>#N/A</v>
      </c>
      <c r="MJ26" s="153" t="e">
        <f t="shared" si="251"/>
        <v>#N/A</v>
      </c>
      <c r="MK26" s="153" t="e">
        <f t="shared" si="251"/>
        <v>#N/A</v>
      </c>
      <c r="ML26" s="153" t="e">
        <f t="shared" si="251"/>
        <v>#N/A</v>
      </c>
      <c r="MM26" s="153" t="e">
        <f t="shared" si="251"/>
        <v>#N/A</v>
      </c>
      <c r="MN26" s="153" t="e">
        <f t="shared" si="251"/>
        <v>#N/A</v>
      </c>
      <c r="MO26" s="153" t="e">
        <f t="shared" si="22"/>
        <v>#N/A</v>
      </c>
      <c r="MP26" s="153" t="e">
        <f t="shared" si="227"/>
        <v>#N/A</v>
      </c>
      <c r="MQ26" s="153" t="e">
        <f t="shared" si="227"/>
        <v>#N/A</v>
      </c>
      <c r="MR26" s="153" t="e">
        <f t="shared" si="227"/>
        <v>#N/A</v>
      </c>
      <c r="MS26" s="153" t="e">
        <f t="shared" si="237"/>
        <v>#N/A</v>
      </c>
      <c r="MT26" s="153" t="e">
        <f t="shared" si="237"/>
        <v>#N/A</v>
      </c>
      <c r="MU26" s="153" t="e">
        <f t="shared" si="237"/>
        <v>#N/A</v>
      </c>
      <c r="MV26" s="153" t="e">
        <f t="shared" si="237"/>
        <v>#N/A</v>
      </c>
      <c r="MW26" s="153" t="e">
        <f t="shared" si="237"/>
        <v>#N/A</v>
      </c>
      <c r="MX26" s="153" t="e">
        <f t="shared" si="237"/>
        <v>#N/A</v>
      </c>
      <c r="MY26" s="153" t="e">
        <f t="shared" si="237"/>
        <v>#N/A</v>
      </c>
      <c r="MZ26" s="153" t="e">
        <f t="shared" si="237"/>
        <v>#N/A</v>
      </c>
      <c r="NA26" s="153" t="e">
        <f t="shared" si="237"/>
        <v>#N/A</v>
      </c>
      <c r="NB26" s="153" t="e">
        <f t="shared" si="237"/>
        <v>#N/A</v>
      </c>
      <c r="NC26" s="153" t="e">
        <f t="shared" si="237"/>
        <v>#N/A</v>
      </c>
      <c r="ND26" s="153" t="e">
        <f t="shared" si="237"/>
        <v>#N/A</v>
      </c>
      <c r="NE26" s="153" t="e">
        <f t="shared" si="237"/>
        <v>#N/A</v>
      </c>
      <c r="NF26" s="153" t="e">
        <f t="shared" si="237"/>
        <v>#N/A</v>
      </c>
      <c r="NG26" s="153" t="e">
        <f t="shared" si="237"/>
        <v>#N/A</v>
      </c>
      <c r="NH26" s="153" t="e">
        <f t="shared" si="256"/>
        <v>#N/A</v>
      </c>
      <c r="NI26" s="153" t="e">
        <f t="shared" si="256"/>
        <v>#N/A</v>
      </c>
      <c r="NJ26" s="153" t="e">
        <f t="shared" si="256"/>
        <v>#N/A</v>
      </c>
      <c r="NK26" s="153" t="e">
        <f t="shared" si="256"/>
        <v>#N/A</v>
      </c>
      <c r="NL26" s="153" t="e">
        <f t="shared" si="256"/>
        <v>#N/A</v>
      </c>
      <c r="NM26" s="153" t="e">
        <f t="shared" si="256"/>
        <v>#N/A</v>
      </c>
      <c r="NN26" s="153" t="e">
        <f t="shared" si="256"/>
        <v>#N/A</v>
      </c>
      <c r="NO26" s="153" t="e">
        <f t="shared" si="256"/>
        <v>#N/A</v>
      </c>
      <c r="NP26" s="153" t="e">
        <f t="shared" si="256"/>
        <v>#N/A</v>
      </c>
      <c r="NQ26" s="153" t="e">
        <f t="shared" si="256"/>
        <v>#N/A</v>
      </c>
      <c r="NR26" s="153" t="e">
        <f t="shared" si="256"/>
        <v>#N/A</v>
      </c>
      <c r="NS26" s="153" t="e">
        <f t="shared" si="256"/>
        <v>#N/A</v>
      </c>
      <c r="NT26" s="153" t="e">
        <f t="shared" si="256"/>
        <v>#N/A</v>
      </c>
      <c r="NU26" s="153" t="e">
        <f t="shared" si="256"/>
        <v>#N/A</v>
      </c>
      <c r="NV26" s="153" t="e">
        <f t="shared" si="256"/>
        <v>#N/A</v>
      </c>
      <c r="NW26" s="153" t="e">
        <f t="shared" si="256"/>
        <v>#N/A</v>
      </c>
      <c r="NX26" s="153" t="e">
        <f t="shared" si="256"/>
        <v>#N/A</v>
      </c>
      <c r="NY26" s="153" t="e">
        <f t="shared" si="256"/>
        <v>#N/A</v>
      </c>
      <c r="NZ26" s="153" t="e">
        <f t="shared" si="256"/>
        <v>#N/A</v>
      </c>
      <c r="OA26" s="153" t="e">
        <f t="shared" si="256"/>
        <v>#N/A</v>
      </c>
      <c r="OB26" s="153" t="e">
        <f t="shared" si="256"/>
        <v>#N/A</v>
      </c>
      <c r="OC26" s="153" t="e">
        <f t="shared" si="256"/>
        <v>#N/A</v>
      </c>
      <c r="OD26" s="153" t="e">
        <f t="shared" si="256"/>
        <v>#N/A</v>
      </c>
      <c r="OE26" s="153" t="e">
        <f t="shared" si="256"/>
        <v>#N/A</v>
      </c>
      <c r="OF26" s="153" t="e">
        <f t="shared" si="256"/>
        <v>#N/A</v>
      </c>
      <c r="OG26" s="153" t="e">
        <f t="shared" si="256"/>
        <v>#N/A</v>
      </c>
      <c r="OH26" s="153" t="e">
        <f t="shared" si="256"/>
        <v>#N/A</v>
      </c>
      <c r="OI26" s="153" t="e">
        <f t="shared" si="256"/>
        <v>#N/A</v>
      </c>
      <c r="OJ26" s="153" t="e">
        <f t="shared" si="256"/>
        <v>#N/A</v>
      </c>
      <c r="OK26" s="153" t="e">
        <f t="shared" si="256"/>
        <v>#N/A</v>
      </c>
      <c r="OL26" s="153" t="e">
        <f t="shared" si="252"/>
        <v>#N/A</v>
      </c>
      <c r="OM26" s="153" t="e">
        <f t="shared" si="252"/>
        <v>#N/A</v>
      </c>
      <c r="ON26" s="153" t="e">
        <f t="shared" si="252"/>
        <v>#N/A</v>
      </c>
      <c r="OO26" s="153" t="e">
        <f t="shared" si="252"/>
        <v>#N/A</v>
      </c>
      <c r="OP26" s="153" t="e">
        <f t="shared" si="252"/>
        <v>#N/A</v>
      </c>
      <c r="OQ26" s="153" t="e">
        <f t="shared" si="252"/>
        <v>#N/A</v>
      </c>
      <c r="OR26" s="153" t="e">
        <f t="shared" si="252"/>
        <v>#N/A</v>
      </c>
      <c r="OS26" s="153" t="e">
        <f t="shared" si="252"/>
        <v>#N/A</v>
      </c>
      <c r="OT26" s="153" t="e">
        <f t="shared" si="252"/>
        <v>#N/A</v>
      </c>
      <c r="OU26" s="153" t="e">
        <f t="shared" si="252"/>
        <v>#N/A</v>
      </c>
      <c r="OV26" s="153" t="e">
        <f t="shared" si="252"/>
        <v>#N/A</v>
      </c>
      <c r="OW26" s="153" t="e">
        <f t="shared" si="252"/>
        <v>#N/A</v>
      </c>
      <c r="OX26" s="153" t="e">
        <f t="shared" si="252"/>
        <v>#N/A</v>
      </c>
      <c r="OY26" s="153" t="e">
        <f t="shared" si="252"/>
        <v>#N/A</v>
      </c>
      <c r="OZ26" s="153" t="e">
        <f t="shared" si="252"/>
        <v>#N/A</v>
      </c>
      <c r="PA26" s="153" t="e">
        <f t="shared" si="23"/>
        <v>#N/A</v>
      </c>
      <c r="PB26" s="153" t="e">
        <f t="shared" si="248"/>
        <v>#N/A</v>
      </c>
      <c r="PC26" s="153" t="e">
        <f t="shared" si="248"/>
        <v>#N/A</v>
      </c>
      <c r="PD26" s="153" t="e">
        <f t="shared" si="248"/>
        <v>#N/A</v>
      </c>
      <c r="PE26" s="153" t="e">
        <f t="shared" si="248"/>
        <v>#N/A</v>
      </c>
      <c r="PF26" s="153" t="e">
        <f t="shared" si="248"/>
        <v>#N/A</v>
      </c>
      <c r="PG26" s="153" t="e">
        <f t="shared" si="248"/>
        <v>#N/A</v>
      </c>
      <c r="PH26" s="153" t="e">
        <f t="shared" si="248"/>
        <v>#N/A</v>
      </c>
      <c r="PI26" s="153" t="e">
        <f t="shared" si="248"/>
        <v>#N/A</v>
      </c>
    </row>
    <row r="27" spans="1:425" hidden="1" x14ac:dyDescent="0.75">
      <c r="A27" s="4">
        <v>24</v>
      </c>
      <c r="B27" s="342" t="str">
        <f>IFERROR(_xlfn.LOGNORM.INV(VLookups!$B$22,LN($G27),LN($K27)),"")</f>
        <v/>
      </c>
      <c r="C27" s="87"/>
      <c r="D27" s="342" t="str">
        <f>IFERROR(_xlfn.LOGNORM.INV(VLookups!$B$23,LN($G27),LN($K27)),"")</f>
        <v/>
      </c>
      <c r="E27" s="34" t="str">
        <f t="shared" si="9"/>
        <v/>
      </c>
      <c r="F27" s="34" t="str">
        <f t="shared" si="10"/>
        <v/>
      </c>
      <c r="G27" s="68" t="str">
        <f>IF(AND(C27&gt;0,NOT(ISBLANK(H27))),IF(VLOOKUP($C$3,VLookups!$A$17:$B$18,2,FALSE),C27*VLOOKUP(H27,VLookups!$A$4:$B$13,2,FALSE),C27),"")</f>
        <v/>
      </c>
      <c r="H27" s="21"/>
      <c r="I27" s="56"/>
      <c r="J27" s="244"/>
      <c r="K27" s="343" t="str">
        <f>IF(C27&gt;0,IF(ISBLANK(J27),IF(ISBLANK(H27),"",VLOOKUP(H27,VLookups!$A$4:$C$13,3,FALSE)),J27),"")</f>
        <v/>
      </c>
      <c r="L27" s="343" t="str">
        <f t="shared" si="11"/>
        <v/>
      </c>
      <c r="M27" s="70" t="str">
        <f t="shared" si="12"/>
        <v/>
      </c>
      <c r="N27" s="87"/>
      <c r="O27" s="237" t="str">
        <f>IF(AND(N27&gt;0,C27&gt;0,NOT(K27="")),ABS(VLOOKUP($N$1,VLookups!$A$53:$B$54,2,FALSE)-_xlfn.LOGNORM.DIST(N27,LN(G27),LN(K27),TRUE)),"")</f>
        <v/>
      </c>
      <c r="P27" s="86" t="str">
        <f>IF(AND($B27&gt;0,$C27&gt;0,$D27&gt;0,NOT(ISBLANK($H27))),_xlfn.LOGNORM.INV(ABS(VLOOKUP($N$1,VLookups!$A$53:$B$54,2,FALSE)-P$3),LN($G27),LN($K27)),"")</f>
        <v/>
      </c>
      <c r="Q27" s="85" t="str">
        <f>IF(AND($B27&gt;0,$C27&gt;0,$D27&gt;0,NOT(ISBLANK($H27))),_xlfn.LOGNORM.INV(ABS(VLOOKUP($N$1,VLookups!$A$53:$B$54,2,FALSE)-Q$3),LN($G27),LN($K27)),"")</f>
        <v/>
      </c>
      <c r="R27" s="86" t="str">
        <f>IF(AND($B27&gt;0,$C27&gt;0,$D27&gt;0,NOT(ISBLANK($H27))),_xlfn.LOGNORM.INV(ABS(VLOOKUP($N$1,VLookups!$A$53:$B$54,2,FALSE)-R$3),LN($G27),LN($K27)),"")</f>
        <v/>
      </c>
      <c r="S27" s="85" t="str">
        <f>IF(AND($B27&gt;0,$C27&gt;0,$D27&gt;0,NOT(ISBLANK($H27))),_xlfn.LOGNORM.INV(ABS(VLOOKUP($N$1,VLookups!$A$53:$B$54,2,FALSE)-S$3),LN($G27),LN($K27)),"")</f>
        <v/>
      </c>
      <c r="T27" s="86" t="str">
        <f>IF(AND($B27&gt;0,$C27&gt;0,$D27&gt;0,NOT(ISBLANK($H27))),_xlfn.LOGNORM.INV(ABS(VLOOKUP($N$1,VLookups!$A$53:$B$54,2,FALSE)-T$3),LN($G27),LN($K27)),"")</f>
        <v/>
      </c>
      <c r="U27" s="85" t="str">
        <f>IF(AND($B27&gt;0,$C27&gt;0,$D27&gt;0,NOT(ISBLANK($H27))),_xlfn.LOGNORM.INV(ABS(VLOOKUP($N$1,VLookups!$A$53:$B$54,2,FALSE)-U$3),LN($G27),LN($K27)),"")</f>
        <v/>
      </c>
      <c r="V27" s="5"/>
      <c r="W27" s="152" t="str">
        <f t="shared" si="13"/>
        <v/>
      </c>
      <c r="X27" s="152" t="str">
        <f t="shared" si="14"/>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53" t="e">
        <f t="shared" si="4"/>
        <v>#N/A</v>
      </c>
      <c r="HR27" s="153" t="e">
        <f t="shared" si="225"/>
        <v>#N/A</v>
      </c>
      <c r="HS27" s="153" t="e">
        <f t="shared" si="225"/>
        <v>#N/A</v>
      </c>
      <c r="HT27" s="153" t="e">
        <f t="shared" si="225"/>
        <v>#N/A</v>
      </c>
      <c r="HU27" s="153" t="e">
        <f t="shared" si="235"/>
        <v>#N/A</v>
      </c>
      <c r="HV27" s="153" t="e">
        <f t="shared" si="235"/>
        <v>#N/A</v>
      </c>
      <c r="HW27" s="153" t="e">
        <f t="shared" si="235"/>
        <v>#N/A</v>
      </c>
      <c r="HX27" s="153" t="e">
        <f t="shared" si="235"/>
        <v>#N/A</v>
      </c>
      <c r="HY27" s="153" t="e">
        <f t="shared" si="235"/>
        <v>#N/A</v>
      </c>
      <c r="HZ27" s="153" t="e">
        <f t="shared" si="235"/>
        <v>#N/A</v>
      </c>
      <c r="IA27" s="153" t="e">
        <f t="shared" si="235"/>
        <v>#N/A</v>
      </c>
      <c r="IB27" s="153" t="e">
        <f t="shared" si="235"/>
        <v>#N/A</v>
      </c>
      <c r="IC27" s="153" t="e">
        <f t="shared" si="235"/>
        <v>#N/A</v>
      </c>
      <c r="ID27" s="153" t="e">
        <f t="shared" si="235"/>
        <v>#N/A</v>
      </c>
      <c r="IE27" s="153" t="e">
        <f t="shared" si="235"/>
        <v>#N/A</v>
      </c>
      <c r="IF27" s="153" t="e">
        <f t="shared" si="235"/>
        <v>#N/A</v>
      </c>
      <c r="IG27" s="153" t="e">
        <f t="shared" si="235"/>
        <v>#N/A</v>
      </c>
      <c r="IH27" s="153" t="e">
        <f t="shared" si="235"/>
        <v>#N/A</v>
      </c>
      <c r="II27" s="153" t="e">
        <f t="shared" si="235"/>
        <v>#N/A</v>
      </c>
      <c r="IJ27" s="153" t="e">
        <f t="shared" si="254"/>
        <v>#N/A</v>
      </c>
      <c r="IK27" s="153" t="e">
        <f t="shared" si="254"/>
        <v>#N/A</v>
      </c>
      <c r="IL27" s="153" t="e">
        <f t="shared" si="254"/>
        <v>#N/A</v>
      </c>
      <c r="IM27" s="153" t="e">
        <f t="shared" si="254"/>
        <v>#N/A</v>
      </c>
      <c r="IN27" s="153" t="e">
        <f t="shared" si="254"/>
        <v>#N/A</v>
      </c>
      <c r="IO27" s="153" t="e">
        <f t="shared" si="254"/>
        <v>#N/A</v>
      </c>
      <c r="IP27" s="153" t="e">
        <f t="shared" si="254"/>
        <v>#N/A</v>
      </c>
      <c r="IQ27" s="153" t="e">
        <f t="shared" si="254"/>
        <v>#N/A</v>
      </c>
      <c r="IR27" s="153" t="e">
        <f t="shared" si="254"/>
        <v>#N/A</v>
      </c>
      <c r="IS27" s="153" t="e">
        <f t="shared" si="254"/>
        <v>#N/A</v>
      </c>
      <c r="IT27" s="153" t="e">
        <f t="shared" si="254"/>
        <v>#N/A</v>
      </c>
      <c r="IU27" s="153" t="e">
        <f t="shared" si="254"/>
        <v>#N/A</v>
      </c>
      <c r="IV27" s="153" t="e">
        <f t="shared" si="254"/>
        <v>#N/A</v>
      </c>
      <c r="IW27" s="153" t="e">
        <f t="shared" si="254"/>
        <v>#N/A</v>
      </c>
      <c r="IX27" s="153" t="e">
        <f t="shared" si="254"/>
        <v>#N/A</v>
      </c>
      <c r="IY27" s="153" t="e">
        <f t="shared" si="254"/>
        <v>#N/A</v>
      </c>
      <c r="IZ27" s="153" t="e">
        <f t="shared" si="254"/>
        <v>#N/A</v>
      </c>
      <c r="JA27" s="153" t="e">
        <f t="shared" si="254"/>
        <v>#N/A</v>
      </c>
      <c r="JB27" s="153" t="e">
        <f t="shared" si="254"/>
        <v>#N/A</v>
      </c>
      <c r="JC27" s="153" t="e">
        <f t="shared" si="254"/>
        <v>#N/A</v>
      </c>
      <c r="JD27" s="153" t="e">
        <f t="shared" si="254"/>
        <v>#N/A</v>
      </c>
      <c r="JE27" s="153" t="e">
        <f t="shared" si="254"/>
        <v>#N/A</v>
      </c>
      <c r="JF27" s="153" t="e">
        <f t="shared" si="254"/>
        <v>#N/A</v>
      </c>
      <c r="JG27" s="153" t="e">
        <f t="shared" si="254"/>
        <v>#N/A</v>
      </c>
      <c r="JH27" s="153" t="e">
        <f t="shared" si="254"/>
        <v>#N/A</v>
      </c>
      <c r="JI27" s="153" t="e">
        <f t="shared" si="254"/>
        <v>#N/A</v>
      </c>
      <c r="JJ27" s="153" t="e">
        <f t="shared" si="254"/>
        <v>#N/A</v>
      </c>
      <c r="JK27" s="153" t="e">
        <f t="shared" si="254"/>
        <v>#N/A</v>
      </c>
      <c r="JL27" s="153" t="e">
        <f t="shared" si="254"/>
        <v>#N/A</v>
      </c>
      <c r="JM27" s="153" t="e">
        <f t="shared" si="254"/>
        <v>#N/A</v>
      </c>
      <c r="JN27" s="153" t="e">
        <f t="shared" si="250"/>
        <v>#N/A</v>
      </c>
      <c r="JO27" s="153" t="e">
        <f t="shared" si="250"/>
        <v>#N/A</v>
      </c>
      <c r="JP27" s="153" t="e">
        <f t="shared" si="250"/>
        <v>#N/A</v>
      </c>
      <c r="JQ27" s="153" t="e">
        <f t="shared" si="250"/>
        <v>#N/A</v>
      </c>
      <c r="JR27" s="153" t="e">
        <f t="shared" si="250"/>
        <v>#N/A</v>
      </c>
      <c r="JS27" s="153" t="e">
        <f t="shared" si="250"/>
        <v>#N/A</v>
      </c>
      <c r="JT27" s="153" t="e">
        <f t="shared" si="250"/>
        <v>#N/A</v>
      </c>
      <c r="JU27" s="153" t="e">
        <f t="shared" si="250"/>
        <v>#N/A</v>
      </c>
      <c r="JV27" s="153" t="e">
        <f t="shared" si="250"/>
        <v>#N/A</v>
      </c>
      <c r="JW27" s="153" t="e">
        <f t="shared" si="250"/>
        <v>#N/A</v>
      </c>
      <c r="JX27" s="153" t="e">
        <f t="shared" si="250"/>
        <v>#N/A</v>
      </c>
      <c r="JY27" s="153" t="e">
        <f t="shared" si="250"/>
        <v>#N/A</v>
      </c>
      <c r="JZ27" s="153" t="e">
        <f t="shared" si="250"/>
        <v>#N/A</v>
      </c>
      <c r="KA27" s="153" t="e">
        <f t="shared" si="250"/>
        <v>#N/A</v>
      </c>
      <c r="KB27" s="153" t="e">
        <f t="shared" si="250"/>
        <v>#N/A</v>
      </c>
      <c r="KC27" s="153" t="e">
        <f t="shared" si="21"/>
        <v>#N/A</v>
      </c>
      <c r="KD27" s="153" t="e">
        <f t="shared" si="226"/>
        <v>#N/A</v>
      </c>
      <c r="KE27" s="153" t="e">
        <f t="shared" si="226"/>
        <v>#N/A</v>
      </c>
      <c r="KF27" s="153" t="e">
        <f t="shared" si="226"/>
        <v>#N/A</v>
      </c>
      <c r="KG27" s="153" t="e">
        <f t="shared" si="236"/>
        <v>#N/A</v>
      </c>
      <c r="KH27" s="153" t="e">
        <f t="shared" si="236"/>
        <v>#N/A</v>
      </c>
      <c r="KI27" s="153" t="e">
        <f t="shared" si="236"/>
        <v>#N/A</v>
      </c>
      <c r="KJ27" s="153" t="e">
        <f t="shared" si="236"/>
        <v>#N/A</v>
      </c>
      <c r="KK27" s="153" t="e">
        <f t="shared" si="236"/>
        <v>#N/A</v>
      </c>
      <c r="KL27" s="153" t="e">
        <f t="shared" si="236"/>
        <v>#N/A</v>
      </c>
      <c r="KM27" s="153" t="e">
        <f t="shared" si="236"/>
        <v>#N/A</v>
      </c>
      <c r="KN27" s="153" t="e">
        <f t="shared" si="236"/>
        <v>#N/A</v>
      </c>
      <c r="KO27" s="153" t="e">
        <f t="shared" si="236"/>
        <v>#N/A</v>
      </c>
      <c r="KP27" s="153" t="e">
        <f t="shared" si="236"/>
        <v>#N/A</v>
      </c>
      <c r="KQ27" s="153" t="e">
        <f t="shared" si="236"/>
        <v>#N/A</v>
      </c>
      <c r="KR27" s="153" t="e">
        <f t="shared" si="236"/>
        <v>#N/A</v>
      </c>
      <c r="KS27" s="153" t="e">
        <f t="shared" si="236"/>
        <v>#N/A</v>
      </c>
      <c r="KT27" s="153" t="e">
        <f t="shared" si="236"/>
        <v>#N/A</v>
      </c>
      <c r="KU27" s="153" t="e">
        <f t="shared" si="236"/>
        <v>#N/A</v>
      </c>
      <c r="KV27" s="153" t="e">
        <f t="shared" si="255"/>
        <v>#N/A</v>
      </c>
      <c r="KW27" s="153" t="e">
        <f t="shared" si="255"/>
        <v>#N/A</v>
      </c>
      <c r="KX27" s="153" t="e">
        <f t="shared" si="255"/>
        <v>#N/A</v>
      </c>
      <c r="KY27" s="153" t="e">
        <f t="shared" si="255"/>
        <v>#N/A</v>
      </c>
      <c r="KZ27" s="153" t="e">
        <f t="shared" si="255"/>
        <v>#N/A</v>
      </c>
      <c r="LA27" s="153" t="e">
        <f t="shared" si="255"/>
        <v>#N/A</v>
      </c>
      <c r="LB27" s="153" t="e">
        <f t="shared" si="255"/>
        <v>#N/A</v>
      </c>
      <c r="LC27" s="153" t="e">
        <f t="shared" si="255"/>
        <v>#N/A</v>
      </c>
      <c r="LD27" s="153" t="e">
        <f t="shared" si="255"/>
        <v>#N/A</v>
      </c>
      <c r="LE27" s="153" t="e">
        <f t="shared" si="255"/>
        <v>#N/A</v>
      </c>
      <c r="LF27" s="153" t="e">
        <f t="shared" si="255"/>
        <v>#N/A</v>
      </c>
      <c r="LG27" s="153" t="e">
        <f t="shared" si="255"/>
        <v>#N/A</v>
      </c>
      <c r="LH27" s="153" t="e">
        <f t="shared" si="255"/>
        <v>#N/A</v>
      </c>
      <c r="LI27" s="153" t="e">
        <f t="shared" si="255"/>
        <v>#N/A</v>
      </c>
      <c r="LJ27" s="153" t="e">
        <f t="shared" si="255"/>
        <v>#N/A</v>
      </c>
      <c r="LK27" s="153" t="e">
        <f t="shared" si="255"/>
        <v>#N/A</v>
      </c>
      <c r="LL27" s="153" t="e">
        <f t="shared" si="255"/>
        <v>#N/A</v>
      </c>
      <c r="LM27" s="153" t="e">
        <f t="shared" si="255"/>
        <v>#N/A</v>
      </c>
      <c r="LN27" s="153" t="e">
        <f t="shared" si="255"/>
        <v>#N/A</v>
      </c>
      <c r="LO27" s="153" t="e">
        <f t="shared" si="255"/>
        <v>#N/A</v>
      </c>
      <c r="LP27" s="153" t="e">
        <f t="shared" si="255"/>
        <v>#N/A</v>
      </c>
      <c r="LQ27" s="153" t="e">
        <f t="shared" si="255"/>
        <v>#N/A</v>
      </c>
      <c r="LR27" s="153" t="e">
        <f t="shared" si="255"/>
        <v>#N/A</v>
      </c>
      <c r="LS27" s="153" t="e">
        <f t="shared" si="255"/>
        <v>#N/A</v>
      </c>
      <c r="LT27" s="153" t="e">
        <f t="shared" si="255"/>
        <v>#N/A</v>
      </c>
      <c r="LU27" s="153" t="e">
        <f t="shared" si="255"/>
        <v>#N/A</v>
      </c>
      <c r="LV27" s="153" t="e">
        <f t="shared" si="255"/>
        <v>#N/A</v>
      </c>
      <c r="LW27" s="153" t="e">
        <f t="shared" si="255"/>
        <v>#N/A</v>
      </c>
      <c r="LX27" s="153" t="e">
        <f t="shared" si="255"/>
        <v>#N/A</v>
      </c>
      <c r="LY27" s="153" t="e">
        <f t="shared" si="255"/>
        <v>#N/A</v>
      </c>
      <c r="LZ27" s="153" t="e">
        <f t="shared" si="251"/>
        <v>#N/A</v>
      </c>
      <c r="MA27" s="153" t="e">
        <f t="shared" si="251"/>
        <v>#N/A</v>
      </c>
      <c r="MB27" s="153" t="e">
        <f t="shared" si="251"/>
        <v>#N/A</v>
      </c>
      <c r="MC27" s="153" t="e">
        <f t="shared" si="251"/>
        <v>#N/A</v>
      </c>
      <c r="MD27" s="153" t="e">
        <f t="shared" si="251"/>
        <v>#N/A</v>
      </c>
      <c r="ME27" s="153" t="e">
        <f t="shared" si="251"/>
        <v>#N/A</v>
      </c>
      <c r="MF27" s="153" t="e">
        <f t="shared" si="251"/>
        <v>#N/A</v>
      </c>
      <c r="MG27" s="153" t="e">
        <f t="shared" si="251"/>
        <v>#N/A</v>
      </c>
      <c r="MH27" s="153" t="e">
        <f t="shared" si="251"/>
        <v>#N/A</v>
      </c>
      <c r="MI27" s="153" t="e">
        <f t="shared" si="251"/>
        <v>#N/A</v>
      </c>
      <c r="MJ27" s="153" t="e">
        <f t="shared" si="251"/>
        <v>#N/A</v>
      </c>
      <c r="MK27" s="153" t="e">
        <f t="shared" si="251"/>
        <v>#N/A</v>
      </c>
      <c r="ML27" s="153" t="e">
        <f t="shared" si="251"/>
        <v>#N/A</v>
      </c>
      <c r="MM27" s="153" t="e">
        <f t="shared" si="251"/>
        <v>#N/A</v>
      </c>
      <c r="MN27" s="153" t="e">
        <f t="shared" si="251"/>
        <v>#N/A</v>
      </c>
      <c r="MO27" s="153" t="e">
        <f t="shared" si="22"/>
        <v>#N/A</v>
      </c>
      <c r="MP27" s="153" t="e">
        <f t="shared" si="227"/>
        <v>#N/A</v>
      </c>
      <c r="MQ27" s="153" t="e">
        <f t="shared" si="227"/>
        <v>#N/A</v>
      </c>
      <c r="MR27" s="153" t="e">
        <f t="shared" si="227"/>
        <v>#N/A</v>
      </c>
      <c r="MS27" s="153" t="e">
        <f t="shared" si="237"/>
        <v>#N/A</v>
      </c>
      <c r="MT27" s="153" t="e">
        <f t="shared" si="237"/>
        <v>#N/A</v>
      </c>
      <c r="MU27" s="153" t="e">
        <f t="shared" si="237"/>
        <v>#N/A</v>
      </c>
      <c r="MV27" s="153" t="e">
        <f t="shared" si="237"/>
        <v>#N/A</v>
      </c>
      <c r="MW27" s="153" t="e">
        <f t="shared" si="237"/>
        <v>#N/A</v>
      </c>
      <c r="MX27" s="153" t="e">
        <f t="shared" si="237"/>
        <v>#N/A</v>
      </c>
      <c r="MY27" s="153" t="e">
        <f t="shared" si="237"/>
        <v>#N/A</v>
      </c>
      <c r="MZ27" s="153" t="e">
        <f t="shared" si="237"/>
        <v>#N/A</v>
      </c>
      <c r="NA27" s="153" t="e">
        <f t="shared" si="237"/>
        <v>#N/A</v>
      </c>
      <c r="NB27" s="153" t="e">
        <f t="shared" si="237"/>
        <v>#N/A</v>
      </c>
      <c r="NC27" s="153" t="e">
        <f t="shared" si="237"/>
        <v>#N/A</v>
      </c>
      <c r="ND27" s="153" t="e">
        <f t="shared" si="237"/>
        <v>#N/A</v>
      </c>
      <c r="NE27" s="153" t="e">
        <f t="shared" si="237"/>
        <v>#N/A</v>
      </c>
      <c r="NF27" s="153" t="e">
        <f t="shared" si="237"/>
        <v>#N/A</v>
      </c>
      <c r="NG27" s="153" t="e">
        <f t="shared" si="237"/>
        <v>#N/A</v>
      </c>
      <c r="NH27" s="153" t="e">
        <f t="shared" si="256"/>
        <v>#N/A</v>
      </c>
      <c r="NI27" s="153" t="e">
        <f t="shared" si="256"/>
        <v>#N/A</v>
      </c>
      <c r="NJ27" s="153" t="e">
        <f t="shared" si="256"/>
        <v>#N/A</v>
      </c>
      <c r="NK27" s="153" t="e">
        <f t="shared" si="256"/>
        <v>#N/A</v>
      </c>
      <c r="NL27" s="153" t="e">
        <f t="shared" si="256"/>
        <v>#N/A</v>
      </c>
      <c r="NM27" s="153" t="e">
        <f t="shared" si="256"/>
        <v>#N/A</v>
      </c>
      <c r="NN27" s="153" t="e">
        <f t="shared" si="256"/>
        <v>#N/A</v>
      </c>
      <c r="NO27" s="153" t="e">
        <f t="shared" si="256"/>
        <v>#N/A</v>
      </c>
      <c r="NP27" s="153" t="e">
        <f t="shared" si="256"/>
        <v>#N/A</v>
      </c>
      <c r="NQ27" s="153" t="e">
        <f t="shared" si="256"/>
        <v>#N/A</v>
      </c>
      <c r="NR27" s="153" t="e">
        <f t="shared" si="256"/>
        <v>#N/A</v>
      </c>
      <c r="NS27" s="153" t="e">
        <f t="shared" si="256"/>
        <v>#N/A</v>
      </c>
      <c r="NT27" s="153" t="e">
        <f t="shared" si="256"/>
        <v>#N/A</v>
      </c>
      <c r="NU27" s="153" t="e">
        <f t="shared" si="256"/>
        <v>#N/A</v>
      </c>
      <c r="NV27" s="153" t="e">
        <f t="shared" si="256"/>
        <v>#N/A</v>
      </c>
      <c r="NW27" s="153" t="e">
        <f t="shared" si="256"/>
        <v>#N/A</v>
      </c>
      <c r="NX27" s="153" t="e">
        <f t="shared" si="256"/>
        <v>#N/A</v>
      </c>
      <c r="NY27" s="153" t="e">
        <f t="shared" si="256"/>
        <v>#N/A</v>
      </c>
      <c r="NZ27" s="153" t="e">
        <f t="shared" si="256"/>
        <v>#N/A</v>
      </c>
      <c r="OA27" s="153" t="e">
        <f t="shared" si="256"/>
        <v>#N/A</v>
      </c>
      <c r="OB27" s="153" t="e">
        <f t="shared" si="256"/>
        <v>#N/A</v>
      </c>
      <c r="OC27" s="153" t="e">
        <f t="shared" si="256"/>
        <v>#N/A</v>
      </c>
      <c r="OD27" s="153" t="e">
        <f t="shared" si="256"/>
        <v>#N/A</v>
      </c>
      <c r="OE27" s="153" t="e">
        <f t="shared" si="256"/>
        <v>#N/A</v>
      </c>
      <c r="OF27" s="153" t="e">
        <f t="shared" si="256"/>
        <v>#N/A</v>
      </c>
      <c r="OG27" s="153" t="e">
        <f t="shared" si="256"/>
        <v>#N/A</v>
      </c>
      <c r="OH27" s="153" t="e">
        <f t="shared" si="256"/>
        <v>#N/A</v>
      </c>
      <c r="OI27" s="153" t="e">
        <f t="shared" si="256"/>
        <v>#N/A</v>
      </c>
      <c r="OJ27" s="153" t="e">
        <f t="shared" si="256"/>
        <v>#N/A</v>
      </c>
      <c r="OK27" s="153" t="e">
        <f t="shared" si="256"/>
        <v>#N/A</v>
      </c>
      <c r="OL27" s="153" t="e">
        <f t="shared" si="252"/>
        <v>#N/A</v>
      </c>
      <c r="OM27" s="153" t="e">
        <f t="shared" si="252"/>
        <v>#N/A</v>
      </c>
      <c r="ON27" s="153" t="e">
        <f t="shared" si="252"/>
        <v>#N/A</v>
      </c>
      <c r="OO27" s="153" t="e">
        <f t="shared" si="252"/>
        <v>#N/A</v>
      </c>
      <c r="OP27" s="153" t="e">
        <f t="shared" si="252"/>
        <v>#N/A</v>
      </c>
      <c r="OQ27" s="153" t="e">
        <f t="shared" si="252"/>
        <v>#N/A</v>
      </c>
      <c r="OR27" s="153" t="e">
        <f t="shared" si="252"/>
        <v>#N/A</v>
      </c>
      <c r="OS27" s="153" t="e">
        <f t="shared" si="252"/>
        <v>#N/A</v>
      </c>
      <c r="OT27" s="153" t="e">
        <f t="shared" si="252"/>
        <v>#N/A</v>
      </c>
      <c r="OU27" s="153" t="e">
        <f t="shared" si="252"/>
        <v>#N/A</v>
      </c>
      <c r="OV27" s="153" t="e">
        <f t="shared" si="252"/>
        <v>#N/A</v>
      </c>
      <c r="OW27" s="153" t="e">
        <f t="shared" si="252"/>
        <v>#N/A</v>
      </c>
      <c r="OX27" s="153" t="e">
        <f t="shared" si="252"/>
        <v>#N/A</v>
      </c>
      <c r="OY27" s="153" t="e">
        <f t="shared" si="252"/>
        <v>#N/A</v>
      </c>
      <c r="OZ27" s="153" t="e">
        <f t="shared" si="252"/>
        <v>#N/A</v>
      </c>
      <c r="PA27" s="153" t="e">
        <f t="shared" si="23"/>
        <v>#N/A</v>
      </c>
      <c r="PB27" s="153" t="e">
        <f t="shared" si="248"/>
        <v>#N/A</v>
      </c>
      <c r="PC27" s="153" t="e">
        <f t="shared" si="248"/>
        <v>#N/A</v>
      </c>
      <c r="PD27" s="153" t="e">
        <f t="shared" si="248"/>
        <v>#N/A</v>
      </c>
      <c r="PE27" s="153" t="e">
        <f t="shared" si="248"/>
        <v>#N/A</v>
      </c>
      <c r="PF27" s="153" t="e">
        <f t="shared" si="248"/>
        <v>#N/A</v>
      </c>
      <c r="PG27" s="153" t="e">
        <f t="shared" si="248"/>
        <v>#N/A</v>
      </c>
      <c r="PH27" s="153" t="e">
        <f t="shared" si="248"/>
        <v>#N/A</v>
      </c>
      <c r="PI27" s="153" t="e">
        <f t="shared" si="248"/>
        <v>#N/A</v>
      </c>
    </row>
    <row r="28" spans="1:425" hidden="1" x14ac:dyDescent="0.75">
      <c r="A28" s="4">
        <v>25</v>
      </c>
      <c r="B28" s="342" t="str">
        <f>IFERROR(_xlfn.LOGNORM.INV(VLookups!$B$22,LN($G28),LN($K28)),"")</f>
        <v/>
      </c>
      <c r="C28" s="87"/>
      <c r="D28" s="342" t="str">
        <f>IFERROR(_xlfn.LOGNORM.INV(VLookups!$B$23,LN($G28),LN($K28)),"")</f>
        <v/>
      </c>
      <c r="E28" s="34" t="str">
        <f t="shared" si="9"/>
        <v/>
      </c>
      <c r="F28" s="34" t="str">
        <f t="shared" si="10"/>
        <v/>
      </c>
      <c r="G28" s="68" t="str">
        <f>IF(AND(C28&gt;0,NOT(ISBLANK(H28))),IF(VLOOKUP($C$3,VLookups!$A$17:$B$18,2,FALSE),C28*VLOOKUP(H28,VLookups!$A$4:$B$13,2,FALSE),C28),"")</f>
        <v/>
      </c>
      <c r="H28" s="21"/>
      <c r="I28" s="56"/>
      <c r="J28" s="244"/>
      <c r="K28" s="343" t="str">
        <f>IF(C28&gt;0,IF(ISBLANK(J28),IF(ISBLANK(H28),"",VLOOKUP(H28,VLookups!$A$4:$C$13,3,FALSE)),J28),"")</f>
        <v/>
      </c>
      <c r="L28" s="343" t="str">
        <f t="shared" si="11"/>
        <v/>
      </c>
      <c r="M28" s="70" t="str">
        <f t="shared" si="12"/>
        <v/>
      </c>
      <c r="N28" s="87"/>
      <c r="O28" s="237" t="str">
        <f>IF(AND(N28&gt;0,C28&gt;0,NOT(K28="")),ABS(VLOOKUP($N$1,VLookups!$A$53:$B$54,2,FALSE)-_xlfn.LOGNORM.DIST(N28,LN(G28),LN(K28),TRUE)),"")</f>
        <v/>
      </c>
      <c r="P28" s="86" t="str">
        <f>IF(AND($B28&gt;0,$C28&gt;0,$D28&gt;0,NOT(ISBLANK($H28))),_xlfn.LOGNORM.INV(ABS(VLOOKUP($N$1,VLookups!$A$53:$B$54,2,FALSE)-P$3),LN($G28),LN($K28)),"")</f>
        <v/>
      </c>
      <c r="Q28" s="85" t="str">
        <f>IF(AND($B28&gt;0,$C28&gt;0,$D28&gt;0,NOT(ISBLANK($H28))),_xlfn.LOGNORM.INV(ABS(VLOOKUP($N$1,VLookups!$A$53:$B$54,2,FALSE)-Q$3),LN($G28),LN($K28)),"")</f>
        <v/>
      </c>
      <c r="R28" s="86" t="str">
        <f>IF(AND($B28&gt;0,$C28&gt;0,$D28&gt;0,NOT(ISBLANK($H28))),_xlfn.LOGNORM.INV(ABS(VLOOKUP($N$1,VLookups!$A$53:$B$54,2,FALSE)-R$3),LN($G28),LN($K28)),"")</f>
        <v/>
      </c>
      <c r="S28" s="85" t="str">
        <f>IF(AND($B28&gt;0,$C28&gt;0,$D28&gt;0,NOT(ISBLANK($H28))),_xlfn.LOGNORM.INV(ABS(VLOOKUP($N$1,VLookups!$A$53:$B$54,2,FALSE)-S$3),LN($G28),LN($K28)),"")</f>
        <v/>
      </c>
      <c r="T28" s="86" t="str">
        <f>IF(AND($B28&gt;0,$C28&gt;0,$D28&gt;0,NOT(ISBLANK($H28))),_xlfn.LOGNORM.INV(ABS(VLOOKUP($N$1,VLookups!$A$53:$B$54,2,FALSE)-T$3),LN($G28),LN($K28)),"")</f>
        <v/>
      </c>
      <c r="U28" s="85" t="str">
        <f>IF(AND($B28&gt;0,$C28&gt;0,$D28&gt;0,NOT(ISBLANK($H28))),_xlfn.LOGNORM.INV(ABS(VLOOKUP($N$1,VLookups!$A$53:$B$54,2,FALSE)-U$3),LN($G28),LN($K28)),"")</f>
        <v/>
      </c>
      <c r="V28" s="5"/>
      <c r="W28" s="152" t="str">
        <f t="shared" si="13"/>
        <v/>
      </c>
      <c r="X28" s="152" t="str">
        <f t="shared" si="14"/>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53" t="e">
        <f t="shared" si="4"/>
        <v>#N/A</v>
      </c>
      <c r="HR28" s="153" t="e">
        <f t="shared" si="225"/>
        <v>#N/A</v>
      </c>
      <c r="HS28" s="153" t="e">
        <f t="shared" si="225"/>
        <v>#N/A</v>
      </c>
      <c r="HT28" s="153" t="e">
        <f t="shared" si="225"/>
        <v>#N/A</v>
      </c>
      <c r="HU28" s="153" t="e">
        <f t="shared" si="235"/>
        <v>#N/A</v>
      </c>
      <c r="HV28" s="153" t="e">
        <f t="shared" si="235"/>
        <v>#N/A</v>
      </c>
      <c r="HW28" s="153" t="e">
        <f t="shared" si="235"/>
        <v>#N/A</v>
      </c>
      <c r="HX28" s="153" t="e">
        <f t="shared" si="235"/>
        <v>#N/A</v>
      </c>
      <c r="HY28" s="153" t="e">
        <f t="shared" si="235"/>
        <v>#N/A</v>
      </c>
      <c r="HZ28" s="153" t="e">
        <f t="shared" si="235"/>
        <v>#N/A</v>
      </c>
      <c r="IA28" s="153" t="e">
        <f t="shared" si="235"/>
        <v>#N/A</v>
      </c>
      <c r="IB28" s="153" t="e">
        <f t="shared" si="235"/>
        <v>#N/A</v>
      </c>
      <c r="IC28" s="153" t="e">
        <f t="shared" si="235"/>
        <v>#N/A</v>
      </c>
      <c r="ID28" s="153" t="e">
        <f t="shared" si="235"/>
        <v>#N/A</v>
      </c>
      <c r="IE28" s="153" t="e">
        <f t="shared" si="235"/>
        <v>#N/A</v>
      </c>
      <c r="IF28" s="153" t="e">
        <f t="shared" si="235"/>
        <v>#N/A</v>
      </c>
      <c r="IG28" s="153" t="e">
        <f t="shared" si="235"/>
        <v>#N/A</v>
      </c>
      <c r="IH28" s="153" t="e">
        <f t="shared" si="235"/>
        <v>#N/A</v>
      </c>
      <c r="II28" s="153" t="e">
        <f t="shared" si="235"/>
        <v>#N/A</v>
      </c>
      <c r="IJ28" s="153" t="e">
        <f t="shared" si="254"/>
        <v>#N/A</v>
      </c>
      <c r="IK28" s="153" t="e">
        <f t="shared" si="254"/>
        <v>#N/A</v>
      </c>
      <c r="IL28" s="153" t="e">
        <f t="shared" si="254"/>
        <v>#N/A</v>
      </c>
      <c r="IM28" s="153" t="e">
        <f t="shared" si="254"/>
        <v>#N/A</v>
      </c>
      <c r="IN28" s="153" t="e">
        <f t="shared" si="254"/>
        <v>#N/A</v>
      </c>
      <c r="IO28" s="153" t="e">
        <f t="shared" si="254"/>
        <v>#N/A</v>
      </c>
      <c r="IP28" s="153" t="e">
        <f t="shared" si="254"/>
        <v>#N/A</v>
      </c>
      <c r="IQ28" s="153" t="e">
        <f t="shared" si="254"/>
        <v>#N/A</v>
      </c>
      <c r="IR28" s="153" t="e">
        <f t="shared" si="254"/>
        <v>#N/A</v>
      </c>
      <c r="IS28" s="153" t="e">
        <f t="shared" si="254"/>
        <v>#N/A</v>
      </c>
      <c r="IT28" s="153" t="e">
        <f t="shared" si="254"/>
        <v>#N/A</v>
      </c>
      <c r="IU28" s="153" t="e">
        <f t="shared" si="254"/>
        <v>#N/A</v>
      </c>
      <c r="IV28" s="153" t="e">
        <f t="shared" si="254"/>
        <v>#N/A</v>
      </c>
      <c r="IW28" s="153" t="e">
        <f t="shared" si="254"/>
        <v>#N/A</v>
      </c>
      <c r="IX28" s="153" t="e">
        <f t="shared" si="254"/>
        <v>#N/A</v>
      </c>
      <c r="IY28" s="153" t="e">
        <f t="shared" si="254"/>
        <v>#N/A</v>
      </c>
      <c r="IZ28" s="153" t="e">
        <f t="shared" si="254"/>
        <v>#N/A</v>
      </c>
      <c r="JA28" s="153" t="e">
        <f t="shared" si="254"/>
        <v>#N/A</v>
      </c>
      <c r="JB28" s="153" t="e">
        <f t="shared" si="254"/>
        <v>#N/A</v>
      </c>
      <c r="JC28" s="153" t="e">
        <f t="shared" si="254"/>
        <v>#N/A</v>
      </c>
      <c r="JD28" s="153" t="e">
        <f t="shared" si="254"/>
        <v>#N/A</v>
      </c>
      <c r="JE28" s="153" t="e">
        <f t="shared" si="254"/>
        <v>#N/A</v>
      </c>
      <c r="JF28" s="153" t="e">
        <f t="shared" si="254"/>
        <v>#N/A</v>
      </c>
      <c r="JG28" s="153" t="e">
        <f t="shared" si="254"/>
        <v>#N/A</v>
      </c>
      <c r="JH28" s="153" t="e">
        <f t="shared" si="254"/>
        <v>#N/A</v>
      </c>
      <c r="JI28" s="153" t="e">
        <f t="shared" si="254"/>
        <v>#N/A</v>
      </c>
      <c r="JJ28" s="153" t="e">
        <f t="shared" si="254"/>
        <v>#N/A</v>
      </c>
      <c r="JK28" s="153" t="e">
        <f t="shared" si="254"/>
        <v>#N/A</v>
      </c>
      <c r="JL28" s="153" t="e">
        <f t="shared" si="254"/>
        <v>#N/A</v>
      </c>
      <c r="JM28" s="153" t="e">
        <f t="shared" si="254"/>
        <v>#N/A</v>
      </c>
      <c r="JN28" s="153" t="e">
        <f t="shared" si="250"/>
        <v>#N/A</v>
      </c>
      <c r="JO28" s="153" t="e">
        <f t="shared" si="250"/>
        <v>#N/A</v>
      </c>
      <c r="JP28" s="153" t="e">
        <f t="shared" si="250"/>
        <v>#N/A</v>
      </c>
      <c r="JQ28" s="153" t="e">
        <f t="shared" si="250"/>
        <v>#N/A</v>
      </c>
      <c r="JR28" s="153" t="e">
        <f t="shared" si="250"/>
        <v>#N/A</v>
      </c>
      <c r="JS28" s="153" t="e">
        <f t="shared" si="250"/>
        <v>#N/A</v>
      </c>
      <c r="JT28" s="153" t="e">
        <f t="shared" si="250"/>
        <v>#N/A</v>
      </c>
      <c r="JU28" s="153" t="e">
        <f t="shared" si="250"/>
        <v>#N/A</v>
      </c>
      <c r="JV28" s="153" t="e">
        <f t="shared" si="250"/>
        <v>#N/A</v>
      </c>
      <c r="JW28" s="153" t="e">
        <f t="shared" si="250"/>
        <v>#N/A</v>
      </c>
      <c r="JX28" s="153" t="e">
        <f t="shared" si="250"/>
        <v>#N/A</v>
      </c>
      <c r="JY28" s="153" t="e">
        <f t="shared" si="250"/>
        <v>#N/A</v>
      </c>
      <c r="JZ28" s="153" t="e">
        <f t="shared" si="250"/>
        <v>#N/A</v>
      </c>
      <c r="KA28" s="153" t="e">
        <f t="shared" si="250"/>
        <v>#N/A</v>
      </c>
      <c r="KB28" s="153" t="e">
        <f t="shared" si="250"/>
        <v>#N/A</v>
      </c>
      <c r="KC28" s="153" t="e">
        <f t="shared" si="21"/>
        <v>#N/A</v>
      </c>
      <c r="KD28" s="153" t="e">
        <f t="shared" si="226"/>
        <v>#N/A</v>
      </c>
      <c r="KE28" s="153" t="e">
        <f t="shared" si="226"/>
        <v>#N/A</v>
      </c>
      <c r="KF28" s="153" t="e">
        <f t="shared" si="226"/>
        <v>#N/A</v>
      </c>
      <c r="KG28" s="153" t="e">
        <f t="shared" si="236"/>
        <v>#N/A</v>
      </c>
      <c r="KH28" s="153" t="e">
        <f t="shared" si="236"/>
        <v>#N/A</v>
      </c>
      <c r="KI28" s="153" t="e">
        <f t="shared" si="236"/>
        <v>#N/A</v>
      </c>
      <c r="KJ28" s="153" t="e">
        <f t="shared" si="236"/>
        <v>#N/A</v>
      </c>
      <c r="KK28" s="153" t="e">
        <f t="shared" si="236"/>
        <v>#N/A</v>
      </c>
      <c r="KL28" s="153" t="e">
        <f t="shared" si="236"/>
        <v>#N/A</v>
      </c>
      <c r="KM28" s="153" t="e">
        <f t="shared" si="236"/>
        <v>#N/A</v>
      </c>
      <c r="KN28" s="153" t="e">
        <f t="shared" si="236"/>
        <v>#N/A</v>
      </c>
      <c r="KO28" s="153" t="e">
        <f t="shared" si="236"/>
        <v>#N/A</v>
      </c>
      <c r="KP28" s="153" t="e">
        <f t="shared" si="236"/>
        <v>#N/A</v>
      </c>
      <c r="KQ28" s="153" t="e">
        <f t="shared" si="236"/>
        <v>#N/A</v>
      </c>
      <c r="KR28" s="153" t="e">
        <f t="shared" si="236"/>
        <v>#N/A</v>
      </c>
      <c r="KS28" s="153" t="e">
        <f t="shared" si="236"/>
        <v>#N/A</v>
      </c>
      <c r="KT28" s="153" t="e">
        <f t="shared" si="236"/>
        <v>#N/A</v>
      </c>
      <c r="KU28" s="153" t="e">
        <f t="shared" si="236"/>
        <v>#N/A</v>
      </c>
      <c r="KV28" s="153" t="e">
        <f t="shared" si="255"/>
        <v>#N/A</v>
      </c>
      <c r="KW28" s="153" t="e">
        <f t="shared" si="255"/>
        <v>#N/A</v>
      </c>
      <c r="KX28" s="153" t="e">
        <f t="shared" si="255"/>
        <v>#N/A</v>
      </c>
      <c r="KY28" s="153" t="e">
        <f t="shared" si="255"/>
        <v>#N/A</v>
      </c>
      <c r="KZ28" s="153" t="e">
        <f t="shared" si="255"/>
        <v>#N/A</v>
      </c>
      <c r="LA28" s="153" t="e">
        <f t="shared" si="255"/>
        <v>#N/A</v>
      </c>
      <c r="LB28" s="153" t="e">
        <f t="shared" si="255"/>
        <v>#N/A</v>
      </c>
      <c r="LC28" s="153" t="e">
        <f t="shared" si="255"/>
        <v>#N/A</v>
      </c>
      <c r="LD28" s="153" t="e">
        <f t="shared" si="255"/>
        <v>#N/A</v>
      </c>
      <c r="LE28" s="153" t="e">
        <f t="shared" si="255"/>
        <v>#N/A</v>
      </c>
      <c r="LF28" s="153" t="e">
        <f t="shared" si="255"/>
        <v>#N/A</v>
      </c>
      <c r="LG28" s="153" t="e">
        <f t="shared" si="255"/>
        <v>#N/A</v>
      </c>
      <c r="LH28" s="153" t="e">
        <f t="shared" si="255"/>
        <v>#N/A</v>
      </c>
      <c r="LI28" s="153" t="e">
        <f t="shared" si="255"/>
        <v>#N/A</v>
      </c>
      <c r="LJ28" s="153" t="e">
        <f t="shared" si="255"/>
        <v>#N/A</v>
      </c>
      <c r="LK28" s="153" t="e">
        <f t="shared" si="255"/>
        <v>#N/A</v>
      </c>
      <c r="LL28" s="153" t="e">
        <f t="shared" si="255"/>
        <v>#N/A</v>
      </c>
      <c r="LM28" s="153" t="e">
        <f t="shared" si="255"/>
        <v>#N/A</v>
      </c>
      <c r="LN28" s="153" t="e">
        <f t="shared" si="255"/>
        <v>#N/A</v>
      </c>
      <c r="LO28" s="153" t="e">
        <f t="shared" si="255"/>
        <v>#N/A</v>
      </c>
      <c r="LP28" s="153" t="e">
        <f t="shared" si="255"/>
        <v>#N/A</v>
      </c>
      <c r="LQ28" s="153" t="e">
        <f t="shared" si="255"/>
        <v>#N/A</v>
      </c>
      <c r="LR28" s="153" t="e">
        <f t="shared" si="255"/>
        <v>#N/A</v>
      </c>
      <c r="LS28" s="153" t="e">
        <f t="shared" si="255"/>
        <v>#N/A</v>
      </c>
      <c r="LT28" s="153" t="e">
        <f t="shared" si="255"/>
        <v>#N/A</v>
      </c>
      <c r="LU28" s="153" t="e">
        <f t="shared" si="255"/>
        <v>#N/A</v>
      </c>
      <c r="LV28" s="153" t="e">
        <f t="shared" si="255"/>
        <v>#N/A</v>
      </c>
      <c r="LW28" s="153" t="e">
        <f t="shared" si="255"/>
        <v>#N/A</v>
      </c>
      <c r="LX28" s="153" t="e">
        <f t="shared" si="255"/>
        <v>#N/A</v>
      </c>
      <c r="LY28" s="153" t="e">
        <f t="shared" si="255"/>
        <v>#N/A</v>
      </c>
      <c r="LZ28" s="153" t="e">
        <f t="shared" si="251"/>
        <v>#N/A</v>
      </c>
      <c r="MA28" s="153" t="e">
        <f t="shared" si="251"/>
        <v>#N/A</v>
      </c>
      <c r="MB28" s="153" t="e">
        <f t="shared" si="251"/>
        <v>#N/A</v>
      </c>
      <c r="MC28" s="153" t="e">
        <f t="shared" si="251"/>
        <v>#N/A</v>
      </c>
      <c r="MD28" s="153" t="e">
        <f t="shared" si="251"/>
        <v>#N/A</v>
      </c>
      <c r="ME28" s="153" t="e">
        <f t="shared" si="251"/>
        <v>#N/A</v>
      </c>
      <c r="MF28" s="153" t="e">
        <f t="shared" si="251"/>
        <v>#N/A</v>
      </c>
      <c r="MG28" s="153" t="e">
        <f t="shared" si="251"/>
        <v>#N/A</v>
      </c>
      <c r="MH28" s="153" t="e">
        <f t="shared" si="251"/>
        <v>#N/A</v>
      </c>
      <c r="MI28" s="153" t="e">
        <f t="shared" si="251"/>
        <v>#N/A</v>
      </c>
      <c r="MJ28" s="153" t="e">
        <f t="shared" si="251"/>
        <v>#N/A</v>
      </c>
      <c r="MK28" s="153" t="e">
        <f t="shared" si="251"/>
        <v>#N/A</v>
      </c>
      <c r="ML28" s="153" t="e">
        <f t="shared" si="251"/>
        <v>#N/A</v>
      </c>
      <c r="MM28" s="153" t="e">
        <f t="shared" si="251"/>
        <v>#N/A</v>
      </c>
      <c r="MN28" s="153" t="e">
        <f t="shared" si="251"/>
        <v>#N/A</v>
      </c>
      <c r="MO28" s="153" t="e">
        <f t="shared" si="22"/>
        <v>#N/A</v>
      </c>
      <c r="MP28" s="153" t="e">
        <f t="shared" si="227"/>
        <v>#N/A</v>
      </c>
      <c r="MQ28" s="153" t="e">
        <f t="shared" si="227"/>
        <v>#N/A</v>
      </c>
      <c r="MR28" s="153" t="e">
        <f t="shared" si="227"/>
        <v>#N/A</v>
      </c>
      <c r="MS28" s="153" t="e">
        <f t="shared" si="237"/>
        <v>#N/A</v>
      </c>
      <c r="MT28" s="153" t="e">
        <f t="shared" si="237"/>
        <v>#N/A</v>
      </c>
      <c r="MU28" s="153" t="e">
        <f t="shared" si="237"/>
        <v>#N/A</v>
      </c>
      <c r="MV28" s="153" t="e">
        <f t="shared" si="237"/>
        <v>#N/A</v>
      </c>
      <c r="MW28" s="153" t="e">
        <f t="shared" si="237"/>
        <v>#N/A</v>
      </c>
      <c r="MX28" s="153" t="e">
        <f t="shared" si="237"/>
        <v>#N/A</v>
      </c>
      <c r="MY28" s="153" t="e">
        <f t="shared" si="237"/>
        <v>#N/A</v>
      </c>
      <c r="MZ28" s="153" t="e">
        <f t="shared" si="237"/>
        <v>#N/A</v>
      </c>
      <c r="NA28" s="153" t="e">
        <f t="shared" si="237"/>
        <v>#N/A</v>
      </c>
      <c r="NB28" s="153" t="e">
        <f t="shared" si="237"/>
        <v>#N/A</v>
      </c>
      <c r="NC28" s="153" t="e">
        <f t="shared" si="237"/>
        <v>#N/A</v>
      </c>
      <c r="ND28" s="153" t="e">
        <f t="shared" si="237"/>
        <v>#N/A</v>
      </c>
      <c r="NE28" s="153" t="e">
        <f t="shared" si="237"/>
        <v>#N/A</v>
      </c>
      <c r="NF28" s="153" t="e">
        <f t="shared" si="237"/>
        <v>#N/A</v>
      </c>
      <c r="NG28" s="153" t="e">
        <f t="shared" si="237"/>
        <v>#N/A</v>
      </c>
      <c r="NH28" s="153" t="e">
        <f t="shared" si="256"/>
        <v>#N/A</v>
      </c>
      <c r="NI28" s="153" t="e">
        <f t="shared" si="256"/>
        <v>#N/A</v>
      </c>
      <c r="NJ28" s="153" t="e">
        <f t="shared" si="256"/>
        <v>#N/A</v>
      </c>
      <c r="NK28" s="153" t="e">
        <f t="shared" si="256"/>
        <v>#N/A</v>
      </c>
      <c r="NL28" s="153" t="e">
        <f t="shared" si="256"/>
        <v>#N/A</v>
      </c>
      <c r="NM28" s="153" t="e">
        <f t="shared" si="256"/>
        <v>#N/A</v>
      </c>
      <c r="NN28" s="153" t="e">
        <f t="shared" si="256"/>
        <v>#N/A</v>
      </c>
      <c r="NO28" s="153" t="e">
        <f t="shared" si="256"/>
        <v>#N/A</v>
      </c>
      <c r="NP28" s="153" t="e">
        <f t="shared" si="256"/>
        <v>#N/A</v>
      </c>
      <c r="NQ28" s="153" t="e">
        <f t="shared" si="256"/>
        <v>#N/A</v>
      </c>
      <c r="NR28" s="153" t="e">
        <f t="shared" si="256"/>
        <v>#N/A</v>
      </c>
      <c r="NS28" s="153" t="e">
        <f t="shared" si="256"/>
        <v>#N/A</v>
      </c>
      <c r="NT28" s="153" t="e">
        <f t="shared" si="256"/>
        <v>#N/A</v>
      </c>
      <c r="NU28" s="153" t="e">
        <f t="shared" si="256"/>
        <v>#N/A</v>
      </c>
      <c r="NV28" s="153" t="e">
        <f t="shared" si="256"/>
        <v>#N/A</v>
      </c>
      <c r="NW28" s="153" t="e">
        <f t="shared" si="256"/>
        <v>#N/A</v>
      </c>
      <c r="NX28" s="153" t="e">
        <f t="shared" si="256"/>
        <v>#N/A</v>
      </c>
      <c r="NY28" s="153" t="e">
        <f t="shared" si="256"/>
        <v>#N/A</v>
      </c>
      <c r="NZ28" s="153" t="e">
        <f t="shared" si="256"/>
        <v>#N/A</v>
      </c>
      <c r="OA28" s="153" t="e">
        <f t="shared" si="256"/>
        <v>#N/A</v>
      </c>
      <c r="OB28" s="153" t="e">
        <f t="shared" si="256"/>
        <v>#N/A</v>
      </c>
      <c r="OC28" s="153" t="e">
        <f t="shared" si="256"/>
        <v>#N/A</v>
      </c>
      <c r="OD28" s="153" t="e">
        <f t="shared" si="256"/>
        <v>#N/A</v>
      </c>
      <c r="OE28" s="153" t="e">
        <f t="shared" si="256"/>
        <v>#N/A</v>
      </c>
      <c r="OF28" s="153" t="e">
        <f t="shared" si="256"/>
        <v>#N/A</v>
      </c>
      <c r="OG28" s="153" t="e">
        <f t="shared" si="256"/>
        <v>#N/A</v>
      </c>
      <c r="OH28" s="153" t="e">
        <f t="shared" si="256"/>
        <v>#N/A</v>
      </c>
      <c r="OI28" s="153" t="e">
        <f t="shared" si="256"/>
        <v>#N/A</v>
      </c>
      <c r="OJ28" s="153" t="e">
        <f t="shared" si="256"/>
        <v>#N/A</v>
      </c>
      <c r="OK28" s="153" t="e">
        <f t="shared" si="256"/>
        <v>#N/A</v>
      </c>
      <c r="OL28" s="153" t="e">
        <f t="shared" si="252"/>
        <v>#N/A</v>
      </c>
      <c r="OM28" s="153" t="e">
        <f t="shared" si="252"/>
        <v>#N/A</v>
      </c>
      <c r="ON28" s="153" t="e">
        <f t="shared" si="252"/>
        <v>#N/A</v>
      </c>
      <c r="OO28" s="153" t="e">
        <f t="shared" si="252"/>
        <v>#N/A</v>
      </c>
      <c r="OP28" s="153" t="e">
        <f t="shared" si="252"/>
        <v>#N/A</v>
      </c>
      <c r="OQ28" s="153" t="e">
        <f t="shared" si="252"/>
        <v>#N/A</v>
      </c>
      <c r="OR28" s="153" t="e">
        <f t="shared" si="252"/>
        <v>#N/A</v>
      </c>
      <c r="OS28" s="153" t="e">
        <f t="shared" si="252"/>
        <v>#N/A</v>
      </c>
      <c r="OT28" s="153" t="e">
        <f t="shared" si="252"/>
        <v>#N/A</v>
      </c>
      <c r="OU28" s="153" t="e">
        <f t="shared" si="252"/>
        <v>#N/A</v>
      </c>
      <c r="OV28" s="153" t="e">
        <f t="shared" si="252"/>
        <v>#N/A</v>
      </c>
      <c r="OW28" s="153" t="e">
        <f t="shared" si="252"/>
        <v>#N/A</v>
      </c>
      <c r="OX28" s="153" t="e">
        <f t="shared" si="252"/>
        <v>#N/A</v>
      </c>
      <c r="OY28" s="153" t="e">
        <f t="shared" si="252"/>
        <v>#N/A</v>
      </c>
      <c r="OZ28" s="153" t="e">
        <f t="shared" si="252"/>
        <v>#N/A</v>
      </c>
      <c r="PA28" s="153" t="e">
        <f t="shared" si="23"/>
        <v>#N/A</v>
      </c>
      <c r="PB28" s="153" t="e">
        <f t="shared" si="248"/>
        <v>#N/A</v>
      </c>
      <c r="PC28" s="153" t="e">
        <f t="shared" si="248"/>
        <v>#N/A</v>
      </c>
      <c r="PD28" s="153" t="e">
        <f t="shared" si="248"/>
        <v>#N/A</v>
      </c>
      <c r="PE28" s="153" t="e">
        <f t="shared" si="248"/>
        <v>#N/A</v>
      </c>
      <c r="PF28" s="153" t="e">
        <f t="shared" si="248"/>
        <v>#N/A</v>
      </c>
      <c r="PG28" s="153" t="e">
        <f t="shared" si="248"/>
        <v>#N/A</v>
      </c>
      <c r="PH28" s="153" t="e">
        <f t="shared" si="248"/>
        <v>#N/A</v>
      </c>
      <c r="PI28" s="153" t="e">
        <f t="shared" si="248"/>
        <v>#N/A</v>
      </c>
    </row>
    <row r="29" spans="1:425" hidden="1" x14ac:dyDescent="0.75">
      <c r="A29" s="4">
        <v>26</v>
      </c>
      <c r="B29" s="342" t="str">
        <f>IFERROR(_xlfn.LOGNORM.INV(VLookups!$B$22,LN($G29),LN($K29)),"")</f>
        <v/>
      </c>
      <c r="C29" s="87"/>
      <c r="D29" s="342" t="str">
        <f>IFERROR(_xlfn.LOGNORM.INV(VLookups!$B$23,LN($G29),LN($K29)),"")</f>
        <v/>
      </c>
      <c r="E29" s="34" t="str">
        <f t="shared" si="9"/>
        <v/>
      </c>
      <c r="F29" s="34" t="str">
        <f t="shared" si="10"/>
        <v/>
      </c>
      <c r="G29" s="68" t="str">
        <f>IF(AND(C29&gt;0,NOT(ISBLANK(H29))),IF(VLOOKUP($C$3,VLookups!$A$17:$B$18,2,FALSE),C29*VLOOKUP(H29,VLookups!$A$4:$B$13,2,FALSE),C29),"")</f>
        <v/>
      </c>
      <c r="H29" s="21"/>
      <c r="I29" s="56"/>
      <c r="J29" s="244"/>
      <c r="K29" s="343" t="str">
        <f>IF(C29&gt;0,IF(ISBLANK(J29),IF(ISBLANK(H29),"",VLOOKUP(H29,VLookups!$A$4:$C$13,3,FALSE)),J29),"")</f>
        <v/>
      </c>
      <c r="L29" s="343" t="str">
        <f t="shared" si="11"/>
        <v/>
      </c>
      <c r="M29" s="70" t="str">
        <f t="shared" si="12"/>
        <v/>
      </c>
      <c r="N29" s="87"/>
      <c r="O29" s="237" t="str">
        <f>IF(AND(N29&gt;0,C29&gt;0,NOT(K29="")),ABS(VLOOKUP($N$1,VLookups!$A$53:$B$54,2,FALSE)-_xlfn.LOGNORM.DIST(N29,LN(G29),LN(K29),TRUE)),"")</f>
        <v/>
      </c>
      <c r="P29" s="86" t="str">
        <f>IF(AND($B29&gt;0,$C29&gt;0,$D29&gt;0,NOT(ISBLANK($H29))),_xlfn.LOGNORM.INV(ABS(VLOOKUP($N$1,VLookups!$A$53:$B$54,2,FALSE)-P$3),LN($G29),LN($K29)),"")</f>
        <v/>
      </c>
      <c r="Q29" s="85" t="str">
        <f>IF(AND($B29&gt;0,$C29&gt;0,$D29&gt;0,NOT(ISBLANK($H29))),_xlfn.LOGNORM.INV(ABS(VLOOKUP($N$1,VLookups!$A$53:$B$54,2,FALSE)-Q$3),LN($G29),LN($K29)),"")</f>
        <v/>
      </c>
      <c r="R29" s="86" t="str">
        <f>IF(AND($B29&gt;0,$C29&gt;0,$D29&gt;0,NOT(ISBLANK($H29))),_xlfn.LOGNORM.INV(ABS(VLOOKUP($N$1,VLookups!$A$53:$B$54,2,FALSE)-R$3),LN($G29),LN($K29)),"")</f>
        <v/>
      </c>
      <c r="S29" s="85" t="str">
        <f>IF(AND($B29&gt;0,$C29&gt;0,$D29&gt;0,NOT(ISBLANK($H29))),_xlfn.LOGNORM.INV(ABS(VLOOKUP($N$1,VLookups!$A$53:$B$54,2,FALSE)-S$3),LN($G29),LN($K29)),"")</f>
        <v/>
      </c>
      <c r="T29" s="86" t="str">
        <f>IF(AND($B29&gt;0,$C29&gt;0,$D29&gt;0,NOT(ISBLANK($H29))),_xlfn.LOGNORM.INV(ABS(VLOOKUP($N$1,VLookups!$A$53:$B$54,2,FALSE)-T$3),LN($G29),LN($K29)),"")</f>
        <v/>
      </c>
      <c r="U29" s="85" t="str">
        <f>IF(AND($B29&gt;0,$C29&gt;0,$D29&gt;0,NOT(ISBLANK($H29))),_xlfn.LOGNORM.INV(ABS(VLOOKUP($N$1,VLookups!$A$53:$B$54,2,FALSE)-U$3),LN($G29),LN($K29)),"")</f>
        <v/>
      </c>
      <c r="V29" s="5"/>
      <c r="W29" s="152" t="str">
        <f t="shared" si="13"/>
        <v/>
      </c>
      <c r="X29" s="152" t="str">
        <f t="shared" si="14"/>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53" t="e">
        <f t="shared" si="4"/>
        <v>#N/A</v>
      </c>
      <c r="HR29" s="153" t="e">
        <f t="shared" ref="HR29:HT44" si="264">IF(ISNONTEXT($K29),_xlfn.LOGNORM.DIST(Y29,LN($G29),LN($K29),FALSE),NA())</f>
        <v>#N/A</v>
      </c>
      <c r="HS29" s="153" t="e">
        <f t="shared" si="264"/>
        <v>#N/A</v>
      </c>
      <c r="HT29" s="153" t="e">
        <f t="shared" si="264"/>
        <v>#N/A</v>
      </c>
      <c r="HU29" s="153" t="e">
        <f t="shared" si="235"/>
        <v>#N/A</v>
      </c>
      <c r="HV29" s="153" t="e">
        <f t="shared" si="235"/>
        <v>#N/A</v>
      </c>
      <c r="HW29" s="153" t="e">
        <f t="shared" si="235"/>
        <v>#N/A</v>
      </c>
      <c r="HX29" s="153" t="e">
        <f t="shared" si="235"/>
        <v>#N/A</v>
      </c>
      <c r="HY29" s="153" t="e">
        <f t="shared" si="235"/>
        <v>#N/A</v>
      </c>
      <c r="HZ29" s="153" t="e">
        <f t="shared" si="235"/>
        <v>#N/A</v>
      </c>
      <c r="IA29" s="153" t="e">
        <f t="shared" si="235"/>
        <v>#N/A</v>
      </c>
      <c r="IB29" s="153" t="e">
        <f t="shared" si="235"/>
        <v>#N/A</v>
      </c>
      <c r="IC29" s="153" t="e">
        <f t="shared" si="235"/>
        <v>#N/A</v>
      </c>
      <c r="ID29" s="153" t="e">
        <f t="shared" si="235"/>
        <v>#N/A</v>
      </c>
      <c r="IE29" s="153" t="e">
        <f t="shared" si="235"/>
        <v>#N/A</v>
      </c>
      <c r="IF29" s="153" t="e">
        <f t="shared" si="235"/>
        <v>#N/A</v>
      </c>
      <c r="IG29" s="153" t="e">
        <f t="shared" si="235"/>
        <v>#N/A</v>
      </c>
      <c r="IH29" s="153" t="e">
        <f t="shared" si="235"/>
        <v>#N/A</v>
      </c>
      <c r="II29" s="153" t="e">
        <f t="shared" si="235"/>
        <v>#N/A</v>
      </c>
      <c r="IJ29" s="153" t="e">
        <f t="shared" si="254"/>
        <v>#N/A</v>
      </c>
      <c r="IK29" s="153" t="e">
        <f t="shared" si="254"/>
        <v>#N/A</v>
      </c>
      <c r="IL29" s="153" t="e">
        <f t="shared" si="254"/>
        <v>#N/A</v>
      </c>
      <c r="IM29" s="153" t="e">
        <f t="shared" si="254"/>
        <v>#N/A</v>
      </c>
      <c r="IN29" s="153" t="e">
        <f t="shared" si="254"/>
        <v>#N/A</v>
      </c>
      <c r="IO29" s="153" t="e">
        <f t="shared" si="254"/>
        <v>#N/A</v>
      </c>
      <c r="IP29" s="153" t="e">
        <f t="shared" si="254"/>
        <v>#N/A</v>
      </c>
      <c r="IQ29" s="153" t="e">
        <f t="shared" si="254"/>
        <v>#N/A</v>
      </c>
      <c r="IR29" s="153" t="e">
        <f t="shared" si="254"/>
        <v>#N/A</v>
      </c>
      <c r="IS29" s="153" t="e">
        <f t="shared" si="254"/>
        <v>#N/A</v>
      </c>
      <c r="IT29" s="153" t="e">
        <f t="shared" si="254"/>
        <v>#N/A</v>
      </c>
      <c r="IU29" s="153" t="e">
        <f t="shared" si="254"/>
        <v>#N/A</v>
      </c>
      <c r="IV29" s="153" t="e">
        <f t="shared" si="254"/>
        <v>#N/A</v>
      </c>
      <c r="IW29" s="153" t="e">
        <f t="shared" si="254"/>
        <v>#N/A</v>
      </c>
      <c r="IX29" s="153" t="e">
        <f t="shared" si="254"/>
        <v>#N/A</v>
      </c>
      <c r="IY29" s="153" t="e">
        <f t="shared" si="254"/>
        <v>#N/A</v>
      </c>
      <c r="IZ29" s="153" t="e">
        <f t="shared" si="254"/>
        <v>#N/A</v>
      </c>
      <c r="JA29" s="153" t="e">
        <f t="shared" si="254"/>
        <v>#N/A</v>
      </c>
      <c r="JB29" s="153" t="e">
        <f t="shared" si="254"/>
        <v>#N/A</v>
      </c>
      <c r="JC29" s="153" t="e">
        <f t="shared" si="254"/>
        <v>#N/A</v>
      </c>
      <c r="JD29" s="153" t="e">
        <f t="shared" si="254"/>
        <v>#N/A</v>
      </c>
      <c r="JE29" s="153" t="e">
        <f t="shared" si="254"/>
        <v>#N/A</v>
      </c>
      <c r="JF29" s="153" t="e">
        <f t="shared" si="254"/>
        <v>#N/A</v>
      </c>
      <c r="JG29" s="153" t="e">
        <f t="shared" si="254"/>
        <v>#N/A</v>
      </c>
      <c r="JH29" s="153" t="e">
        <f t="shared" si="254"/>
        <v>#N/A</v>
      </c>
      <c r="JI29" s="153" t="e">
        <f t="shared" si="254"/>
        <v>#N/A</v>
      </c>
      <c r="JJ29" s="153" t="e">
        <f t="shared" si="254"/>
        <v>#N/A</v>
      </c>
      <c r="JK29" s="153" t="e">
        <f t="shared" si="254"/>
        <v>#N/A</v>
      </c>
      <c r="JL29" s="153" t="e">
        <f t="shared" si="254"/>
        <v>#N/A</v>
      </c>
      <c r="JM29" s="153" t="e">
        <f t="shared" si="254"/>
        <v>#N/A</v>
      </c>
      <c r="JN29" s="153" t="e">
        <f t="shared" si="250"/>
        <v>#N/A</v>
      </c>
      <c r="JO29" s="153" t="e">
        <f t="shared" si="250"/>
        <v>#N/A</v>
      </c>
      <c r="JP29" s="153" t="e">
        <f t="shared" si="250"/>
        <v>#N/A</v>
      </c>
      <c r="JQ29" s="153" t="e">
        <f t="shared" si="250"/>
        <v>#N/A</v>
      </c>
      <c r="JR29" s="153" t="e">
        <f t="shared" si="250"/>
        <v>#N/A</v>
      </c>
      <c r="JS29" s="153" t="e">
        <f t="shared" si="250"/>
        <v>#N/A</v>
      </c>
      <c r="JT29" s="153" t="e">
        <f t="shared" si="250"/>
        <v>#N/A</v>
      </c>
      <c r="JU29" s="153" t="e">
        <f t="shared" si="250"/>
        <v>#N/A</v>
      </c>
      <c r="JV29" s="153" t="e">
        <f t="shared" si="250"/>
        <v>#N/A</v>
      </c>
      <c r="JW29" s="153" t="e">
        <f t="shared" si="250"/>
        <v>#N/A</v>
      </c>
      <c r="JX29" s="153" t="e">
        <f t="shared" si="250"/>
        <v>#N/A</v>
      </c>
      <c r="JY29" s="153" t="e">
        <f t="shared" si="250"/>
        <v>#N/A</v>
      </c>
      <c r="JZ29" s="153" t="e">
        <f t="shared" si="250"/>
        <v>#N/A</v>
      </c>
      <c r="KA29" s="153" t="e">
        <f t="shared" si="250"/>
        <v>#N/A</v>
      </c>
      <c r="KB29" s="153" t="e">
        <f t="shared" si="250"/>
        <v>#N/A</v>
      </c>
      <c r="KC29" s="153" t="e">
        <f t="shared" si="21"/>
        <v>#N/A</v>
      </c>
      <c r="KD29" s="153" t="e">
        <f t="shared" ref="KD29:KF44" si="265">IF(ISNONTEXT($K29),_xlfn.LOGNORM.DIST(CK29,LN($G29),LN($K29),FALSE),NA())</f>
        <v>#N/A</v>
      </c>
      <c r="KE29" s="153" t="e">
        <f t="shared" si="265"/>
        <v>#N/A</v>
      </c>
      <c r="KF29" s="153" t="e">
        <f t="shared" si="265"/>
        <v>#N/A</v>
      </c>
      <c r="KG29" s="153" t="e">
        <f t="shared" si="236"/>
        <v>#N/A</v>
      </c>
      <c r="KH29" s="153" t="e">
        <f t="shared" si="236"/>
        <v>#N/A</v>
      </c>
      <c r="KI29" s="153" t="e">
        <f t="shared" si="236"/>
        <v>#N/A</v>
      </c>
      <c r="KJ29" s="153" t="e">
        <f t="shared" si="236"/>
        <v>#N/A</v>
      </c>
      <c r="KK29" s="153" t="e">
        <f t="shared" si="236"/>
        <v>#N/A</v>
      </c>
      <c r="KL29" s="153" t="e">
        <f t="shared" si="236"/>
        <v>#N/A</v>
      </c>
      <c r="KM29" s="153" t="e">
        <f t="shared" si="236"/>
        <v>#N/A</v>
      </c>
      <c r="KN29" s="153" t="e">
        <f t="shared" si="236"/>
        <v>#N/A</v>
      </c>
      <c r="KO29" s="153" t="e">
        <f t="shared" si="236"/>
        <v>#N/A</v>
      </c>
      <c r="KP29" s="153" t="e">
        <f t="shared" si="236"/>
        <v>#N/A</v>
      </c>
      <c r="KQ29" s="153" t="e">
        <f t="shared" si="236"/>
        <v>#N/A</v>
      </c>
      <c r="KR29" s="153" t="e">
        <f t="shared" si="236"/>
        <v>#N/A</v>
      </c>
      <c r="KS29" s="153" t="e">
        <f t="shared" si="236"/>
        <v>#N/A</v>
      </c>
      <c r="KT29" s="153" t="e">
        <f t="shared" si="236"/>
        <v>#N/A</v>
      </c>
      <c r="KU29" s="153" t="e">
        <f t="shared" si="236"/>
        <v>#N/A</v>
      </c>
      <c r="KV29" s="153" t="e">
        <f t="shared" si="255"/>
        <v>#N/A</v>
      </c>
      <c r="KW29" s="153" t="e">
        <f t="shared" si="255"/>
        <v>#N/A</v>
      </c>
      <c r="KX29" s="153" t="e">
        <f t="shared" si="255"/>
        <v>#N/A</v>
      </c>
      <c r="KY29" s="153" t="e">
        <f t="shared" si="255"/>
        <v>#N/A</v>
      </c>
      <c r="KZ29" s="153" t="e">
        <f t="shared" si="255"/>
        <v>#N/A</v>
      </c>
      <c r="LA29" s="153" t="e">
        <f t="shared" si="255"/>
        <v>#N/A</v>
      </c>
      <c r="LB29" s="153" t="e">
        <f t="shared" si="255"/>
        <v>#N/A</v>
      </c>
      <c r="LC29" s="153" t="e">
        <f t="shared" si="255"/>
        <v>#N/A</v>
      </c>
      <c r="LD29" s="153" t="e">
        <f t="shared" si="255"/>
        <v>#N/A</v>
      </c>
      <c r="LE29" s="153" t="e">
        <f t="shared" si="255"/>
        <v>#N/A</v>
      </c>
      <c r="LF29" s="153" t="e">
        <f t="shared" si="255"/>
        <v>#N/A</v>
      </c>
      <c r="LG29" s="153" t="e">
        <f t="shared" si="255"/>
        <v>#N/A</v>
      </c>
      <c r="LH29" s="153" t="e">
        <f t="shared" si="255"/>
        <v>#N/A</v>
      </c>
      <c r="LI29" s="153" t="e">
        <f t="shared" si="255"/>
        <v>#N/A</v>
      </c>
      <c r="LJ29" s="153" t="e">
        <f t="shared" si="255"/>
        <v>#N/A</v>
      </c>
      <c r="LK29" s="153" t="e">
        <f t="shared" si="255"/>
        <v>#N/A</v>
      </c>
      <c r="LL29" s="153" t="e">
        <f t="shared" si="255"/>
        <v>#N/A</v>
      </c>
      <c r="LM29" s="153" t="e">
        <f t="shared" si="255"/>
        <v>#N/A</v>
      </c>
      <c r="LN29" s="153" t="e">
        <f t="shared" si="255"/>
        <v>#N/A</v>
      </c>
      <c r="LO29" s="153" t="e">
        <f t="shared" si="255"/>
        <v>#N/A</v>
      </c>
      <c r="LP29" s="153" t="e">
        <f t="shared" si="255"/>
        <v>#N/A</v>
      </c>
      <c r="LQ29" s="153" t="e">
        <f t="shared" si="255"/>
        <v>#N/A</v>
      </c>
      <c r="LR29" s="153" t="e">
        <f t="shared" si="255"/>
        <v>#N/A</v>
      </c>
      <c r="LS29" s="153" t="e">
        <f t="shared" si="255"/>
        <v>#N/A</v>
      </c>
      <c r="LT29" s="153" t="e">
        <f t="shared" si="255"/>
        <v>#N/A</v>
      </c>
      <c r="LU29" s="153" t="e">
        <f t="shared" si="255"/>
        <v>#N/A</v>
      </c>
      <c r="LV29" s="153" t="e">
        <f t="shared" si="255"/>
        <v>#N/A</v>
      </c>
      <c r="LW29" s="153" t="e">
        <f t="shared" si="255"/>
        <v>#N/A</v>
      </c>
      <c r="LX29" s="153" t="e">
        <f t="shared" si="255"/>
        <v>#N/A</v>
      </c>
      <c r="LY29" s="153" t="e">
        <f t="shared" si="255"/>
        <v>#N/A</v>
      </c>
      <c r="LZ29" s="153" t="e">
        <f t="shared" si="251"/>
        <v>#N/A</v>
      </c>
      <c r="MA29" s="153" t="e">
        <f t="shared" si="251"/>
        <v>#N/A</v>
      </c>
      <c r="MB29" s="153" t="e">
        <f t="shared" si="251"/>
        <v>#N/A</v>
      </c>
      <c r="MC29" s="153" t="e">
        <f t="shared" si="251"/>
        <v>#N/A</v>
      </c>
      <c r="MD29" s="153" t="e">
        <f t="shared" si="251"/>
        <v>#N/A</v>
      </c>
      <c r="ME29" s="153" t="e">
        <f t="shared" si="251"/>
        <v>#N/A</v>
      </c>
      <c r="MF29" s="153" t="e">
        <f t="shared" si="251"/>
        <v>#N/A</v>
      </c>
      <c r="MG29" s="153" t="e">
        <f t="shared" si="251"/>
        <v>#N/A</v>
      </c>
      <c r="MH29" s="153" t="e">
        <f t="shared" si="251"/>
        <v>#N/A</v>
      </c>
      <c r="MI29" s="153" t="e">
        <f t="shared" si="251"/>
        <v>#N/A</v>
      </c>
      <c r="MJ29" s="153" t="e">
        <f t="shared" si="251"/>
        <v>#N/A</v>
      </c>
      <c r="MK29" s="153" t="e">
        <f t="shared" si="251"/>
        <v>#N/A</v>
      </c>
      <c r="ML29" s="153" t="e">
        <f t="shared" si="251"/>
        <v>#N/A</v>
      </c>
      <c r="MM29" s="153" t="e">
        <f t="shared" si="251"/>
        <v>#N/A</v>
      </c>
      <c r="MN29" s="153" t="e">
        <f t="shared" si="251"/>
        <v>#N/A</v>
      </c>
      <c r="MO29" s="153" t="e">
        <f t="shared" si="22"/>
        <v>#N/A</v>
      </c>
      <c r="MP29" s="153" t="e">
        <f t="shared" ref="MP29:MR44" si="266">IF(ISNONTEXT($K29),_xlfn.LOGNORM.DIST(EW29,LN($G29),LN($K29),FALSE),NA())</f>
        <v>#N/A</v>
      </c>
      <c r="MQ29" s="153" t="e">
        <f t="shared" si="266"/>
        <v>#N/A</v>
      </c>
      <c r="MR29" s="153" t="e">
        <f t="shared" si="266"/>
        <v>#N/A</v>
      </c>
      <c r="MS29" s="153" t="e">
        <f t="shared" si="237"/>
        <v>#N/A</v>
      </c>
      <c r="MT29" s="153" t="e">
        <f t="shared" si="237"/>
        <v>#N/A</v>
      </c>
      <c r="MU29" s="153" t="e">
        <f t="shared" si="237"/>
        <v>#N/A</v>
      </c>
      <c r="MV29" s="153" t="e">
        <f t="shared" si="237"/>
        <v>#N/A</v>
      </c>
      <c r="MW29" s="153" t="e">
        <f t="shared" si="237"/>
        <v>#N/A</v>
      </c>
      <c r="MX29" s="153" t="e">
        <f t="shared" si="237"/>
        <v>#N/A</v>
      </c>
      <c r="MY29" s="153" t="e">
        <f t="shared" si="237"/>
        <v>#N/A</v>
      </c>
      <c r="MZ29" s="153" t="e">
        <f t="shared" si="237"/>
        <v>#N/A</v>
      </c>
      <c r="NA29" s="153" t="e">
        <f t="shared" si="237"/>
        <v>#N/A</v>
      </c>
      <c r="NB29" s="153" t="e">
        <f t="shared" si="237"/>
        <v>#N/A</v>
      </c>
      <c r="NC29" s="153" t="e">
        <f t="shared" si="237"/>
        <v>#N/A</v>
      </c>
      <c r="ND29" s="153" t="e">
        <f t="shared" si="237"/>
        <v>#N/A</v>
      </c>
      <c r="NE29" s="153" t="e">
        <f t="shared" si="237"/>
        <v>#N/A</v>
      </c>
      <c r="NF29" s="153" t="e">
        <f t="shared" si="237"/>
        <v>#N/A</v>
      </c>
      <c r="NG29" s="153" t="e">
        <f t="shared" si="237"/>
        <v>#N/A</v>
      </c>
      <c r="NH29" s="153" t="e">
        <f t="shared" si="256"/>
        <v>#N/A</v>
      </c>
      <c r="NI29" s="153" t="e">
        <f t="shared" si="256"/>
        <v>#N/A</v>
      </c>
      <c r="NJ29" s="153" t="e">
        <f t="shared" si="256"/>
        <v>#N/A</v>
      </c>
      <c r="NK29" s="153" t="e">
        <f t="shared" si="256"/>
        <v>#N/A</v>
      </c>
      <c r="NL29" s="153" t="e">
        <f t="shared" si="256"/>
        <v>#N/A</v>
      </c>
      <c r="NM29" s="153" t="e">
        <f t="shared" si="256"/>
        <v>#N/A</v>
      </c>
      <c r="NN29" s="153" t="e">
        <f t="shared" si="256"/>
        <v>#N/A</v>
      </c>
      <c r="NO29" s="153" t="e">
        <f t="shared" si="256"/>
        <v>#N/A</v>
      </c>
      <c r="NP29" s="153" t="e">
        <f t="shared" si="256"/>
        <v>#N/A</v>
      </c>
      <c r="NQ29" s="153" t="e">
        <f t="shared" si="256"/>
        <v>#N/A</v>
      </c>
      <c r="NR29" s="153" t="e">
        <f t="shared" si="256"/>
        <v>#N/A</v>
      </c>
      <c r="NS29" s="153" t="e">
        <f t="shared" si="256"/>
        <v>#N/A</v>
      </c>
      <c r="NT29" s="153" t="e">
        <f t="shared" si="256"/>
        <v>#N/A</v>
      </c>
      <c r="NU29" s="153" t="e">
        <f t="shared" si="256"/>
        <v>#N/A</v>
      </c>
      <c r="NV29" s="153" t="e">
        <f t="shared" si="256"/>
        <v>#N/A</v>
      </c>
      <c r="NW29" s="153" t="e">
        <f t="shared" si="256"/>
        <v>#N/A</v>
      </c>
      <c r="NX29" s="153" t="e">
        <f t="shared" si="256"/>
        <v>#N/A</v>
      </c>
      <c r="NY29" s="153" t="e">
        <f t="shared" si="256"/>
        <v>#N/A</v>
      </c>
      <c r="NZ29" s="153" t="e">
        <f t="shared" si="256"/>
        <v>#N/A</v>
      </c>
      <c r="OA29" s="153" t="e">
        <f t="shared" si="256"/>
        <v>#N/A</v>
      </c>
      <c r="OB29" s="153" t="e">
        <f t="shared" si="256"/>
        <v>#N/A</v>
      </c>
      <c r="OC29" s="153" t="e">
        <f t="shared" si="256"/>
        <v>#N/A</v>
      </c>
      <c r="OD29" s="153" t="e">
        <f t="shared" si="256"/>
        <v>#N/A</v>
      </c>
      <c r="OE29" s="153" t="e">
        <f t="shared" si="256"/>
        <v>#N/A</v>
      </c>
      <c r="OF29" s="153" t="e">
        <f t="shared" si="256"/>
        <v>#N/A</v>
      </c>
      <c r="OG29" s="153" t="e">
        <f t="shared" si="256"/>
        <v>#N/A</v>
      </c>
      <c r="OH29" s="153" t="e">
        <f t="shared" si="256"/>
        <v>#N/A</v>
      </c>
      <c r="OI29" s="153" t="e">
        <f t="shared" si="256"/>
        <v>#N/A</v>
      </c>
      <c r="OJ29" s="153" t="e">
        <f t="shared" si="256"/>
        <v>#N/A</v>
      </c>
      <c r="OK29" s="153" t="e">
        <f t="shared" si="256"/>
        <v>#N/A</v>
      </c>
      <c r="OL29" s="153" t="e">
        <f t="shared" si="252"/>
        <v>#N/A</v>
      </c>
      <c r="OM29" s="153" t="e">
        <f t="shared" si="252"/>
        <v>#N/A</v>
      </c>
      <c r="ON29" s="153" t="e">
        <f t="shared" si="252"/>
        <v>#N/A</v>
      </c>
      <c r="OO29" s="153" t="e">
        <f t="shared" si="252"/>
        <v>#N/A</v>
      </c>
      <c r="OP29" s="153" t="e">
        <f t="shared" si="252"/>
        <v>#N/A</v>
      </c>
      <c r="OQ29" s="153" t="e">
        <f t="shared" si="252"/>
        <v>#N/A</v>
      </c>
      <c r="OR29" s="153" t="e">
        <f t="shared" si="252"/>
        <v>#N/A</v>
      </c>
      <c r="OS29" s="153" t="e">
        <f t="shared" si="252"/>
        <v>#N/A</v>
      </c>
      <c r="OT29" s="153" t="e">
        <f t="shared" si="252"/>
        <v>#N/A</v>
      </c>
      <c r="OU29" s="153" t="e">
        <f t="shared" si="252"/>
        <v>#N/A</v>
      </c>
      <c r="OV29" s="153" t="e">
        <f t="shared" si="252"/>
        <v>#N/A</v>
      </c>
      <c r="OW29" s="153" t="e">
        <f t="shared" si="252"/>
        <v>#N/A</v>
      </c>
      <c r="OX29" s="153" t="e">
        <f t="shared" si="252"/>
        <v>#N/A</v>
      </c>
      <c r="OY29" s="153" t="e">
        <f t="shared" si="252"/>
        <v>#N/A</v>
      </c>
      <c r="OZ29" s="153" t="e">
        <f t="shared" si="252"/>
        <v>#N/A</v>
      </c>
      <c r="PA29" s="153" t="e">
        <f t="shared" si="23"/>
        <v>#N/A</v>
      </c>
      <c r="PB29" s="153" t="e">
        <f t="shared" si="248"/>
        <v>#N/A</v>
      </c>
      <c r="PC29" s="153" t="e">
        <f t="shared" si="248"/>
        <v>#N/A</v>
      </c>
      <c r="PD29" s="153" t="e">
        <f t="shared" si="248"/>
        <v>#N/A</v>
      </c>
      <c r="PE29" s="153" t="e">
        <f t="shared" si="248"/>
        <v>#N/A</v>
      </c>
      <c r="PF29" s="153" t="e">
        <f t="shared" si="248"/>
        <v>#N/A</v>
      </c>
      <c r="PG29" s="153" t="e">
        <f t="shared" si="248"/>
        <v>#N/A</v>
      </c>
      <c r="PH29" s="153" t="e">
        <f t="shared" si="248"/>
        <v>#N/A</v>
      </c>
      <c r="PI29" s="153" t="e">
        <f t="shared" si="248"/>
        <v>#N/A</v>
      </c>
    </row>
    <row r="30" spans="1:425" hidden="1" x14ac:dyDescent="0.75">
      <c r="A30" s="4">
        <v>27</v>
      </c>
      <c r="B30" s="342" t="str">
        <f>IFERROR(_xlfn.LOGNORM.INV(VLookups!$B$22,LN($G30),LN($K30)),"")</f>
        <v/>
      </c>
      <c r="C30" s="87"/>
      <c r="D30" s="342" t="str">
        <f>IFERROR(_xlfn.LOGNORM.INV(VLookups!$B$23,LN($G30),LN($K30)),"")</f>
        <v/>
      </c>
      <c r="E30" s="34" t="str">
        <f t="shared" si="9"/>
        <v/>
      </c>
      <c r="F30" s="34" t="str">
        <f t="shared" si="10"/>
        <v/>
      </c>
      <c r="G30" s="68" t="str">
        <f>IF(AND(C30&gt;0,NOT(ISBLANK(H30))),IF(VLOOKUP($C$3,VLookups!$A$17:$B$18,2,FALSE),C30*VLOOKUP(H30,VLookups!$A$4:$B$13,2,FALSE),C30),"")</f>
        <v/>
      </c>
      <c r="H30" s="21"/>
      <c r="I30" s="56"/>
      <c r="J30" s="244"/>
      <c r="K30" s="343" t="str">
        <f>IF(C30&gt;0,IF(ISBLANK(J30),IF(ISBLANK(H30),"",VLOOKUP(H30,VLookups!$A$4:$C$13,3,FALSE)),J30),"")</f>
        <v/>
      </c>
      <c r="L30" s="343" t="str">
        <f t="shared" si="11"/>
        <v/>
      </c>
      <c r="M30" s="70" t="str">
        <f t="shared" si="12"/>
        <v/>
      </c>
      <c r="N30" s="87"/>
      <c r="O30" s="237" t="str">
        <f>IF(AND(N30&gt;0,C30&gt;0,NOT(K30="")),ABS(VLOOKUP($N$1,VLookups!$A$53:$B$54,2,FALSE)-_xlfn.LOGNORM.DIST(N30,LN(G30),LN(K30),TRUE)),"")</f>
        <v/>
      </c>
      <c r="P30" s="86" t="str">
        <f>IF(AND($B30&gt;0,$C30&gt;0,$D30&gt;0,NOT(ISBLANK($H30))),_xlfn.LOGNORM.INV(ABS(VLOOKUP($N$1,VLookups!$A$53:$B$54,2,FALSE)-P$3),LN($G30),LN($K30)),"")</f>
        <v/>
      </c>
      <c r="Q30" s="85" t="str">
        <f>IF(AND($B30&gt;0,$C30&gt;0,$D30&gt;0,NOT(ISBLANK($H30))),_xlfn.LOGNORM.INV(ABS(VLOOKUP($N$1,VLookups!$A$53:$B$54,2,FALSE)-Q$3),LN($G30),LN($K30)),"")</f>
        <v/>
      </c>
      <c r="R30" s="86" t="str">
        <f>IF(AND($B30&gt;0,$C30&gt;0,$D30&gt;0,NOT(ISBLANK($H30))),_xlfn.LOGNORM.INV(ABS(VLOOKUP($N$1,VLookups!$A$53:$B$54,2,FALSE)-R$3),LN($G30),LN($K30)),"")</f>
        <v/>
      </c>
      <c r="S30" s="85" t="str">
        <f>IF(AND($B30&gt;0,$C30&gt;0,$D30&gt;0,NOT(ISBLANK($H30))),_xlfn.LOGNORM.INV(ABS(VLOOKUP($N$1,VLookups!$A$53:$B$54,2,FALSE)-S$3),LN($G30),LN($K30)),"")</f>
        <v/>
      </c>
      <c r="T30" s="86" t="str">
        <f>IF(AND($B30&gt;0,$C30&gt;0,$D30&gt;0,NOT(ISBLANK($H30))),_xlfn.LOGNORM.INV(ABS(VLOOKUP($N$1,VLookups!$A$53:$B$54,2,FALSE)-T$3),LN($G30),LN($K30)),"")</f>
        <v/>
      </c>
      <c r="U30" s="85" t="str">
        <f>IF(AND($B30&gt;0,$C30&gt;0,$D30&gt;0,NOT(ISBLANK($H30))),_xlfn.LOGNORM.INV(ABS(VLOOKUP($N$1,VLookups!$A$53:$B$54,2,FALSE)-U$3),LN($G30),LN($K30)),"")</f>
        <v/>
      </c>
      <c r="V30" s="5"/>
      <c r="W30" s="152" t="str">
        <f t="shared" si="13"/>
        <v/>
      </c>
      <c r="X30" s="152" t="str">
        <f t="shared" si="14"/>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53" t="e">
        <f t="shared" si="4"/>
        <v>#N/A</v>
      </c>
      <c r="HR30" s="153" t="e">
        <f t="shared" si="264"/>
        <v>#N/A</v>
      </c>
      <c r="HS30" s="153" t="e">
        <f t="shared" si="264"/>
        <v>#N/A</v>
      </c>
      <c r="HT30" s="153" t="e">
        <f t="shared" si="264"/>
        <v>#N/A</v>
      </c>
      <c r="HU30" s="153" t="e">
        <f t="shared" si="235"/>
        <v>#N/A</v>
      </c>
      <c r="HV30" s="153" t="e">
        <f t="shared" si="235"/>
        <v>#N/A</v>
      </c>
      <c r="HW30" s="153" t="e">
        <f t="shared" si="235"/>
        <v>#N/A</v>
      </c>
      <c r="HX30" s="153" t="e">
        <f t="shared" si="235"/>
        <v>#N/A</v>
      </c>
      <c r="HY30" s="153" t="e">
        <f t="shared" si="235"/>
        <v>#N/A</v>
      </c>
      <c r="HZ30" s="153" t="e">
        <f t="shared" si="235"/>
        <v>#N/A</v>
      </c>
      <c r="IA30" s="153" t="e">
        <f t="shared" si="235"/>
        <v>#N/A</v>
      </c>
      <c r="IB30" s="153" t="e">
        <f t="shared" si="235"/>
        <v>#N/A</v>
      </c>
      <c r="IC30" s="153" t="e">
        <f t="shared" si="235"/>
        <v>#N/A</v>
      </c>
      <c r="ID30" s="153" t="e">
        <f t="shared" si="235"/>
        <v>#N/A</v>
      </c>
      <c r="IE30" s="153" t="e">
        <f t="shared" si="235"/>
        <v>#N/A</v>
      </c>
      <c r="IF30" s="153" t="e">
        <f t="shared" si="235"/>
        <v>#N/A</v>
      </c>
      <c r="IG30" s="153" t="e">
        <f t="shared" si="235"/>
        <v>#N/A</v>
      </c>
      <c r="IH30" s="153" t="e">
        <f t="shared" si="235"/>
        <v>#N/A</v>
      </c>
      <c r="II30" s="153" t="e">
        <f t="shared" si="235"/>
        <v>#N/A</v>
      </c>
      <c r="IJ30" s="153" t="e">
        <f t="shared" si="254"/>
        <v>#N/A</v>
      </c>
      <c r="IK30" s="153" t="e">
        <f t="shared" si="254"/>
        <v>#N/A</v>
      </c>
      <c r="IL30" s="153" t="e">
        <f t="shared" si="254"/>
        <v>#N/A</v>
      </c>
      <c r="IM30" s="153" t="e">
        <f t="shared" si="254"/>
        <v>#N/A</v>
      </c>
      <c r="IN30" s="153" t="e">
        <f t="shared" si="254"/>
        <v>#N/A</v>
      </c>
      <c r="IO30" s="153" t="e">
        <f t="shared" si="254"/>
        <v>#N/A</v>
      </c>
      <c r="IP30" s="153" t="e">
        <f t="shared" si="254"/>
        <v>#N/A</v>
      </c>
      <c r="IQ30" s="153" t="e">
        <f t="shared" si="254"/>
        <v>#N/A</v>
      </c>
      <c r="IR30" s="153" t="e">
        <f t="shared" si="254"/>
        <v>#N/A</v>
      </c>
      <c r="IS30" s="153" t="e">
        <f t="shared" si="254"/>
        <v>#N/A</v>
      </c>
      <c r="IT30" s="153" t="e">
        <f t="shared" si="254"/>
        <v>#N/A</v>
      </c>
      <c r="IU30" s="153" t="e">
        <f t="shared" si="254"/>
        <v>#N/A</v>
      </c>
      <c r="IV30" s="153" t="e">
        <f t="shared" si="254"/>
        <v>#N/A</v>
      </c>
      <c r="IW30" s="153" t="e">
        <f t="shared" si="254"/>
        <v>#N/A</v>
      </c>
      <c r="IX30" s="153" t="e">
        <f t="shared" si="254"/>
        <v>#N/A</v>
      </c>
      <c r="IY30" s="153" t="e">
        <f t="shared" ref="IY30:JM45" si="268">IF(ISNONTEXT($K30),_xlfn.LOGNORM.DIST(BF30,LN($G30),LN($K30),FALSE),NA())</f>
        <v>#N/A</v>
      </c>
      <c r="IZ30" s="153" t="e">
        <f t="shared" si="268"/>
        <v>#N/A</v>
      </c>
      <c r="JA30" s="153" t="e">
        <f t="shared" si="268"/>
        <v>#N/A</v>
      </c>
      <c r="JB30" s="153" t="e">
        <f t="shared" si="268"/>
        <v>#N/A</v>
      </c>
      <c r="JC30" s="153" t="e">
        <f t="shared" si="268"/>
        <v>#N/A</v>
      </c>
      <c r="JD30" s="153" t="e">
        <f t="shared" si="268"/>
        <v>#N/A</v>
      </c>
      <c r="JE30" s="153" t="e">
        <f t="shared" si="268"/>
        <v>#N/A</v>
      </c>
      <c r="JF30" s="153" t="e">
        <f t="shared" si="268"/>
        <v>#N/A</v>
      </c>
      <c r="JG30" s="153" t="e">
        <f t="shared" si="268"/>
        <v>#N/A</v>
      </c>
      <c r="JH30" s="153" t="e">
        <f t="shared" si="268"/>
        <v>#N/A</v>
      </c>
      <c r="JI30" s="153" t="e">
        <f t="shared" si="268"/>
        <v>#N/A</v>
      </c>
      <c r="JJ30" s="153" t="e">
        <f t="shared" si="268"/>
        <v>#N/A</v>
      </c>
      <c r="JK30" s="153" t="e">
        <f t="shared" si="268"/>
        <v>#N/A</v>
      </c>
      <c r="JL30" s="153" t="e">
        <f t="shared" si="268"/>
        <v>#N/A</v>
      </c>
      <c r="JM30" s="153" t="e">
        <f t="shared" si="268"/>
        <v>#N/A</v>
      </c>
      <c r="JN30" s="153" t="e">
        <f t="shared" si="250"/>
        <v>#N/A</v>
      </c>
      <c r="JO30" s="153" t="e">
        <f t="shared" si="250"/>
        <v>#N/A</v>
      </c>
      <c r="JP30" s="153" t="e">
        <f t="shared" si="250"/>
        <v>#N/A</v>
      </c>
      <c r="JQ30" s="153" t="e">
        <f t="shared" si="250"/>
        <v>#N/A</v>
      </c>
      <c r="JR30" s="153" t="e">
        <f t="shared" si="250"/>
        <v>#N/A</v>
      </c>
      <c r="JS30" s="153" t="e">
        <f t="shared" si="250"/>
        <v>#N/A</v>
      </c>
      <c r="JT30" s="153" t="e">
        <f t="shared" si="250"/>
        <v>#N/A</v>
      </c>
      <c r="JU30" s="153" t="e">
        <f t="shared" si="250"/>
        <v>#N/A</v>
      </c>
      <c r="JV30" s="153" t="e">
        <f t="shared" si="250"/>
        <v>#N/A</v>
      </c>
      <c r="JW30" s="153" t="e">
        <f t="shared" si="250"/>
        <v>#N/A</v>
      </c>
      <c r="JX30" s="153" t="e">
        <f t="shared" si="250"/>
        <v>#N/A</v>
      </c>
      <c r="JY30" s="153" t="e">
        <f t="shared" si="250"/>
        <v>#N/A</v>
      </c>
      <c r="JZ30" s="153" t="e">
        <f t="shared" si="250"/>
        <v>#N/A</v>
      </c>
      <c r="KA30" s="153" t="e">
        <f t="shared" si="250"/>
        <v>#N/A</v>
      </c>
      <c r="KB30" s="153" t="e">
        <f t="shared" si="250"/>
        <v>#N/A</v>
      </c>
      <c r="KC30" s="153" t="e">
        <f t="shared" si="21"/>
        <v>#N/A</v>
      </c>
      <c r="KD30" s="153" t="e">
        <f t="shared" si="265"/>
        <v>#N/A</v>
      </c>
      <c r="KE30" s="153" t="e">
        <f t="shared" si="265"/>
        <v>#N/A</v>
      </c>
      <c r="KF30" s="153" t="e">
        <f t="shared" si="265"/>
        <v>#N/A</v>
      </c>
      <c r="KG30" s="153" t="e">
        <f t="shared" si="236"/>
        <v>#N/A</v>
      </c>
      <c r="KH30" s="153" t="e">
        <f t="shared" si="236"/>
        <v>#N/A</v>
      </c>
      <c r="KI30" s="153" t="e">
        <f t="shared" si="236"/>
        <v>#N/A</v>
      </c>
      <c r="KJ30" s="153" t="e">
        <f t="shared" si="236"/>
        <v>#N/A</v>
      </c>
      <c r="KK30" s="153" t="e">
        <f t="shared" si="236"/>
        <v>#N/A</v>
      </c>
      <c r="KL30" s="153" t="e">
        <f t="shared" si="236"/>
        <v>#N/A</v>
      </c>
      <c r="KM30" s="153" t="e">
        <f t="shared" si="236"/>
        <v>#N/A</v>
      </c>
      <c r="KN30" s="153" t="e">
        <f t="shared" si="236"/>
        <v>#N/A</v>
      </c>
      <c r="KO30" s="153" t="e">
        <f t="shared" si="236"/>
        <v>#N/A</v>
      </c>
      <c r="KP30" s="153" t="e">
        <f t="shared" si="236"/>
        <v>#N/A</v>
      </c>
      <c r="KQ30" s="153" t="e">
        <f t="shared" si="236"/>
        <v>#N/A</v>
      </c>
      <c r="KR30" s="153" t="e">
        <f t="shared" si="236"/>
        <v>#N/A</v>
      </c>
      <c r="KS30" s="153" t="e">
        <f t="shared" si="236"/>
        <v>#N/A</v>
      </c>
      <c r="KT30" s="153" t="e">
        <f t="shared" si="236"/>
        <v>#N/A</v>
      </c>
      <c r="KU30" s="153" t="e">
        <f t="shared" si="236"/>
        <v>#N/A</v>
      </c>
      <c r="KV30" s="153" t="e">
        <f t="shared" si="255"/>
        <v>#N/A</v>
      </c>
      <c r="KW30" s="153" t="e">
        <f t="shared" si="255"/>
        <v>#N/A</v>
      </c>
      <c r="KX30" s="153" t="e">
        <f t="shared" si="255"/>
        <v>#N/A</v>
      </c>
      <c r="KY30" s="153" t="e">
        <f t="shared" si="255"/>
        <v>#N/A</v>
      </c>
      <c r="KZ30" s="153" t="e">
        <f t="shared" si="255"/>
        <v>#N/A</v>
      </c>
      <c r="LA30" s="153" t="e">
        <f t="shared" si="255"/>
        <v>#N/A</v>
      </c>
      <c r="LB30" s="153" t="e">
        <f t="shared" si="255"/>
        <v>#N/A</v>
      </c>
      <c r="LC30" s="153" t="e">
        <f t="shared" si="255"/>
        <v>#N/A</v>
      </c>
      <c r="LD30" s="153" t="e">
        <f t="shared" si="255"/>
        <v>#N/A</v>
      </c>
      <c r="LE30" s="153" t="e">
        <f t="shared" si="255"/>
        <v>#N/A</v>
      </c>
      <c r="LF30" s="153" t="e">
        <f t="shared" si="255"/>
        <v>#N/A</v>
      </c>
      <c r="LG30" s="153" t="e">
        <f t="shared" si="255"/>
        <v>#N/A</v>
      </c>
      <c r="LH30" s="153" t="e">
        <f t="shared" si="255"/>
        <v>#N/A</v>
      </c>
      <c r="LI30" s="153" t="e">
        <f t="shared" si="255"/>
        <v>#N/A</v>
      </c>
      <c r="LJ30" s="153" t="e">
        <f t="shared" si="255"/>
        <v>#N/A</v>
      </c>
      <c r="LK30" s="153" t="e">
        <f t="shared" ref="LK30:LY45" si="269">IF(ISNONTEXT($K30),_xlfn.LOGNORM.DIST(DR30,LN($G30),LN($K30),FALSE),NA())</f>
        <v>#N/A</v>
      </c>
      <c r="LL30" s="153" t="e">
        <f t="shared" si="269"/>
        <v>#N/A</v>
      </c>
      <c r="LM30" s="153" t="e">
        <f t="shared" si="269"/>
        <v>#N/A</v>
      </c>
      <c r="LN30" s="153" t="e">
        <f t="shared" si="269"/>
        <v>#N/A</v>
      </c>
      <c r="LO30" s="153" t="e">
        <f t="shared" si="269"/>
        <v>#N/A</v>
      </c>
      <c r="LP30" s="153" t="e">
        <f t="shared" si="269"/>
        <v>#N/A</v>
      </c>
      <c r="LQ30" s="153" t="e">
        <f t="shared" si="269"/>
        <v>#N/A</v>
      </c>
      <c r="LR30" s="153" t="e">
        <f t="shared" si="269"/>
        <v>#N/A</v>
      </c>
      <c r="LS30" s="153" t="e">
        <f t="shared" si="269"/>
        <v>#N/A</v>
      </c>
      <c r="LT30" s="153" t="e">
        <f t="shared" si="269"/>
        <v>#N/A</v>
      </c>
      <c r="LU30" s="153" t="e">
        <f t="shared" si="269"/>
        <v>#N/A</v>
      </c>
      <c r="LV30" s="153" t="e">
        <f t="shared" si="269"/>
        <v>#N/A</v>
      </c>
      <c r="LW30" s="153" t="e">
        <f t="shared" si="269"/>
        <v>#N/A</v>
      </c>
      <c r="LX30" s="153" t="e">
        <f t="shared" si="269"/>
        <v>#N/A</v>
      </c>
      <c r="LY30" s="153" t="e">
        <f t="shared" si="269"/>
        <v>#N/A</v>
      </c>
      <c r="LZ30" s="153" t="e">
        <f t="shared" si="251"/>
        <v>#N/A</v>
      </c>
      <c r="MA30" s="153" t="e">
        <f t="shared" si="251"/>
        <v>#N/A</v>
      </c>
      <c r="MB30" s="153" t="e">
        <f t="shared" si="251"/>
        <v>#N/A</v>
      </c>
      <c r="MC30" s="153" t="e">
        <f t="shared" si="251"/>
        <v>#N/A</v>
      </c>
      <c r="MD30" s="153" t="e">
        <f t="shared" si="251"/>
        <v>#N/A</v>
      </c>
      <c r="ME30" s="153" t="e">
        <f t="shared" si="251"/>
        <v>#N/A</v>
      </c>
      <c r="MF30" s="153" t="e">
        <f t="shared" si="251"/>
        <v>#N/A</v>
      </c>
      <c r="MG30" s="153" t="e">
        <f t="shared" si="251"/>
        <v>#N/A</v>
      </c>
      <c r="MH30" s="153" t="e">
        <f t="shared" si="251"/>
        <v>#N/A</v>
      </c>
      <c r="MI30" s="153" t="e">
        <f t="shared" si="251"/>
        <v>#N/A</v>
      </c>
      <c r="MJ30" s="153" t="e">
        <f t="shared" si="251"/>
        <v>#N/A</v>
      </c>
      <c r="MK30" s="153" t="e">
        <f t="shared" si="251"/>
        <v>#N/A</v>
      </c>
      <c r="ML30" s="153" t="e">
        <f t="shared" si="251"/>
        <v>#N/A</v>
      </c>
      <c r="MM30" s="153" t="e">
        <f t="shared" si="251"/>
        <v>#N/A</v>
      </c>
      <c r="MN30" s="153" t="e">
        <f t="shared" si="251"/>
        <v>#N/A</v>
      </c>
      <c r="MO30" s="153" t="e">
        <f t="shared" si="22"/>
        <v>#N/A</v>
      </c>
      <c r="MP30" s="153" t="e">
        <f t="shared" si="266"/>
        <v>#N/A</v>
      </c>
      <c r="MQ30" s="153" t="e">
        <f t="shared" si="266"/>
        <v>#N/A</v>
      </c>
      <c r="MR30" s="153" t="e">
        <f t="shared" si="266"/>
        <v>#N/A</v>
      </c>
      <c r="MS30" s="153" t="e">
        <f t="shared" si="237"/>
        <v>#N/A</v>
      </c>
      <c r="MT30" s="153" t="e">
        <f t="shared" si="237"/>
        <v>#N/A</v>
      </c>
      <c r="MU30" s="153" t="e">
        <f t="shared" si="237"/>
        <v>#N/A</v>
      </c>
      <c r="MV30" s="153" t="e">
        <f t="shared" si="237"/>
        <v>#N/A</v>
      </c>
      <c r="MW30" s="153" t="e">
        <f t="shared" si="237"/>
        <v>#N/A</v>
      </c>
      <c r="MX30" s="153" t="e">
        <f t="shared" si="237"/>
        <v>#N/A</v>
      </c>
      <c r="MY30" s="153" t="e">
        <f t="shared" si="237"/>
        <v>#N/A</v>
      </c>
      <c r="MZ30" s="153" t="e">
        <f t="shared" si="237"/>
        <v>#N/A</v>
      </c>
      <c r="NA30" s="153" t="e">
        <f t="shared" si="237"/>
        <v>#N/A</v>
      </c>
      <c r="NB30" s="153" t="e">
        <f t="shared" si="237"/>
        <v>#N/A</v>
      </c>
      <c r="NC30" s="153" t="e">
        <f t="shared" si="237"/>
        <v>#N/A</v>
      </c>
      <c r="ND30" s="153" t="e">
        <f t="shared" si="237"/>
        <v>#N/A</v>
      </c>
      <c r="NE30" s="153" t="e">
        <f t="shared" si="237"/>
        <v>#N/A</v>
      </c>
      <c r="NF30" s="153" t="e">
        <f t="shared" si="237"/>
        <v>#N/A</v>
      </c>
      <c r="NG30" s="153" t="e">
        <f t="shared" si="237"/>
        <v>#N/A</v>
      </c>
      <c r="NH30" s="153" t="e">
        <f t="shared" si="256"/>
        <v>#N/A</v>
      </c>
      <c r="NI30" s="153" t="e">
        <f t="shared" si="256"/>
        <v>#N/A</v>
      </c>
      <c r="NJ30" s="153" t="e">
        <f t="shared" si="256"/>
        <v>#N/A</v>
      </c>
      <c r="NK30" s="153" t="e">
        <f t="shared" si="256"/>
        <v>#N/A</v>
      </c>
      <c r="NL30" s="153" t="e">
        <f t="shared" si="256"/>
        <v>#N/A</v>
      </c>
      <c r="NM30" s="153" t="e">
        <f t="shared" si="256"/>
        <v>#N/A</v>
      </c>
      <c r="NN30" s="153" t="e">
        <f t="shared" si="256"/>
        <v>#N/A</v>
      </c>
      <c r="NO30" s="153" t="e">
        <f t="shared" si="256"/>
        <v>#N/A</v>
      </c>
      <c r="NP30" s="153" t="e">
        <f t="shared" si="256"/>
        <v>#N/A</v>
      </c>
      <c r="NQ30" s="153" t="e">
        <f t="shared" si="256"/>
        <v>#N/A</v>
      </c>
      <c r="NR30" s="153" t="e">
        <f t="shared" si="256"/>
        <v>#N/A</v>
      </c>
      <c r="NS30" s="153" t="e">
        <f t="shared" si="256"/>
        <v>#N/A</v>
      </c>
      <c r="NT30" s="153" t="e">
        <f t="shared" si="256"/>
        <v>#N/A</v>
      </c>
      <c r="NU30" s="153" t="e">
        <f t="shared" si="256"/>
        <v>#N/A</v>
      </c>
      <c r="NV30" s="153" t="e">
        <f t="shared" si="256"/>
        <v>#N/A</v>
      </c>
      <c r="NW30" s="153" t="e">
        <f t="shared" ref="NW30:OK45" si="270">IF(ISNONTEXT($K30),_xlfn.LOGNORM.DIST(GD30,LN($G30),LN($K30),FALSE),NA())</f>
        <v>#N/A</v>
      </c>
      <c r="NX30" s="153" t="e">
        <f t="shared" si="270"/>
        <v>#N/A</v>
      </c>
      <c r="NY30" s="153" t="e">
        <f t="shared" si="270"/>
        <v>#N/A</v>
      </c>
      <c r="NZ30" s="153" t="e">
        <f t="shared" si="270"/>
        <v>#N/A</v>
      </c>
      <c r="OA30" s="153" t="e">
        <f t="shared" si="270"/>
        <v>#N/A</v>
      </c>
      <c r="OB30" s="153" t="e">
        <f t="shared" si="270"/>
        <v>#N/A</v>
      </c>
      <c r="OC30" s="153" t="e">
        <f t="shared" si="270"/>
        <v>#N/A</v>
      </c>
      <c r="OD30" s="153" t="e">
        <f t="shared" si="270"/>
        <v>#N/A</v>
      </c>
      <c r="OE30" s="153" t="e">
        <f t="shared" si="270"/>
        <v>#N/A</v>
      </c>
      <c r="OF30" s="153" t="e">
        <f t="shared" si="270"/>
        <v>#N/A</v>
      </c>
      <c r="OG30" s="153" t="e">
        <f t="shared" si="270"/>
        <v>#N/A</v>
      </c>
      <c r="OH30" s="153" t="e">
        <f t="shared" si="270"/>
        <v>#N/A</v>
      </c>
      <c r="OI30" s="153" t="e">
        <f t="shared" si="270"/>
        <v>#N/A</v>
      </c>
      <c r="OJ30" s="153" t="e">
        <f t="shared" si="270"/>
        <v>#N/A</v>
      </c>
      <c r="OK30" s="153" t="e">
        <f t="shared" si="270"/>
        <v>#N/A</v>
      </c>
      <c r="OL30" s="153" t="e">
        <f t="shared" si="252"/>
        <v>#N/A</v>
      </c>
      <c r="OM30" s="153" t="e">
        <f t="shared" si="252"/>
        <v>#N/A</v>
      </c>
      <c r="ON30" s="153" t="e">
        <f t="shared" si="252"/>
        <v>#N/A</v>
      </c>
      <c r="OO30" s="153" t="e">
        <f t="shared" si="252"/>
        <v>#N/A</v>
      </c>
      <c r="OP30" s="153" t="e">
        <f t="shared" si="252"/>
        <v>#N/A</v>
      </c>
      <c r="OQ30" s="153" t="e">
        <f t="shared" si="252"/>
        <v>#N/A</v>
      </c>
      <c r="OR30" s="153" t="e">
        <f t="shared" si="252"/>
        <v>#N/A</v>
      </c>
      <c r="OS30" s="153" t="e">
        <f t="shared" si="252"/>
        <v>#N/A</v>
      </c>
      <c r="OT30" s="153" t="e">
        <f t="shared" si="252"/>
        <v>#N/A</v>
      </c>
      <c r="OU30" s="153" t="e">
        <f t="shared" si="252"/>
        <v>#N/A</v>
      </c>
      <c r="OV30" s="153" t="e">
        <f t="shared" si="252"/>
        <v>#N/A</v>
      </c>
      <c r="OW30" s="153" t="e">
        <f t="shared" si="252"/>
        <v>#N/A</v>
      </c>
      <c r="OX30" s="153" t="e">
        <f t="shared" si="252"/>
        <v>#N/A</v>
      </c>
      <c r="OY30" s="153" t="e">
        <f t="shared" si="252"/>
        <v>#N/A</v>
      </c>
      <c r="OZ30" s="153" t="e">
        <f t="shared" si="252"/>
        <v>#N/A</v>
      </c>
      <c r="PA30" s="153" t="e">
        <f t="shared" si="23"/>
        <v>#N/A</v>
      </c>
      <c r="PB30" s="153" t="e">
        <f t="shared" si="248"/>
        <v>#N/A</v>
      </c>
      <c r="PC30" s="153" t="e">
        <f t="shared" si="248"/>
        <v>#N/A</v>
      </c>
      <c r="PD30" s="153" t="e">
        <f t="shared" si="248"/>
        <v>#N/A</v>
      </c>
      <c r="PE30" s="153" t="e">
        <f t="shared" si="248"/>
        <v>#N/A</v>
      </c>
      <c r="PF30" s="153" t="e">
        <f t="shared" si="248"/>
        <v>#N/A</v>
      </c>
      <c r="PG30" s="153" t="e">
        <f t="shared" si="248"/>
        <v>#N/A</v>
      </c>
      <c r="PH30" s="153" t="e">
        <f t="shared" si="248"/>
        <v>#N/A</v>
      </c>
      <c r="PI30" s="153" t="e">
        <f t="shared" si="248"/>
        <v>#N/A</v>
      </c>
    </row>
    <row r="31" spans="1:425" hidden="1" x14ac:dyDescent="0.75">
      <c r="A31" s="4">
        <v>28</v>
      </c>
      <c r="B31" s="342" t="str">
        <f>IFERROR(_xlfn.LOGNORM.INV(VLookups!$B$22,LN($G31),LN($K31)),"")</f>
        <v/>
      </c>
      <c r="C31" s="87"/>
      <c r="D31" s="342" t="str">
        <f>IFERROR(_xlfn.LOGNORM.INV(VLookups!$B$23,LN($G31),LN($K31)),"")</f>
        <v/>
      </c>
      <c r="E31" s="34" t="str">
        <f t="shared" si="9"/>
        <v/>
      </c>
      <c r="F31" s="34" t="str">
        <f t="shared" si="10"/>
        <v/>
      </c>
      <c r="G31" s="68" t="str">
        <f>IF(AND(C31&gt;0,NOT(ISBLANK(H31))),IF(VLOOKUP($C$3,VLookups!$A$17:$B$18,2,FALSE),C31*VLOOKUP(H31,VLookups!$A$4:$B$13,2,FALSE),C31),"")</f>
        <v/>
      </c>
      <c r="H31" s="21"/>
      <c r="I31" s="56"/>
      <c r="J31" s="244"/>
      <c r="K31" s="343" t="str">
        <f>IF(C31&gt;0,IF(ISBLANK(J31),IF(ISBLANK(H31),"",VLOOKUP(H31,VLookups!$A$4:$C$13,3,FALSE)),J31),"")</f>
        <v/>
      </c>
      <c r="L31" s="343" t="str">
        <f t="shared" si="11"/>
        <v/>
      </c>
      <c r="M31" s="70" t="str">
        <f t="shared" si="12"/>
        <v/>
      </c>
      <c r="N31" s="87"/>
      <c r="O31" s="237" t="str">
        <f>IF(AND(N31&gt;0,C31&gt;0,NOT(K31="")),ABS(VLOOKUP($N$1,VLookups!$A$53:$B$54,2,FALSE)-_xlfn.LOGNORM.DIST(N31,LN(G31),LN(K31),TRUE)),"")</f>
        <v/>
      </c>
      <c r="P31" s="86" t="str">
        <f>IF(AND($B31&gt;0,$C31&gt;0,$D31&gt;0,NOT(ISBLANK($H31))),_xlfn.LOGNORM.INV(ABS(VLOOKUP($N$1,VLookups!$A$53:$B$54,2,FALSE)-P$3),LN($G31),LN($K31)),"")</f>
        <v/>
      </c>
      <c r="Q31" s="85" t="str">
        <f>IF(AND($B31&gt;0,$C31&gt;0,$D31&gt;0,NOT(ISBLANK($H31))),_xlfn.LOGNORM.INV(ABS(VLOOKUP($N$1,VLookups!$A$53:$B$54,2,FALSE)-Q$3),LN($G31),LN($K31)),"")</f>
        <v/>
      </c>
      <c r="R31" s="86" t="str">
        <f>IF(AND($B31&gt;0,$C31&gt;0,$D31&gt;0,NOT(ISBLANK($H31))),_xlfn.LOGNORM.INV(ABS(VLOOKUP($N$1,VLookups!$A$53:$B$54,2,FALSE)-R$3),LN($G31),LN($K31)),"")</f>
        <v/>
      </c>
      <c r="S31" s="85" t="str">
        <f>IF(AND($B31&gt;0,$C31&gt;0,$D31&gt;0,NOT(ISBLANK($H31))),_xlfn.LOGNORM.INV(ABS(VLOOKUP($N$1,VLookups!$A$53:$B$54,2,FALSE)-S$3),LN($G31),LN($K31)),"")</f>
        <v/>
      </c>
      <c r="T31" s="86" t="str">
        <f>IF(AND($B31&gt;0,$C31&gt;0,$D31&gt;0,NOT(ISBLANK($H31))),_xlfn.LOGNORM.INV(ABS(VLOOKUP($N$1,VLookups!$A$53:$B$54,2,FALSE)-T$3),LN($G31),LN($K31)),"")</f>
        <v/>
      </c>
      <c r="U31" s="85" t="str">
        <f>IF(AND($B31&gt;0,$C31&gt;0,$D31&gt;0,NOT(ISBLANK($H31))),_xlfn.LOGNORM.INV(ABS(VLOOKUP($N$1,VLookups!$A$53:$B$54,2,FALSE)-U$3),LN($G31),LN($K31)),"")</f>
        <v/>
      </c>
      <c r="V31" s="5"/>
      <c r="W31" s="152" t="str">
        <f t="shared" si="13"/>
        <v/>
      </c>
      <c r="X31" s="152" t="str">
        <f t="shared" si="14"/>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53" t="e">
        <f t="shared" si="4"/>
        <v>#N/A</v>
      </c>
      <c r="HR31" s="153" t="e">
        <f t="shared" si="264"/>
        <v>#N/A</v>
      </c>
      <c r="HS31" s="153" t="e">
        <f t="shared" si="264"/>
        <v>#N/A</v>
      </c>
      <c r="HT31" s="153" t="e">
        <f t="shared" si="264"/>
        <v>#N/A</v>
      </c>
      <c r="HU31" s="153" t="e">
        <f t="shared" si="235"/>
        <v>#N/A</v>
      </c>
      <c r="HV31" s="153" t="e">
        <f t="shared" si="235"/>
        <v>#N/A</v>
      </c>
      <c r="HW31" s="153" t="e">
        <f t="shared" si="235"/>
        <v>#N/A</v>
      </c>
      <c r="HX31" s="153" t="e">
        <f t="shared" si="235"/>
        <v>#N/A</v>
      </c>
      <c r="HY31" s="153" t="e">
        <f t="shared" si="235"/>
        <v>#N/A</v>
      </c>
      <c r="HZ31" s="153" t="e">
        <f t="shared" si="235"/>
        <v>#N/A</v>
      </c>
      <c r="IA31" s="153" t="e">
        <f t="shared" si="235"/>
        <v>#N/A</v>
      </c>
      <c r="IB31" s="153" t="e">
        <f t="shared" si="235"/>
        <v>#N/A</v>
      </c>
      <c r="IC31" s="153" t="e">
        <f t="shared" si="235"/>
        <v>#N/A</v>
      </c>
      <c r="ID31" s="153" t="e">
        <f t="shared" si="235"/>
        <v>#N/A</v>
      </c>
      <c r="IE31" s="153" t="e">
        <f t="shared" si="235"/>
        <v>#N/A</v>
      </c>
      <c r="IF31" s="153" t="e">
        <f t="shared" si="235"/>
        <v>#N/A</v>
      </c>
      <c r="IG31" s="153" t="e">
        <f t="shared" si="235"/>
        <v>#N/A</v>
      </c>
      <c r="IH31" s="153" t="e">
        <f t="shared" si="235"/>
        <v>#N/A</v>
      </c>
      <c r="II31" s="153" t="e">
        <f t="shared" si="235"/>
        <v>#N/A</v>
      </c>
      <c r="IJ31" s="153" t="e">
        <f t="shared" ref="IJ31:IX46" si="272">IF(ISNONTEXT($K31),_xlfn.LOGNORM.DIST(AQ31,LN($G31),LN($K31),FALSE),NA())</f>
        <v>#N/A</v>
      </c>
      <c r="IK31" s="153" t="e">
        <f t="shared" si="272"/>
        <v>#N/A</v>
      </c>
      <c r="IL31" s="153" t="e">
        <f t="shared" si="272"/>
        <v>#N/A</v>
      </c>
      <c r="IM31" s="153" t="e">
        <f t="shared" si="272"/>
        <v>#N/A</v>
      </c>
      <c r="IN31" s="153" t="e">
        <f t="shared" si="272"/>
        <v>#N/A</v>
      </c>
      <c r="IO31" s="153" t="e">
        <f t="shared" si="272"/>
        <v>#N/A</v>
      </c>
      <c r="IP31" s="153" t="e">
        <f t="shared" si="272"/>
        <v>#N/A</v>
      </c>
      <c r="IQ31" s="153" t="e">
        <f t="shared" si="272"/>
        <v>#N/A</v>
      </c>
      <c r="IR31" s="153" t="e">
        <f t="shared" si="272"/>
        <v>#N/A</v>
      </c>
      <c r="IS31" s="153" t="e">
        <f t="shared" si="272"/>
        <v>#N/A</v>
      </c>
      <c r="IT31" s="153" t="e">
        <f t="shared" si="272"/>
        <v>#N/A</v>
      </c>
      <c r="IU31" s="153" t="e">
        <f t="shared" si="272"/>
        <v>#N/A</v>
      </c>
      <c r="IV31" s="153" t="e">
        <f t="shared" si="272"/>
        <v>#N/A</v>
      </c>
      <c r="IW31" s="153" t="e">
        <f t="shared" si="272"/>
        <v>#N/A</v>
      </c>
      <c r="IX31" s="153" t="e">
        <f t="shared" si="272"/>
        <v>#N/A</v>
      </c>
      <c r="IY31" s="153" t="e">
        <f t="shared" si="268"/>
        <v>#N/A</v>
      </c>
      <c r="IZ31" s="153" t="e">
        <f t="shared" si="268"/>
        <v>#N/A</v>
      </c>
      <c r="JA31" s="153" t="e">
        <f t="shared" si="268"/>
        <v>#N/A</v>
      </c>
      <c r="JB31" s="153" t="e">
        <f t="shared" si="268"/>
        <v>#N/A</v>
      </c>
      <c r="JC31" s="153" t="e">
        <f t="shared" si="268"/>
        <v>#N/A</v>
      </c>
      <c r="JD31" s="153" t="e">
        <f t="shared" si="268"/>
        <v>#N/A</v>
      </c>
      <c r="JE31" s="153" t="e">
        <f t="shared" si="268"/>
        <v>#N/A</v>
      </c>
      <c r="JF31" s="153" t="e">
        <f t="shared" si="268"/>
        <v>#N/A</v>
      </c>
      <c r="JG31" s="153" t="e">
        <f t="shared" si="268"/>
        <v>#N/A</v>
      </c>
      <c r="JH31" s="153" t="e">
        <f t="shared" si="268"/>
        <v>#N/A</v>
      </c>
      <c r="JI31" s="153" t="e">
        <f t="shared" si="268"/>
        <v>#N/A</v>
      </c>
      <c r="JJ31" s="153" t="e">
        <f t="shared" si="268"/>
        <v>#N/A</v>
      </c>
      <c r="JK31" s="153" t="e">
        <f t="shared" si="268"/>
        <v>#N/A</v>
      </c>
      <c r="JL31" s="153" t="e">
        <f t="shared" si="268"/>
        <v>#N/A</v>
      </c>
      <c r="JM31" s="153" t="e">
        <f t="shared" si="268"/>
        <v>#N/A</v>
      </c>
      <c r="JN31" s="153" t="e">
        <f t="shared" si="250"/>
        <v>#N/A</v>
      </c>
      <c r="JO31" s="153" t="e">
        <f t="shared" si="250"/>
        <v>#N/A</v>
      </c>
      <c r="JP31" s="153" t="e">
        <f t="shared" si="250"/>
        <v>#N/A</v>
      </c>
      <c r="JQ31" s="153" t="e">
        <f t="shared" si="250"/>
        <v>#N/A</v>
      </c>
      <c r="JR31" s="153" t="e">
        <f t="shared" si="250"/>
        <v>#N/A</v>
      </c>
      <c r="JS31" s="153" t="e">
        <f t="shared" si="250"/>
        <v>#N/A</v>
      </c>
      <c r="JT31" s="153" t="e">
        <f t="shared" si="250"/>
        <v>#N/A</v>
      </c>
      <c r="JU31" s="153" t="e">
        <f t="shared" si="250"/>
        <v>#N/A</v>
      </c>
      <c r="JV31" s="153" t="e">
        <f t="shared" si="250"/>
        <v>#N/A</v>
      </c>
      <c r="JW31" s="153" t="e">
        <f t="shared" si="250"/>
        <v>#N/A</v>
      </c>
      <c r="JX31" s="153" t="e">
        <f t="shared" si="250"/>
        <v>#N/A</v>
      </c>
      <c r="JY31" s="153" t="e">
        <f t="shared" si="250"/>
        <v>#N/A</v>
      </c>
      <c r="JZ31" s="153" t="e">
        <f t="shared" si="250"/>
        <v>#N/A</v>
      </c>
      <c r="KA31" s="153" t="e">
        <f t="shared" si="250"/>
        <v>#N/A</v>
      </c>
      <c r="KB31" s="153" t="e">
        <f t="shared" si="250"/>
        <v>#N/A</v>
      </c>
      <c r="KC31" s="153" t="e">
        <f t="shared" si="21"/>
        <v>#N/A</v>
      </c>
      <c r="KD31" s="153" t="e">
        <f t="shared" si="265"/>
        <v>#N/A</v>
      </c>
      <c r="KE31" s="153" t="e">
        <f t="shared" si="265"/>
        <v>#N/A</v>
      </c>
      <c r="KF31" s="153" t="e">
        <f t="shared" si="265"/>
        <v>#N/A</v>
      </c>
      <c r="KG31" s="153" t="e">
        <f t="shared" si="236"/>
        <v>#N/A</v>
      </c>
      <c r="KH31" s="153" t="e">
        <f t="shared" si="236"/>
        <v>#N/A</v>
      </c>
      <c r="KI31" s="153" t="e">
        <f t="shared" si="236"/>
        <v>#N/A</v>
      </c>
      <c r="KJ31" s="153" t="e">
        <f t="shared" si="236"/>
        <v>#N/A</v>
      </c>
      <c r="KK31" s="153" t="e">
        <f t="shared" si="236"/>
        <v>#N/A</v>
      </c>
      <c r="KL31" s="153" t="e">
        <f t="shared" si="236"/>
        <v>#N/A</v>
      </c>
      <c r="KM31" s="153" t="e">
        <f t="shared" si="236"/>
        <v>#N/A</v>
      </c>
      <c r="KN31" s="153" t="e">
        <f t="shared" si="236"/>
        <v>#N/A</v>
      </c>
      <c r="KO31" s="153" t="e">
        <f t="shared" si="236"/>
        <v>#N/A</v>
      </c>
      <c r="KP31" s="153" t="e">
        <f t="shared" si="236"/>
        <v>#N/A</v>
      </c>
      <c r="KQ31" s="153" t="e">
        <f t="shared" si="236"/>
        <v>#N/A</v>
      </c>
      <c r="KR31" s="153" t="e">
        <f t="shared" si="236"/>
        <v>#N/A</v>
      </c>
      <c r="KS31" s="153" t="e">
        <f t="shared" si="236"/>
        <v>#N/A</v>
      </c>
      <c r="KT31" s="153" t="e">
        <f t="shared" si="236"/>
        <v>#N/A</v>
      </c>
      <c r="KU31" s="153" t="e">
        <f t="shared" si="236"/>
        <v>#N/A</v>
      </c>
      <c r="KV31" s="153" t="e">
        <f t="shared" ref="KV31:LJ46" si="273">IF(ISNONTEXT($K31),_xlfn.LOGNORM.DIST(DC31,LN($G31),LN($K31),FALSE),NA())</f>
        <v>#N/A</v>
      </c>
      <c r="KW31" s="153" t="e">
        <f t="shared" si="273"/>
        <v>#N/A</v>
      </c>
      <c r="KX31" s="153" t="e">
        <f t="shared" si="273"/>
        <v>#N/A</v>
      </c>
      <c r="KY31" s="153" t="e">
        <f t="shared" si="273"/>
        <v>#N/A</v>
      </c>
      <c r="KZ31" s="153" t="e">
        <f t="shared" si="273"/>
        <v>#N/A</v>
      </c>
      <c r="LA31" s="153" t="e">
        <f t="shared" si="273"/>
        <v>#N/A</v>
      </c>
      <c r="LB31" s="153" t="e">
        <f t="shared" si="273"/>
        <v>#N/A</v>
      </c>
      <c r="LC31" s="153" t="e">
        <f t="shared" si="273"/>
        <v>#N/A</v>
      </c>
      <c r="LD31" s="153" t="e">
        <f t="shared" si="273"/>
        <v>#N/A</v>
      </c>
      <c r="LE31" s="153" t="e">
        <f t="shared" si="273"/>
        <v>#N/A</v>
      </c>
      <c r="LF31" s="153" t="e">
        <f t="shared" si="273"/>
        <v>#N/A</v>
      </c>
      <c r="LG31" s="153" t="e">
        <f t="shared" si="273"/>
        <v>#N/A</v>
      </c>
      <c r="LH31" s="153" t="e">
        <f t="shared" si="273"/>
        <v>#N/A</v>
      </c>
      <c r="LI31" s="153" t="e">
        <f t="shared" si="273"/>
        <v>#N/A</v>
      </c>
      <c r="LJ31" s="153" t="e">
        <f t="shared" si="273"/>
        <v>#N/A</v>
      </c>
      <c r="LK31" s="153" t="e">
        <f t="shared" si="269"/>
        <v>#N/A</v>
      </c>
      <c r="LL31" s="153" t="e">
        <f t="shared" si="269"/>
        <v>#N/A</v>
      </c>
      <c r="LM31" s="153" t="e">
        <f t="shared" si="269"/>
        <v>#N/A</v>
      </c>
      <c r="LN31" s="153" t="e">
        <f t="shared" si="269"/>
        <v>#N/A</v>
      </c>
      <c r="LO31" s="153" t="e">
        <f t="shared" si="269"/>
        <v>#N/A</v>
      </c>
      <c r="LP31" s="153" t="e">
        <f t="shared" si="269"/>
        <v>#N/A</v>
      </c>
      <c r="LQ31" s="153" t="e">
        <f t="shared" si="269"/>
        <v>#N/A</v>
      </c>
      <c r="LR31" s="153" t="e">
        <f t="shared" si="269"/>
        <v>#N/A</v>
      </c>
      <c r="LS31" s="153" t="e">
        <f t="shared" si="269"/>
        <v>#N/A</v>
      </c>
      <c r="LT31" s="153" t="e">
        <f t="shared" si="269"/>
        <v>#N/A</v>
      </c>
      <c r="LU31" s="153" t="e">
        <f t="shared" si="269"/>
        <v>#N/A</v>
      </c>
      <c r="LV31" s="153" t="e">
        <f t="shared" si="269"/>
        <v>#N/A</v>
      </c>
      <c r="LW31" s="153" t="e">
        <f t="shared" si="269"/>
        <v>#N/A</v>
      </c>
      <c r="LX31" s="153" t="e">
        <f t="shared" si="269"/>
        <v>#N/A</v>
      </c>
      <c r="LY31" s="153" t="e">
        <f t="shared" si="269"/>
        <v>#N/A</v>
      </c>
      <c r="LZ31" s="153" t="e">
        <f t="shared" si="251"/>
        <v>#N/A</v>
      </c>
      <c r="MA31" s="153" t="e">
        <f t="shared" si="251"/>
        <v>#N/A</v>
      </c>
      <c r="MB31" s="153" t="e">
        <f t="shared" si="251"/>
        <v>#N/A</v>
      </c>
      <c r="MC31" s="153" t="e">
        <f t="shared" si="251"/>
        <v>#N/A</v>
      </c>
      <c r="MD31" s="153" t="e">
        <f t="shared" si="251"/>
        <v>#N/A</v>
      </c>
      <c r="ME31" s="153" t="e">
        <f t="shared" si="251"/>
        <v>#N/A</v>
      </c>
      <c r="MF31" s="153" t="e">
        <f t="shared" si="251"/>
        <v>#N/A</v>
      </c>
      <c r="MG31" s="153" t="e">
        <f t="shared" si="251"/>
        <v>#N/A</v>
      </c>
      <c r="MH31" s="153" t="e">
        <f t="shared" si="251"/>
        <v>#N/A</v>
      </c>
      <c r="MI31" s="153" t="e">
        <f t="shared" si="251"/>
        <v>#N/A</v>
      </c>
      <c r="MJ31" s="153" t="e">
        <f t="shared" si="251"/>
        <v>#N/A</v>
      </c>
      <c r="MK31" s="153" t="e">
        <f t="shared" si="251"/>
        <v>#N/A</v>
      </c>
      <c r="ML31" s="153" t="e">
        <f t="shared" si="251"/>
        <v>#N/A</v>
      </c>
      <c r="MM31" s="153" t="e">
        <f t="shared" si="251"/>
        <v>#N/A</v>
      </c>
      <c r="MN31" s="153" t="e">
        <f t="shared" si="251"/>
        <v>#N/A</v>
      </c>
      <c r="MO31" s="153" t="e">
        <f t="shared" si="22"/>
        <v>#N/A</v>
      </c>
      <c r="MP31" s="153" t="e">
        <f t="shared" si="266"/>
        <v>#N/A</v>
      </c>
      <c r="MQ31" s="153" t="e">
        <f t="shared" si="266"/>
        <v>#N/A</v>
      </c>
      <c r="MR31" s="153" t="e">
        <f t="shared" si="266"/>
        <v>#N/A</v>
      </c>
      <c r="MS31" s="153" t="e">
        <f t="shared" si="237"/>
        <v>#N/A</v>
      </c>
      <c r="MT31" s="153" t="e">
        <f t="shared" si="237"/>
        <v>#N/A</v>
      </c>
      <c r="MU31" s="153" t="e">
        <f t="shared" si="237"/>
        <v>#N/A</v>
      </c>
      <c r="MV31" s="153" t="e">
        <f t="shared" si="237"/>
        <v>#N/A</v>
      </c>
      <c r="MW31" s="153" t="e">
        <f t="shared" si="237"/>
        <v>#N/A</v>
      </c>
      <c r="MX31" s="153" t="e">
        <f t="shared" si="237"/>
        <v>#N/A</v>
      </c>
      <c r="MY31" s="153" t="e">
        <f t="shared" si="237"/>
        <v>#N/A</v>
      </c>
      <c r="MZ31" s="153" t="e">
        <f t="shared" si="237"/>
        <v>#N/A</v>
      </c>
      <c r="NA31" s="153" t="e">
        <f t="shared" si="237"/>
        <v>#N/A</v>
      </c>
      <c r="NB31" s="153" t="e">
        <f t="shared" si="237"/>
        <v>#N/A</v>
      </c>
      <c r="NC31" s="153" t="e">
        <f t="shared" si="237"/>
        <v>#N/A</v>
      </c>
      <c r="ND31" s="153" t="e">
        <f t="shared" si="237"/>
        <v>#N/A</v>
      </c>
      <c r="NE31" s="153" t="e">
        <f t="shared" si="237"/>
        <v>#N/A</v>
      </c>
      <c r="NF31" s="153" t="e">
        <f t="shared" si="237"/>
        <v>#N/A</v>
      </c>
      <c r="NG31" s="153" t="e">
        <f t="shared" si="237"/>
        <v>#N/A</v>
      </c>
      <c r="NH31" s="153" t="e">
        <f t="shared" ref="NH31:NV46" si="274">IF(ISNONTEXT($K31),_xlfn.LOGNORM.DIST(FO31,LN($G31),LN($K31),FALSE),NA())</f>
        <v>#N/A</v>
      </c>
      <c r="NI31" s="153" t="e">
        <f t="shared" si="274"/>
        <v>#N/A</v>
      </c>
      <c r="NJ31" s="153" t="e">
        <f t="shared" si="274"/>
        <v>#N/A</v>
      </c>
      <c r="NK31" s="153" t="e">
        <f t="shared" si="274"/>
        <v>#N/A</v>
      </c>
      <c r="NL31" s="153" t="e">
        <f t="shared" si="274"/>
        <v>#N/A</v>
      </c>
      <c r="NM31" s="153" t="e">
        <f t="shared" si="274"/>
        <v>#N/A</v>
      </c>
      <c r="NN31" s="153" t="e">
        <f t="shared" si="274"/>
        <v>#N/A</v>
      </c>
      <c r="NO31" s="153" t="e">
        <f t="shared" si="274"/>
        <v>#N/A</v>
      </c>
      <c r="NP31" s="153" t="e">
        <f t="shared" si="274"/>
        <v>#N/A</v>
      </c>
      <c r="NQ31" s="153" t="e">
        <f t="shared" si="274"/>
        <v>#N/A</v>
      </c>
      <c r="NR31" s="153" t="e">
        <f t="shared" si="274"/>
        <v>#N/A</v>
      </c>
      <c r="NS31" s="153" t="e">
        <f t="shared" si="274"/>
        <v>#N/A</v>
      </c>
      <c r="NT31" s="153" t="e">
        <f t="shared" si="274"/>
        <v>#N/A</v>
      </c>
      <c r="NU31" s="153" t="e">
        <f t="shared" si="274"/>
        <v>#N/A</v>
      </c>
      <c r="NV31" s="153" t="e">
        <f t="shared" si="274"/>
        <v>#N/A</v>
      </c>
      <c r="NW31" s="153" t="e">
        <f t="shared" si="270"/>
        <v>#N/A</v>
      </c>
      <c r="NX31" s="153" t="e">
        <f t="shared" si="270"/>
        <v>#N/A</v>
      </c>
      <c r="NY31" s="153" t="e">
        <f t="shared" si="270"/>
        <v>#N/A</v>
      </c>
      <c r="NZ31" s="153" t="e">
        <f t="shared" si="270"/>
        <v>#N/A</v>
      </c>
      <c r="OA31" s="153" t="e">
        <f t="shared" si="270"/>
        <v>#N/A</v>
      </c>
      <c r="OB31" s="153" t="e">
        <f t="shared" si="270"/>
        <v>#N/A</v>
      </c>
      <c r="OC31" s="153" t="e">
        <f t="shared" si="270"/>
        <v>#N/A</v>
      </c>
      <c r="OD31" s="153" t="e">
        <f t="shared" si="270"/>
        <v>#N/A</v>
      </c>
      <c r="OE31" s="153" t="e">
        <f t="shared" si="270"/>
        <v>#N/A</v>
      </c>
      <c r="OF31" s="153" t="e">
        <f t="shared" si="270"/>
        <v>#N/A</v>
      </c>
      <c r="OG31" s="153" t="e">
        <f t="shared" si="270"/>
        <v>#N/A</v>
      </c>
      <c r="OH31" s="153" t="e">
        <f t="shared" si="270"/>
        <v>#N/A</v>
      </c>
      <c r="OI31" s="153" t="e">
        <f t="shared" si="270"/>
        <v>#N/A</v>
      </c>
      <c r="OJ31" s="153" t="e">
        <f t="shared" si="270"/>
        <v>#N/A</v>
      </c>
      <c r="OK31" s="153" t="e">
        <f t="shared" si="270"/>
        <v>#N/A</v>
      </c>
      <c r="OL31" s="153" t="e">
        <f t="shared" si="252"/>
        <v>#N/A</v>
      </c>
      <c r="OM31" s="153" t="e">
        <f t="shared" si="252"/>
        <v>#N/A</v>
      </c>
      <c r="ON31" s="153" t="e">
        <f t="shared" si="252"/>
        <v>#N/A</v>
      </c>
      <c r="OO31" s="153" t="e">
        <f t="shared" si="252"/>
        <v>#N/A</v>
      </c>
      <c r="OP31" s="153" t="e">
        <f t="shared" si="252"/>
        <v>#N/A</v>
      </c>
      <c r="OQ31" s="153" t="e">
        <f t="shared" si="252"/>
        <v>#N/A</v>
      </c>
      <c r="OR31" s="153" t="e">
        <f t="shared" si="252"/>
        <v>#N/A</v>
      </c>
      <c r="OS31" s="153" t="e">
        <f t="shared" si="252"/>
        <v>#N/A</v>
      </c>
      <c r="OT31" s="153" t="e">
        <f t="shared" si="252"/>
        <v>#N/A</v>
      </c>
      <c r="OU31" s="153" t="e">
        <f t="shared" si="252"/>
        <v>#N/A</v>
      </c>
      <c r="OV31" s="153" t="e">
        <f t="shared" si="252"/>
        <v>#N/A</v>
      </c>
      <c r="OW31" s="153" t="e">
        <f t="shared" si="252"/>
        <v>#N/A</v>
      </c>
      <c r="OX31" s="153" t="e">
        <f t="shared" si="252"/>
        <v>#N/A</v>
      </c>
      <c r="OY31" s="153" t="e">
        <f t="shared" si="252"/>
        <v>#N/A</v>
      </c>
      <c r="OZ31" s="153" t="e">
        <f t="shared" si="252"/>
        <v>#N/A</v>
      </c>
      <c r="PA31" s="153" t="e">
        <f t="shared" si="23"/>
        <v>#N/A</v>
      </c>
      <c r="PB31" s="153" t="e">
        <f t="shared" si="248"/>
        <v>#N/A</v>
      </c>
      <c r="PC31" s="153" t="e">
        <f t="shared" si="248"/>
        <v>#N/A</v>
      </c>
      <c r="PD31" s="153" t="e">
        <f t="shared" si="248"/>
        <v>#N/A</v>
      </c>
      <c r="PE31" s="153" t="e">
        <f t="shared" si="248"/>
        <v>#N/A</v>
      </c>
      <c r="PF31" s="153" t="e">
        <f t="shared" si="248"/>
        <v>#N/A</v>
      </c>
      <c r="PG31" s="153" t="e">
        <f t="shared" si="248"/>
        <v>#N/A</v>
      </c>
      <c r="PH31" s="153" t="e">
        <f t="shared" si="248"/>
        <v>#N/A</v>
      </c>
      <c r="PI31" s="153" t="e">
        <f t="shared" si="248"/>
        <v>#N/A</v>
      </c>
    </row>
    <row r="32" spans="1:425" hidden="1" x14ac:dyDescent="0.75">
      <c r="A32" s="4">
        <v>29</v>
      </c>
      <c r="B32" s="342" t="str">
        <f>IFERROR(_xlfn.LOGNORM.INV(VLookups!$B$22,LN($G32),LN($K32)),"")</f>
        <v/>
      </c>
      <c r="C32" s="87"/>
      <c r="D32" s="342" t="str">
        <f>IFERROR(_xlfn.LOGNORM.INV(VLookups!$B$23,LN($G32),LN($K32)),"")</f>
        <v/>
      </c>
      <c r="E32" s="34" t="str">
        <f t="shared" si="9"/>
        <v/>
      </c>
      <c r="F32" s="34" t="str">
        <f t="shared" si="10"/>
        <v/>
      </c>
      <c r="G32" s="68" t="str">
        <f>IF(AND(C32&gt;0,NOT(ISBLANK(H32))),IF(VLOOKUP($C$3,VLookups!$A$17:$B$18,2,FALSE),C32*VLOOKUP(H32,VLookups!$A$4:$B$13,2,FALSE),C32),"")</f>
        <v/>
      </c>
      <c r="H32" s="21"/>
      <c r="I32" s="56"/>
      <c r="J32" s="244"/>
      <c r="K32" s="343" t="str">
        <f>IF(C32&gt;0,IF(ISBLANK(J32),IF(ISBLANK(H32),"",VLOOKUP(H32,VLookups!$A$4:$C$13,3,FALSE)),J32),"")</f>
        <v/>
      </c>
      <c r="L32" s="343" t="str">
        <f t="shared" si="11"/>
        <v/>
      </c>
      <c r="M32" s="70" t="str">
        <f t="shared" si="12"/>
        <v/>
      </c>
      <c r="N32" s="87"/>
      <c r="O32" s="237" t="str">
        <f>IF(AND(N32&gt;0,C32&gt;0,NOT(K32="")),ABS(VLOOKUP($N$1,VLookups!$A$53:$B$54,2,FALSE)-_xlfn.LOGNORM.DIST(N32,LN(G32),LN(K32),TRUE)),"")</f>
        <v/>
      </c>
      <c r="P32" s="86" t="str">
        <f>IF(AND($B32&gt;0,$C32&gt;0,$D32&gt;0,NOT(ISBLANK($H32))),_xlfn.LOGNORM.INV(ABS(VLOOKUP($N$1,VLookups!$A$53:$B$54,2,FALSE)-P$3),LN($G32),LN($K32)),"")</f>
        <v/>
      </c>
      <c r="Q32" s="85" t="str">
        <f>IF(AND($B32&gt;0,$C32&gt;0,$D32&gt;0,NOT(ISBLANK($H32))),_xlfn.LOGNORM.INV(ABS(VLOOKUP($N$1,VLookups!$A$53:$B$54,2,FALSE)-Q$3),LN($G32),LN($K32)),"")</f>
        <v/>
      </c>
      <c r="R32" s="86" t="str">
        <f>IF(AND($B32&gt;0,$C32&gt;0,$D32&gt;0,NOT(ISBLANK($H32))),_xlfn.LOGNORM.INV(ABS(VLOOKUP($N$1,VLookups!$A$53:$B$54,2,FALSE)-R$3),LN($G32),LN($K32)),"")</f>
        <v/>
      </c>
      <c r="S32" s="85" t="str">
        <f>IF(AND($B32&gt;0,$C32&gt;0,$D32&gt;0,NOT(ISBLANK($H32))),_xlfn.LOGNORM.INV(ABS(VLOOKUP($N$1,VLookups!$A$53:$B$54,2,FALSE)-S$3),LN($G32),LN($K32)),"")</f>
        <v/>
      </c>
      <c r="T32" s="86" t="str">
        <f>IF(AND($B32&gt;0,$C32&gt;0,$D32&gt;0,NOT(ISBLANK($H32))),_xlfn.LOGNORM.INV(ABS(VLOOKUP($N$1,VLookups!$A$53:$B$54,2,FALSE)-T$3),LN($G32),LN($K32)),"")</f>
        <v/>
      </c>
      <c r="U32" s="85" t="str">
        <f>IF(AND($B32&gt;0,$C32&gt;0,$D32&gt;0,NOT(ISBLANK($H32))),_xlfn.LOGNORM.INV(ABS(VLOOKUP($N$1,VLookups!$A$53:$B$54,2,FALSE)-U$3),LN($G32),LN($K32)),"")</f>
        <v/>
      </c>
      <c r="V32" s="5"/>
      <c r="W32" s="152" t="str">
        <f t="shared" si="13"/>
        <v/>
      </c>
      <c r="X32" s="152" t="str">
        <f t="shared" si="14"/>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53" t="e">
        <f t="shared" si="4"/>
        <v>#N/A</v>
      </c>
      <c r="HR32" s="153" t="e">
        <f t="shared" si="264"/>
        <v>#N/A</v>
      </c>
      <c r="HS32" s="153" t="e">
        <f t="shared" si="264"/>
        <v>#N/A</v>
      </c>
      <c r="HT32" s="153" t="e">
        <f t="shared" si="264"/>
        <v>#N/A</v>
      </c>
      <c r="HU32" s="153" t="e">
        <f t="shared" si="235"/>
        <v>#N/A</v>
      </c>
      <c r="HV32" s="153" t="e">
        <f t="shared" si="235"/>
        <v>#N/A</v>
      </c>
      <c r="HW32" s="153" t="e">
        <f t="shared" si="235"/>
        <v>#N/A</v>
      </c>
      <c r="HX32" s="153" t="e">
        <f t="shared" si="235"/>
        <v>#N/A</v>
      </c>
      <c r="HY32" s="153" t="e">
        <f t="shared" si="235"/>
        <v>#N/A</v>
      </c>
      <c r="HZ32" s="153" t="e">
        <f t="shared" si="235"/>
        <v>#N/A</v>
      </c>
      <c r="IA32" s="153" t="e">
        <f t="shared" si="235"/>
        <v>#N/A</v>
      </c>
      <c r="IB32" s="153" t="e">
        <f t="shared" si="235"/>
        <v>#N/A</v>
      </c>
      <c r="IC32" s="153" t="e">
        <f t="shared" si="235"/>
        <v>#N/A</v>
      </c>
      <c r="ID32" s="153" t="e">
        <f t="shared" si="235"/>
        <v>#N/A</v>
      </c>
      <c r="IE32" s="153" t="e">
        <f t="shared" si="235"/>
        <v>#N/A</v>
      </c>
      <c r="IF32" s="153" t="e">
        <f t="shared" si="235"/>
        <v>#N/A</v>
      </c>
      <c r="IG32" s="153" t="e">
        <f t="shared" si="235"/>
        <v>#N/A</v>
      </c>
      <c r="IH32" s="153" t="e">
        <f t="shared" si="235"/>
        <v>#N/A</v>
      </c>
      <c r="II32" s="153" t="e">
        <f t="shared" si="235"/>
        <v>#N/A</v>
      </c>
      <c r="IJ32" s="153" t="e">
        <f t="shared" si="272"/>
        <v>#N/A</v>
      </c>
      <c r="IK32" s="153" t="e">
        <f t="shared" si="272"/>
        <v>#N/A</v>
      </c>
      <c r="IL32" s="153" t="e">
        <f t="shared" si="272"/>
        <v>#N/A</v>
      </c>
      <c r="IM32" s="153" t="e">
        <f t="shared" si="272"/>
        <v>#N/A</v>
      </c>
      <c r="IN32" s="153" t="e">
        <f t="shared" si="272"/>
        <v>#N/A</v>
      </c>
      <c r="IO32" s="153" t="e">
        <f t="shared" si="272"/>
        <v>#N/A</v>
      </c>
      <c r="IP32" s="153" t="e">
        <f t="shared" si="272"/>
        <v>#N/A</v>
      </c>
      <c r="IQ32" s="153" t="e">
        <f t="shared" si="272"/>
        <v>#N/A</v>
      </c>
      <c r="IR32" s="153" t="e">
        <f t="shared" si="272"/>
        <v>#N/A</v>
      </c>
      <c r="IS32" s="153" t="e">
        <f t="shared" si="272"/>
        <v>#N/A</v>
      </c>
      <c r="IT32" s="153" t="e">
        <f t="shared" si="272"/>
        <v>#N/A</v>
      </c>
      <c r="IU32" s="153" t="e">
        <f t="shared" si="272"/>
        <v>#N/A</v>
      </c>
      <c r="IV32" s="153" t="e">
        <f t="shared" si="272"/>
        <v>#N/A</v>
      </c>
      <c r="IW32" s="153" t="e">
        <f t="shared" si="272"/>
        <v>#N/A</v>
      </c>
      <c r="IX32" s="153" t="e">
        <f t="shared" si="272"/>
        <v>#N/A</v>
      </c>
      <c r="IY32" s="153" t="e">
        <f t="shared" si="268"/>
        <v>#N/A</v>
      </c>
      <c r="IZ32" s="153" t="e">
        <f t="shared" si="268"/>
        <v>#N/A</v>
      </c>
      <c r="JA32" s="153" t="e">
        <f t="shared" si="268"/>
        <v>#N/A</v>
      </c>
      <c r="JB32" s="153" t="e">
        <f t="shared" si="268"/>
        <v>#N/A</v>
      </c>
      <c r="JC32" s="153" t="e">
        <f t="shared" si="268"/>
        <v>#N/A</v>
      </c>
      <c r="JD32" s="153" t="e">
        <f t="shared" si="268"/>
        <v>#N/A</v>
      </c>
      <c r="JE32" s="153" t="e">
        <f t="shared" si="268"/>
        <v>#N/A</v>
      </c>
      <c r="JF32" s="153" t="e">
        <f t="shared" si="268"/>
        <v>#N/A</v>
      </c>
      <c r="JG32" s="153" t="e">
        <f t="shared" si="268"/>
        <v>#N/A</v>
      </c>
      <c r="JH32" s="153" t="e">
        <f t="shared" si="268"/>
        <v>#N/A</v>
      </c>
      <c r="JI32" s="153" t="e">
        <f t="shared" si="268"/>
        <v>#N/A</v>
      </c>
      <c r="JJ32" s="153" t="e">
        <f t="shared" si="268"/>
        <v>#N/A</v>
      </c>
      <c r="JK32" s="153" t="e">
        <f t="shared" si="268"/>
        <v>#N/A</v>
      </c>
      <c r="JL32" s="153" t="e">
        <f t="shared" si="268"/>
        <v>#N/A</v>
      </c>
      <c r="JM32" s="153" t="e">
        <f t="shared" si="268"/>
        <v>#N/A</v>
      </c>
      <c r="JN32" s="153" t="e">
        <f t="shared" si="250"/>
        <v>#N/A</v>
      </c>
      <c r="JO32" s="153" t="e">
        <f t="shared" si="250"/>
        <v>#N/A</v>
      </c>
      <c r="JP32" s="153" t="e">
        <f t="shared" si="250"/>
        <v>#N/A</v>
      </c>
      <c r="JQ32" s="153" t="e">
        <f t="shared" si="250"/>
        <v>#N/A</v>
      </c>
      <c r="JR32" s="153" t="e">
        <f t="shared" si="250"/>
        <v>#N/A</v>
      </c>
      <c r="JS32" s="153" t="e">
        <f t="shared" si="250"/>
        <v>#N/A</v>
      </c>
      <c r="JT32" s="153" t="e">
        <f t="shared" si="250"/>
        <v>#N/A</v>
      </c>
      <c r="JU32" s="153" t="e">
        <f t="shared" si="250"/>
        <v>#N/A</v>
      </c>
      <c r="JV32" s="153" t="e">
        <f t="shared" si="250"/>
        <v>#N/A</v>
      </c>
      <c r="JW32" s="153" t="e">
        <f t="shared" si="250"/>
        <v>#N/A</v>
      </c>
      <c r="JX32" s="153" t="e">
        <f t="shared" si="250"/>
        <v>#N/A</v>
      </c>
      <c r="JY32" s="153" t="e">
        <f t="shared" si="250"/>
        <v>#N/A</v>
      </c>
      <c r="JZ32" s="153" t="e">
        <f t="shared" si="250"/>
        <v>#N/A</v>
      </c>
      <c r="KA32" s="153" t="e">
        <f t="shared" si="250"/>
        <v>#N/A</v>
      </c>
      <c r="KB32" s="153" t="e">
        <f t="shared" si="250"/>
        <v>#N/A</v>
      </c>
      <c r="KC32" s="153" t="e">
        <f t="shared" si="21"/>
        <v>#N/A</v>
      </c>
      <c r="KD32" s="153" t="e">
        <f t="shared" si="265"/>
        <v>#N/A</v>
      </c>
      <c r="KE32" s="153" t="e">
        <f t="shared" si="265"/>
        <v>#N/A</v>
      </c>
      <c r="KF32" s="153" t="e">
        <f t="shared" si="265"/>
        <v>#N/A</v>
      </c>
      <c r="KG32" s="153" t="e">
        <f t="shared" si="236"/>
        <v>#N/A</v>
      </c>
      <c r="KH32" s="153" t="e">
        <f t="shared" si="236"/>
        <v>#N/A</v>
      </c>
      <c r="KI32" s="153" t="e">
        <f t="shared" si="236"/>
        <v>#N/A</v>
      </c>
      <c r="KJ32" s="153" t="e">
        <f t="shared" si="236"/>
        <v>#N/A</v>
      </c>
      <c r="KK32" s="153" t="e">
        <f t="shared" si="236"/>
        <v>#N/A</v>
      </c>
      <c r="KL32" s="153" t="e">
        <f t="shared" si="236"/>
        <v>#N/A</v>
      </c>
      <c r="KM32" s="153" t="e">
        <f t="shared" si="236"/>
        <v>#N/A</v>
      </c>
      <c r="KN32" s="153" t="e">
        <f t="shared" si="236"/>
        <v>#N/A</v>
      </c>
      <c r="KO32" s="153" t="e">
        <f t="shared" si="236"/>
        <v>#N/A</v>
      </c>
      <c r="KP32" s="153" t="e">
        <f t="shared" si="236"/>
        <v>#N/A</v>
      </c>
      <c r="KQ32" s="153" t="e">
        <f t="shared" si="236"/>
        <v>#N/A</v>
      </c>
      <c r="KR32" s="153" t="e">
        <f t="shared" si="236"/>
        <v>#N/A</v>
      </c>
      <c r="KS32" s="153" t="e">
        <f t="shared" si="236"/>
        <v>#N/A</v>
      </c>
      <c r="KT32" s="153" t="e">
        <f t="shared" si="236"/>
        <v>#N/A</v>
      </c>
      <c r="KU32" s="153" t="e">
        <f t="shared" si="236"/>
        <v>#N/A</v>
      </c>
      <c r="KV32" s="153" t="e">
        <f t="shared" si="273"/>
        <v>#N/A</v>
      </c>
      <c r="KW32" s="153" t="e">
        <f t="shared" si="273"/>
        <v>#N/A</v>
      </c>
      <c r="KX32" s="153" t="e">
        <f t="shared" si="273"/>
        <v>#N/A</v>
      </c>
      <c r="KY32" s="153" t="e">
        <f t="shared" si="273"/>
        <v>#N/A</v>
      </c>
      <c r="KZ32" s="153" t="e">
        <f t="shared" si="273"/>
        <v>#N/A</v>
      </c>
      <c r="LA32" s="153" t="e">
        <f t="shared" si="273"/>
        <v>#N/A</v>
      </c>
      <c r="LB32" s="153" t="e">
        <f t="shared" si="273"/>
        <v>#N/A</v>
      </c>
      <c r="LC32" s="153" t="e">
        <f t="shared" si="273"/>
        <v>#N/A</v>
      </c>
      <c r="LD32" s="153" t="e">
        <f t="shared" si="273"/>
        <v>#N/A</v>
      </c>
      <c r="LE32" s="153" t="e">
        <f t="shared" si="273"/>
        <v>#N/A</v>
      </c>
      <c r="LF32" s="153" t="e">
        <f t="shared" si="273"/>
        <v>#N/A</v>
      </c>
      <c r="LG32" s="153" t="e">
        <f t="shared" si="273"/>
        <v>#N/A</v>
      </c>
      <c r="LH32" s="153" t="e">
        <f t="shared" si="273"/>
        <v>#N/A</v>
      </c>
      <c r="LI32" s="153" t="e">
        <f t="shared" si="273"/>
        <v>#N/A</v>
      </c>
      <c r="LJ32" s="153" t="e">
        <f t="shared" si="273"/>
        <v>#N/A</v>
      </c>
      <c r="LK32" s="153" t="e">
        <f t="shared" si="269"/>
        <v>#N/A</v>
      </c>
      <c r="LL32" s="153" t="e">
        <f t="shared" si="269"/>
        <v>#N/A</v>
      </c>
      <c r="LM32" s="153" t="e">
        <f t="shared" si="269"/>
        <v>#N/A</v>
      </c>
      <c r="LN32" s="153" t="e">
        <f t="shared" si="269"/>
        <v>#N/A</v>
      </c>
      <c r="LO32" s="153" t="e">
        <f t="shared" si="269"/>
        <v>#N/A</v>
      </c>
      <c r="LP32" s="153" t="e">
        <f t="shared" si="269"/>
        <v>#N/A</v>
      </c>
      <c r="LQ32" s="153" t="e">
        <f t="shared" si="269"/>
        <v>#N/A</v>
      </c>
      <c r="LR32" s="153" t="e">
        <f t="shared" si="269"/>
        <v>#N/A</v>
      </c>
      <c r="LS32" s="153" t="e">
        <f t="shared" si="269"/>
        <v>#N/A</v>
      </c>
      <c r="LT32" s="153" t="e">
        <f t="shared" si="269"/>
        <v>#N/A</v>
      </c>
      <c r="LU32" s="153" t="e">
        <f t="shared" si="269"/>
        <v>#N/A</v>
      </c>
      <c r="LV32" s="153" t="e">
        <f t="shared" si="269"/>
        <v>#N/A</v>
      </c>
      <c r="LW32" s="153" t="e">
        <f t="shared" si="269"/>
        <v>#N/A</v>
      </c>
      <c r="LX32" s="153" t="e">
        <f t="shared" si="269"/>
        <v>#N/A</v>
      </c>
      <c r="LY32" s="153" t="e">
        <f t="shared" si="269"/>
        <v>#N/A</v>
      </c>
      <c r="LZ32" s="153" t="e">
        <f t="shared" si="251"/>
        <v>#N/A</v>
      </c>
      <c r="MA32" s="153" t="e">
        <f t="shared" si="251"/>
        <v>#N/A</v>
      </c>
      <c r="MB32" s="153" t="e">
        <f t="shared" si="251"/>
        <v>#N/A</v>
      </c>
      <c r="MC32" s="153" t="e">
        <f t="shared" si="251"/>
        <v>#N/A</v>
      </c>
      <c r="MD32" s="153" t="e">
        <f t="shared" si="251"/>
        <v>#N/A</v>
      </c>
      <c r="ME32" s="153" t="e">
        <f t="shared" si="251"/>
        <v>#N/A</v>
      </c>
      <c r="MF32" s="153" t="e">
        <f t="shared" si="251"/>
        <v>#N/A</v>
      </c>
      <c r="MG32" s="153" t="e">
        <f t="shared" si="251"/>
        <v>#N/A</v>
      </c>
      <c r="MH32" s="153" t="e">
        <f t="shared" si="251"/>
        <v>#N/A</v>
      </c>
      <c r="MI32" s="153" t="e">
        <f t="shared" si="251"/>
        <v>#N/A</v>
      </c>
      <c r="MJ32" s="153" t="e">
        <f t="shared" si="251"/>
        <v>#N/A</v>
      </c>
      <c r="MK32" s="153" t="e">
        <f t="shared" si="251"/>
        <v>#N/A</v>
      </c>
      <c r="ML32" s="153" t="e">
        <f t="shared" si="251"/>
        <v>#N/A</v>
      </c>
      <c r="MM32" s="153" t="e">
        <f t="shared" si="251"/>
        <v>#N/A</v>
      </c>
      <c r="MN32" s="153" t="e">
        <f t="shared" si="251"/>
        <v>#N/A</v>
      </c>
      <c r="MO32" s="153" t="e">
        <f t="shared" si="22"/>
        <v>#N/A</v>
      </c>
      <c r="MP32" s="153" t="e">
        <f t="shared" si="266"/>
        <v>#N/A</v>
      </c>
      <c r="MQ32" s="153" t="e">
        <f t="shared" si="266"/>
        <v>#N/A</v>
      </c>
      <c r="MR32" s="153" t="e">
        <f t="shared" si="266"/>
        <v>#N/A</v>
      </c>
      <c r="MS32" s="153" t="e">
        <f t="shared" si="237"/>
        <v>#N/A</v>
      </c>
      <c r="MT32" s="153" t="e">
        <f t="shared" si="237"/>
        <v>#N/A</v>
      </c>
      <c r="MU32" s="153" t="e">
        <f t="shared" si="237"/>
        <v>#N/A</v>
      </c>
      <c r="MV32" s="153" t="e">
        <f t="shared" si="237"/>
        <v>#N/A</v>
      </c>
      <c r="MW32" s="153" t="e">
        <f t="shared" si="237"/>
        <v>#N/A</v>
      </c>
      <c r="MX32" s="153" t="e">
        <f t="shared" si="237"/>
        <v>#N/A</v>
      </c>
      <c r="MY32" s="153" t="e">
        <f t="shared" si="237"/>
        <v>#N/A</v>
      </c>
      <c r="MZ32" s="153" t="e">
        <f t="shared" si="237"/>
        <v>#N/A</v>
      </c>
      <c r="NA32" s="153" t="e">
        <f t="shared" si="237"/>
        <v>#N/A</v>
      </c>
      <c r="NB32" s="153" t="e">
        <f t="shared" si="237"/>
        <v>#N/A</v>
      </c>
      <c r="NC32" s="153" t="e">
        <f t="shared" si="237"/>
        <v>#N/A</v>
      </c>
      <c r="ND32" s="153" t="e">
        <f t="shared" si="237"/>
        <v>#N/A</v>
      </c>
      <c r="NE32" s="153" t="e">
        <f t="shared" si="237"/>
        <v>#N/A</v>
      </c>
      <c r="NF32" s="153" t="e">
        <f t="shared" si="237"/>
        <v>#N/A</v>
      </c>
      <c r="NG32" s="153" t="e">
        <f t="shared" si="237"/>
        <v>#N/A</v>
      </c>
      <c r="NH32" s="153" t="e">
        <f t="shared" si="274"/>
        <v>#N/A</v>
      </c>
      <c r="NI32" s="153" t="e">
        <f t="shared" si="274"/>
        <v>#N/A</v>
      </c>
      <c r="NJ32" s="153" t="e">
        <f t="shared" si="274"/>
        <v>#N/A</v>
      </c>
      <c r="NK32" s="153" t="e">
        <f t="shared" si="274"/>
        <v>#N/A</v>
      </c>
      <c r="NL32" s="153" t="e">
        <f t="shared" si="274"/>
        <v>#N/A</v>
      </c>
      <c r="NM32" s="153" t="e">
        <f t="shared" si="274"/>
        <v>#N/A</v>
      </c>
      <c r="NN32" s="153" t="e">
        <f t="shared" si="274"/>
        <v>#N/A</v>
      </c>
      <c r="NO32" s="153" t="e">
        <f t="shared" si="274"/>
        <v>#N/A</v>
      </c>
      <c r="NP32" s="153" t="e">
        <f t="shared" si="274"/>
        <v>#N/A</v>
      </c>
      <c r="NQ32" s="153" t="e">
        <f t="shared" si="274"/>
        <v>#N/A</v>
      </c>
      <c r="NR32" s="153" t="e">
        <f t="shared" si="274"/>
        <v>#N/A</v>
      </c>
      <c r="NS32" s="153" t="e">
        <f t="shared" si="274"/>
        <v>#N/A</v>
      </c>
      <c r="NT32" s="153" t="e">
        <f t="shared" si="274"/>
        <v>#N/A</v>
      </c>
      <c r="NU32" s="153" t="e">
        <f t="shared" si="274"/>
        <v>#N/A</v>
      </c>
      <c r="NV32" s="153" t="e">
        <f t="shared" si="274"/>
        <v>#N/A</v>
      </c>
      <c r="NW32" s="153" t="e">
        <f t="shared" si="270"/>
        <v>#N/A</v>
      </c>
      <c r="NX32" s="153" t="e">
        <f t="shared" si="270"/>
        <v>#N/A</v>
      </c>
      <c r="NY32" s="153" t="e">
        <f t="shared" si="270"/>
        <v>#N/A</v>
      </c>
      <c r="NZ32" s="153" t="e">
        <f t="shared" si="270"/>
        <v>#N/A</v>
      </c>
      <c r="OA32" s="153" t="e">
        <f t="shared" si="270"/>
        <v>#N/A</v>
      </c>
      <c r="OB32" s="153" t="e">
        <f t="shared" si="270"/>
        <v>#N/A</v>
      </c>
      <c r="OC32" s="153" t="e">
        <f t="shared" si="270"/>
        <v>#N/A</v>
      </c>
      <c r="OD32" s="153" t="e">
        <f t="shared" si="270"/>
        <v>#N/A</v>
      </c>
      <c r="OE32" s="153" t="e">
        <f t="shared" si="270"/>
        <v>#N/A</v>
      </c>
      <c r="OF32" s="153" t="e">
        <f t="shared" si="270"/>
        <v>#N/A</v>
      </c>
      <c r="OG32" s="153" t="e">
        <f t="shared" si="270"/>
        <v>#N/A</v>
      </c>
      <c r="OH32" s="153" t="e">
        <f t="shared" si="270"/>
        <v>#N/A</v>
      </c>
      <c r="OI32" s="153" t="e">
        <f t="shared" si="270"/>
        <v>#N/A</v>
      </c>
      <c r="OJ32" s="153" t="e">
        <f t="shared" si="270"/>
        <v>#N/A</v>
      </c>
      <c r="OK32" s="153" t="e">
        <f t="shared" si="270"/>
        <v>#N/A</v>
      </c>
      <c r="OL32" s="153" t="e">
        <f t="shared" si="252"/>
        <v>#N/A</v>
      </c>
      <c r="OM32" s="153" t="e">
        <f t="shared" si="252"/>
        <v>#N/A</v>
      </c>
      <c r="ON32" s="153" t="e">
        <f t="shared" si="252"/>
        <v>#N/A</v>
      </c>
      <c r="OO32" s="153" t="e">
        <f t="shared" si="252"/>
        <v>#N/A</v>
      </c>
      <c r="OP32" s="153" t="e">
        <f t="shared" si="252"/>
        <v>#N/A</v>
      </c>
      <c r="OQ32" s="153" t="e">
        <f t="shared" si="252"/>
        <v>#N/A</v>
      </c>
      <c r="OR32" s="153" t="e">
        <f t="shared" si="252"/>
        <v>#N/A</v>
      </c>
      <c r="OS32" s="153" t="e">
        <f t="shared" si="252"/>
        <v>#N/A</v>
      </c>
      <c r="OT32" s="153" t="e">
        <f t="shared" si="252"/>
        <v>#N/A</v>
      </c>
      <c r="OU32" s="153" t="e">
        <f t="shared" si="252"/>
        <v>#N/A</v>
      </c>
      <c r="OV32" s="153" t="e">
        <f t="shared" si="252"/>
        <v>#N/A</v>
      </c>
      <c r="OW32" s="153" t="e">
        <f t="shared" si="252"/>
        <v>#N/A</v>
      </c>
      <c r="OX32" s="153" t="e">
        <f t="shared" si="252"/>
        <v>#N/A</v>
      </c>
      <c r="OY32" s="153" t="e">
        <f t="shared" si="252"/>
        <v>#N/A</v>
      </c>
      <c r="OZ32" s="153" t="e">
        <f t="shared" si="252"/>
        <v>#N/A</v>
      </c>
      <c r="PA32" s="153" t="e">
        <f t="shared" si="23"/>
        <v>#N/A</v>
      </c>
      <c r="PB32" s="153" t="e">
        <f t="shared" si="248"/>
        <v>#N/A</v>
      </c>
      <c r="PC32" s="153" t="e">
        <f t="shared" si="248"/>
        <v>#N/A</v>
      </c>
      <c r="PD32" s="153" t="e">
        <f t="shared" si="248"/>
        <v>#N/A</v>
      </c>
      <c r="PE32" s="153" t="e">
        <f t="shared" si="248"/>
        <v>#N/A</v>
      </c>
      <c r="PF32" s="153" t="e">
        <f t="shared" si="248"/>
        <v>#N/A</v>
      </c>
      <c r="PG32" s="153" t="e">
        <f t="shared" si="248"/>
        <v>#N/A</v>
      </c>
      <c r="PH32" s="153" t="e">
        <f t="shared" si="248"/>
        <v>#N/A</v>
      </c>
      <c r="PI32" s="153" t="e">
        <f t="shared" si="248"/>
        <v>#N/A</v>
      </c>
    </row>
    <row r="33" spans="1:425" hidden="1" x14ac:dyDescent="0.75">
      <c r="A33" s="4">
        <v>30</v>
      </c>
      <c r="B33" s="342" t="str">
        <f>IFERROR(_xlfn.LOGNORM.INV(VLookups!$B$22,LN($G33),LN($K33)),"")</f>
        <v/>
      </c>
      <c r="C33" s="87"/>
      <c r="D33" s="342" t="str">
        <f>IFERROR(_xlfn.LOGNORM.INV(VLookups!$B$23,LN($G33),LN($K33)),"")</f>
        <v/>
      </c>
      <c r="E33" s="34" t="str">
        <f t="shared" si="9"/>
        <v/>
      </c>
      <c r="F33" s="34" t="str">
        <f t="shared" si="10"/>
        <v/>
      </c>
      <c r="G33" s="68" t="str">
        <f>IF(AND(C33&gt;0,NOT(ISBLANK(H33))),IF(VLOOKUP($C$3,VLookups!$A$17:$B$18,2,FALSE),C33*VLOOKUP(H33,VLookups!$A$4:$B$13,2,FALSE),C33),"")</f>
        <v/>
      </c>
      <c r="H33" s="21"/>
      <c r="I33" s="56"/>
      <c r="J33" s="244"/>
      <c r="K33" s="343" t="str">
        <f>IF(C33&gt;0,IF(ISBLANK(J33),IF(ISBLANK(H33),"",VLOOKUP(H33,VLookups!$A$4:$C$13,3,FALSE)),J33),"")</f>
        <v/>
      </c>
      <c r="L33" s="343" t="str">
        <f t="shared" si="11"/>
        <v/>
      </c>
      <c r="M33" s="70" t="str">
        <f t="shared" si="12"/>
        <v/>
      </c>
      <c r="N33" s="87"/>
      <c r="O33" s="237" t="str">
        <f>IF(AND(N33&gt;0,C33&gt;0,NOT(K33="")),ABS(VLOOKUP($N$1,VLookups!$A$53:$B$54,2,FALSE)-_xlfn.LOGNORM.DIST(N33,LN(G33),LN(K33),TRUE)),"")</f>
        <v/>
      </c>
      <c r="P33" s="86" t="str">
        <f>IF(AND($B33&gt;0,$C33&gt;0,$D33&gt;0,NOT(ISBLANK($H33))),_xlfn.LOGNORM.INV(ABS(VLOOKUP($N$1,VLookups!$A$53:$B$54,2,FALSE)-P$3),LN($G33),LN($K33)),"")</f>
        <v/>
      </c>
      <c r="Q33" s="85" t="str">
        <f>IF(AND($B33&gt;0,$C33&gt;0,$D33&gt;0,NOT(ISBLANK($H33))),_xlfn.LOGNORM.INV(ABS(VLOOKUP($N$1,VLookups!$A$53:$B$54,2,FALSE)-Q$3),LN($G33),LN($K33)),"")</f>
        <v/>
      </c>
      <c r="R33" s="86" t="str">
        <f>IF(AND($B33&gt;0,$C33&gt;0,$D33&gt;0,NOT(ISBLANK($H33))),_xlfn.LOGNORM.INV(ABS(VLOOKUP($N$1,VLookups!$A$53:$B$54,2,FALSE)-R$3),LN($G33),LN($K33)),"")</f>
        <v/>
      </c>
      <c r="S33" s="85" t="str">
        <f>IF(AND($B33&gt;0,$C33&gt;0,$D33&gt;0,NOT(ISBLANK($H33))),_xlfn.LOGNORM.INV(ABS(VLOOKUP($N$1,VLookups!$A$53:$B$54,2,FALSE)-S$3),LN($G33),LN($K33)),"")</f>
        <v/>
      </c>
      <c r="T33" s="86" t="str">
        <f>IF(AND($B33&gt;0,$C33&gt;0,$D33&gt;0,NOT(ISBLANK($H33))),_xlfn.LOGNORM.INV(ABS(VLOOKUP($N$1,VLookups!$A$53:$B$54,2,FALSE)-T$3),LN($G33),LN($K33)),"")</f>
        <v/>
      </c>
      <c r="U33" s="85" t="str">
        <f>IF(AND($B33&gt;0,$C33&gt;0,$D33&gt;0,NOT(ISBLANK($H33))),_xlfn.LOGNORM.INV(ABS(VLOOKUP($N$1,VLookups!$A$53:$B$54,2,FALSE)-U$3),LN($G33),LN($K33)),"")</f>
        <v/>
      </c>
      <c r="V33" s="5"/>
      <c r="W33" s="152" t="str">
        <f t="shared" si="13"/>
        <v/>
      </c>
      <c r="X33" s="152" t="str">
        <f t="shared" si="14"/>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53" t="e">
        <f t="shared" si="4"/>
        <v>#N/A</v>
      </c>
      <c r="HR33" s="153" t="e">
        <f t="shared" si="264"/>
        <v>#N/A</v>
      </c>
      <c r="HS33" s="153" t="e">
        <f t="shared" si="264"/>
        <v>#N/A</v>
      </c>
      <c r="HT33" s="153" t="e">
        <f t="shared" si="264"/>
        <v>#N/A</v>
      </c>
      <c r="HU33" s="153" t="e">
        <f t="shared" ref="HU33:II48" si="277">IF(ISNONTEXT($K33),_xlfn.LOGNORM.DIST(AB33,LN($G33),LN($K33),FALSE),NA())</f>
        <v>#N/A</v>
      </c>
      <c r="HV33" s="153" t="e">
        <f t="shared" si="277"/>
        <v>#N/A</v>
      </c>
      <c r="HW33" s="153" t="e">
        <f t="shared" si="277"/>
        <v>#N/A</v>
      </c>
      <c r="HX33" s="153" t="e">
        <f t="shared" si="277"/>
        <v>#N/A</v>
      </c>
      <c r="HY33" s="153" t="e">
        <f t="shared" si="277"/>
        <v>#N/A</v>
      </c>
      <c r="HZ33" s="153" t="e">
        <f t="shared" si="277"/>
        <v>#N/A</v>
      </c>
      <c r="IA33" s="153" t="e">
        <f t="shared" si="277"/>
        <v>#N/A</v>
      </c>
      <c r="IB33" s="153" t="e">
        <f t="shared" si="277"/>
        <v>#N/A</v>
      </c>
      <c r="IC33" s="153" t="e">
        <f t="shared" si="277"/>
        <v>#N/A</v>
      </c>
      <c r="ID33" s="153" t="e">
        <f t="shared" si="277"/>
        <v>#N/A</v>
      </c>
      <c r="IE33" s="153" t="e">
        <f t="shared" si="277"/>
        <v>#N/A</v>
      </c>
      <c r="IF33" s="153" t="e">
        <f t="shared" si="277"/>
        <v>#N/A</v>
      </c>
      <c r="IG33" s="153" t="e">
        <f t="shared" si="277"/>
        <v>#N/A</v>
      </c>
      <c r="IH33" s="153" t="e">
        <f t="shared" si="277"/>
        <v>#N/A</v>
      </c>
      <c r="II33" s="153" t="e">
        <f t="shared" si="277"/>
        <v>#N/A</v>
      </c>
      <c r="IJ33" s="153" t="e">
        <f t="shared" si="272"/>
        <v>#N/A</v>
      </c>
      <c r="IK33" s="153" t="e">
        <f t="shared" si="272"/>
        <v>#N/A</v>
      </c>
      <c r="IL33" s="153" t="e">
        <f t="shared" si="272"/>
        <v>#N/A</v>
      </c>
      <c r="IM33" s="153" t="e">
        <f t="shared" si="272"/>
        <v>#N/A</v>
      </c>
      <c r="IN33" s="153" t="e">
        <f t="shared" si="272"/>
        <v>#N/A</v>
      </c>
      <c r="IO33" s="153" t="e">
        <f t="shared" si="272"/>
        <v>#N/A</v>
      </c>
      <c r="IP33" s="153" t="e">
        <f t="shared" si="272"/>
        <v>#N/A</v>
      </c>
      <c r="IQ33" s="153" t="e">
        <f t="shared" si="272"/>
        <v>#N/A</v>
      </c>
      <c r="IR33" s="153" t="e">
        <f t="shared" si="272"/>
        <v>#N/A</v>
      </c>
      <c r="IS33" s="153" t="e">
        <f t="shared" si="272"/>
        <v>#N/A</v>
      </c>
      <c r="IT33" s="153" t="e">
        <f t="shared" si="272"/>
        <v>#N/A</v>
      </c>
      <c r="IU33" s="153" t="e">
        <f t="shared" si="272"/>
        <v>#N/A</v>
      </c>
      <c r="IV33" s="153" t="e">
        <f t="shared" si="272"/>
        <v>#N/A</v>
      </c>
      <c r="IW33" s="153" t="e">
        <f t="shared" si="272"/>
        <v>#N/A</v>
      </c>
      <c r="IX33" s="153" t="e">
        <f t="shared" si="272"/>
        <v>#N/A</v>
      </c>
      <c r="IY33" s="153" t="e">
        <f t="shared" si="268"/>
        <v>#N/A</v>
      </c>
      <c r="IZ33" s="153" t="e">
        <f t="shared" si="268"/>
        <v>#N/A</v>
      </c>
      <c r="JA33" s="153" t="e">
        <f t="shared" si="268"/>
        <v>#N/A</v>
      </c>
      <c r="JB33" s="153" t="e">
        <f t="shared" si="268"/>
        <v>#N/A</v>
      </c>
      <c r="JC33" s="153" t="e">
        <f t="shared" si="268"/>
        <v>#N/A</v>
      </c>
      <c r="JD33" s="153" t="e">
        <f t="shared" si="268"/>
        <v>#N/A</v>
      </c>
      <c r="JE33" s="153" t="e">
        <f t="shared" si="268"/>
        <v>#N/A</v>
      </c>
      <c r="JF33" s="153" t="e">
        <f t="shared" si="268"/>
        <v>#N/A</v>
      </c>
      <c r="JG33" s="153" t="e">
        <f t="shared" si="268"/>
        <v>#N/A</v>
      </c>
      <c r="JH33" s="153" t="e">
        <f t="shared" si="268"/>
        <v>#N/A</v>
      </c>
      <c r="JI33" s="153" t="e">
        <f t="shared" si="268"/>
        <v>#N/A</v>
      </c>
      <c r="JJ33" s="153" t="e">
        <f t="shared" si="268"/>
        <v>#N/A</v>
      </c>
      <c r="JK33" s="153" t="e">
        <f t="shared" si="268"/>
        <v>#N/A</v>
      </c>
      <c r="JL33" s="153" t="e">
        <f t="shared" si="268"/>
        <v>#N/A</v>
      </c>
      <c r="JM33" s="153" t="e">
        <f t="shared" si="268"/>
        <v>#N/A</v>
      </c>
      <c r="JN33" s="153" t="e">
        <f t="shared" si="250"/>
        <v>#N/A</v>
      </c>
      <c r="JO33" s="153" t="e">
        <f t="shared" si="250"/>
        <v>#N/A</v>
      </c>
      <c r="JP33" s="153" t="e">
        <f t="shared" si="250"/>
        <v>#N/A</v>
      </c>
      <c r="JQ33" s="153" t="e">
        <f t="shared" si="250"/>
        <v>#N/A</v>
      </c>
      <c r="JR33" s="153" t="e">
        <f t="shared" si="250"/>
        <v>#N/A</v>
      </c>
      <c r="JS33" s="153" t="e">
        <f t="shared" si="250"/>
        <v>#N/A</v>
      </c>
      <c r="JT33" s="153" t="e">
        <f t="shared" si="250"/>
        <v>#N/A</v>
      </c>
      <c r="JU33" s="153" t="e">
        <f t="shared" si="250"/>
        <v>#N/A</v>
      </c>
      <c r="JV33" s="153" t="e">
        <f t="shared" si="250"/>
        <v>#N/A</v>
      </c>
      <c r="JW33" s="153" t="e">
        <f t="shared" si="250"/>
        <v>#N/A</v>
      </c>
      <c r="JX33" s="153" t="e">
        <f t="shared" si="250"/>
        <v>#N/A</v>
      </c>
      <c r="JY33" s="153" t="e">
        <f t="shared" si="250"/>
        <v>#N/A</v>
      </c>
      <c r="JZ33" s="153" t="e">
        <f t="shared" si="250"/>
        <v>#N/A</v>
      </c>
      <c r="KA33" s="153" t="e">
        <f t="shared" si="250"/>
        <v>#N/A</v>
      </c>
      <c r="KB33" s="153" t="e">
        <f t="shared" si="250"/>
        <v>#N/A</v>
      </c>
      <c r="KC33" s="153" t="e">
        <f t="shared" si="21"/>
        <v>#N/A</v>
      </c>
      <c r="KD33" s="153" t="e">
        <f t="shared" si="265"/>
        <v>#N/A</v>
      </c>
      <c r="KE33" s="153" t="e">
        <f t="shared" si="265"/>
        <v>#N/A</v>
      </c>
      <c r="KF33" s="153" t="e">
        <f t="shared" si="265"/>
        <v>#N/A</v>
      </c>
      <c r="KG33" s="153" t="e">
        <f t="shared" ref="KG33:KU48" si="278">IF(ISNONTEXT($K33),_xlfn.LOGNORM.DIST(CN33,LN($G33),LN($K33),FALSE),NA())</f>
        <v>#N/A</v>
      </c>
      <c r="KH33" s="153" t="e">
        <f t="shared" si="278"/>
        <v>#N/A</v>
      </c>
      <c r="KI33" s="153" t="e">
        <f t="shared" si="278"/>
        <v>#N/A</v>
      </c>
      <c r="KJ33" s="153" t="e">
        <f t="shared" si="278"/>
        <v>#N/A</v>
      </c>
      <c r="KK33" s="153" t="e">
        <f t="shared" si="278"/>
        <v>#N/A</v>
      </c>
      <c r="KL33" s="153" t="e">
        <f t="shared" si="278"/>
        <v>#N/A</v>
      </c>
      <c r="KM33" s="153" t="e">
        <f t="shared" si="278"/>
        <v>#N/A</v>
      </c>
      <c r="KN33" s="153" t="e">
        <f t="shared" si="278"/>
        <v>#N/A</v>
      </c>
      <c r="KO33" s="153" t="e">
        <f t="shared" si="278"/>
        <v>#N/A</v>
      </c>
      <c r="KP33" s="153" t="e">
        <f t="shared" si="278"/>
        <v>#N/A</v>
      </c>
      <c r="KQ33" s="153" t="e">
        <f t="shared" si="278"/>
        <v>#N/A</v>
      </c>
      <c r="KR33" s="153" t="e">
        <f t="shared" si="278"/>
        <v>#N/A</v>
      </c>
      <c r="KS33" s="153" t="e">
        <f t="shared" si="278"/>
        <v>#N/A</v>
      </c>
      <c r="KT33" s="153" t="e">
        <f t="shared" si="278"/>
        <v>#N/A</v>
      </c>
      <c r="KU33" s="153" t="e">
        <f t="shared" si="278"/>
        <v>#N/A</v>
      </c>
      <c r="KV33" s="153" t="e">
        <f t="shared" si="273"/>
        <v>#N/A</v>
      </c>
      <c r="KW33" s="153" t="e">
        <f t="shared" si="273"/>
        <v>#N/A</v>
      </c>
      <c r="KX33" s="153" t="e">
        <f t="shared" si="273"/>
        <v>#N/A</v>
      </c>
      <c r="KY33" s="153" t="e">
        <f t="shared" si="273"/>
        <v>#N/A</v>
      </c>
      <c r="KZ33" s="153" t="e">
        <f t="shared" si="273"/>
        <v>#N/A</v>
      </c>
      <c r="LA33" s="153" t="e">
        <f t="shared" si="273"/>
        <v>#N/A</v>
      </c>
      <c r="LB33" s="153" t="e">
        <f t="shared" si="273"/>
        <v>#N/A</v>
      </c>
      <c r="LC33" s="153" t="e">
        <f t="shared" si="273"/>
        <v>#N/A</v>
      </c>
      <c r="LD33" s="153" t="e">
        <f t="shared" si="273"/>
        <v>#N/A</v>
      </c>
      <c r="LE33" s="153" t="e">
        <f t="shared" si="273"/>
        <v>#N/A</v>
      </c>
      <c r="LF33" s="153" t="e">
        <f t="shared" si="273"/>
        <v>#N/A</v>
      </c>
      <c r="LG33" s="153" t="e">
        <f t="shared" si="273"/>
        <v>#N/A</v>
      </c>
      <c r="LH33" s="153" t="e">
        <f t="shared" si="273"/>
        <v>#N/A</v>
      </c>
      <c r="LI33" s="153" t="e">
        <f t="shared" si="273"/>
        <v>#N/A</v>
      </c>
      <c r="LJ33" s="153" t="e">
        <f t="shared" si="273"/>
        <v>#N/A</v>
      </c>
      <c r="LK33" s="153" t="e">
        <f t="shared" si="269"/>
        <v>#N/A</v>
      </c>
      <c r="LL33" s="153" t="e">
        <f t="shared" si="269"/>
        <v>#N/A</v>
      </c>
      <c r="LM33" s="153" t="e">
        <f t="shared" si="269"/>
        <v>#N/A</v>
      </c>
      <c r="LN33" s="153" t="e">
        <f t="shared" si="269"/>
        <v>#N/A</v>
      </c>
      <c r="LO33" s="153" t="e">
        <f t="shared" si="269"/>
        <v>#N/A</v>
      </c>
      <c r="LP33" s="153" t="e">
        <f t="shared" si="269"/>
        <v>#N/A</v>
      </c>
      <c r="LQ33" s="153" t="e">
        <f t="shared" si="269"/>
        <v>#N/A</v>
      </c>
      <c r="LR33" s="153" t="e">
        <f t="shared" si="269"/>
        <v>#N/A</v>
      </c>
      <c r="LS33" s="153" t="e">
        <f t="shared" si="269"/>
        <v>#N/A</v>
      </c>
      <c r="LT33" s="153" t="e">
        <f t="shared" si="269"/>
        <v>#N/A</v>
      </c>
      <c r="LU33" s="153" t="e">
        <f t="shared" si="269"/>
        <v>#N/A</v>
      </c>
      <c r="LV33" s="153" t="e">
        <f t="shared" si="269"/>
        <v>#N/A</v>
      </c>
      <c r="LW33" s="153" t="e">
        <f t="shared" si="269"/>
        <v>#N/A</v>
      </c>
      <c r="LX33" s="153" t="e">
        <f t="shared" si="269"/>
        <v>#N/A</v>
      </c>
      <c r="LY33" s="153" t="e">
        <f t="shared" si="269"/>
        <v>#N/A</v>
      </c>
      <c r="LZ33" s="153" t="e">
        <f t="shared" si="251"/>
        <v>#N/A</v>
      </c>
      <c r="MA33" s="153" t="e">
        <f t="shared" si="251"/>
        <v>#N/A</v>
      </c>
      <c r="MB33" s="153" t="e">
        <f t="shared" si="251"/>
        <v>#N/A</v>
      </c>
      <c r="MC33" s="153" t="e">
        <f t="shared" si="251"/>
        <v>#N/A</v>
      </c>
      <c r="MD33" s="153" t="e">
        <f t="shared" si="251"/>
        <v>#N/A</v>
      </c>
      <c r="ME33" s="153" t="e">
        <f t="shared" si="251"/>
        <v>#N/A</v>
      </c>
      <c r="MF33" s="153" t="e">
        <f t="shared" si="251"/>
        <v>#N/A</v>
      </c>
      <c r="MG33" s="153" t="e">
        <f t="shared" si="251"/>
        <v>#N/A</v>
      </c>
      <c r="MH33" s="153" t="e">
        <f t="shared" si="251"/>
        <v>#N/A</v>
      </c>
      <c r="MI33" s="153" t="e">
        <f t="shared" si="251"/>
        <v>#N/A</v>
      </c>
      <c r="MJ33" s="153" t="e">
        <f t="shared" si="251"/>
        <v>#N/A</v>
      </c>
      <c r="MK33" s="153" t="e">
        <f t="shared" si="251"/>
        <v>#N/A</v>
      </c>
      <c r="ML33" s="153" t="e">
        <f t="shared" si="251"/>
        <v>#N/A</v>
      </c>
      <c r="MM33" s="153" t="e">
        <f t="shared" si="251"/>
        <v>#N/A</v>
      </c>
      <c r="MN33" s="153" t="e">
        <f t="shared" si="251"/>
        <v>#N/A</v>
      </c>
      <c r="MO33" s="153" t="e">
        <f t="shared" si="22"/>
        <v>#N/A</v>
      </c>
      <c r="MP33" s="153" t="e">
        <f t="shared" si="266"/>
        <v>#N/A</v>
      </c>
      <c r="MQ33" s="153" t="e">
        <f t="shared" si="266"/>
        <v>#N/A</v>
      </c>
      <c r="MR33" s="153" t="e">
        <f t="shared" si="266"/>
        <v>#N/A</v>
      </c>
      <c r="MS33" s="153" t="e">
        <f t="shared" ref="MS33:NG48" si="279">IF(ISNONTEXT($K33),_xlfn.LOGNORM.DIST(EZ33,LN($G33),LN($K33),FALSE),NA())</f>
        <v>#N/A</v>
      </c>
      <c r="MT33" s="153" t="e">
        <f t="shared" si="279"/>
        <v>#N/A</v>
      </c>
      <c r="MU33" s="153" t="e">
        <f t="shared" si="279"/>
        <v>#N/A</v>
      </c>
      <c r="MV33" s="153" t="e">
        <f t="shared" si="279"/>
        <v>#N/A</v>
      </c>
      <c r="MW33" s="153" t="e">
        <f t="shared" si="279"/>
        <v>#N/A</v>
      </c>
      <c r="MX33" s="153" t="e">
        <f t="shared" si="279"/>
        <v>#N/A</v>
      </c>
      <c r="MY33" s="153" t="e">
        <f t="shared" si="279"/>
        <v>#N/A</v>
      </c>
      <c r="MZ33" s="153" t="e">
        <f t="shared" si="279"/>
        <v>#N/A</v>
      </c>
      <c r="NA33" s="153" t="e">
        <f t="shared" si="279"/>
        <v>#N/A</v>
      </c>
      <c r="NB33" s="153" t="e">
        <f t="shared" si="279"/>
        <v>#N/A</v>
      </c>
      <c r="NC33" s="153" t="e">
        <f t="shared" si="279"/>
        <v>#N/A</v>
      </c>
      <c r="ND33" s="153" t="e">
        <f t="shared" si="279"/>
        <v>#N/A</v>
      </c>
      <c r="NE33" s="153" t="e">
        <f t="shared" si="279"/>
        <v>#N/A</v>
      </c>
      <c r="NF33" s="153" t="e">
        <f t="shared" si="279"/>
        <v>#N/A</v>
      </c>
      <c r="NG33" s="153" t="e">
        <f t="shared" si="279"/>
        <v>#N/A</v>
      </c>
      <c r="NH33" s="153" t="e">
        <f t="shared" si="274"/>
        <v>#N/A</v>
      </c>
      <c r="NI33" s="153" t="e">
        <f t="shared" si="274"/>
        <v>#N/A</v>
      </c>
      <c r="NJ33" s="153" t="e">
        <f t="shared" si="274"/>
        <v>#N/A</v>
      </c>
      <c r="NK33" s="153" t="e">
        <f t="shared" si="274"/>
        <v>#N/A</v>
      </c>
      <c r="NL33" s="153" t="e">
        <f t="shared" si="274"/>
        <v>#N/A</v>
      </c>
      <c r="NM33" s="153" t="e">
        <f t="shared" si="274"/>
        <v>#N/A</v>
      </c>
      <c r="NN33" s="153" t="e">
        <f t="shared" si="274"/>
        <v>#N/A</v>
      </c>
      <c r="NO33" s="153" t="e">
        <f t="shared" si="274"/>
        <v>#N/A</v>
      </c>
      <c r="NP33" s="153" t="e">
        <f t="shared" si="274"/>
        <v>#N/A</v>
      </c>
      <c r="NQ33" s="153" t="e">
        <f t="shared" si="274"/>
        <v>#N/A</v>
      </c>
      <c r="NR33" s="153" t="e">
        <f t="shared" si="274"/>
        <v>#N/A</v>
      </c>
      <c r="NS33" s="153" t="e">
        <f t="shared" si="274"/>
        <v>#N/A</v>
      </c>
      <c r="NT33" s="153" t="e">
        <f t="shared" si="274"/>
        <v>#N/A</v>
      </c>
      <c r="NU33" s="153" t="e">
        <f t="shared" si="274"/>
        <v>#N/A</v>
      </c>
      <c r="NV33" s="153" t="e">
        <f t="shared" si="274"/>
        <v>#N/A</v>
      </c>
      <c r="NW33" s="153" t="e">
        <f t="shared" si="270"/>
        <v>#N/A</v>
      </c>
      <c r="NX33" s="153" t="e">
        <f t="shared" si="270"/>
        <v>#N/A</v>
      </c>
      <c r="NY33" s="153" t="e">
        <f t="shared" si="270"/>
        <v>#N/A</v>
      </c>
      <c r="NZ33" s="153" t="e">
        <f t="shared" si="270"/>
        <v>#N/A</v>
      </c>
      <c r="OA33" s="153" t="e">
        <f t="shared" si="270"/>
        <v>#N/A</v>
      </c>
      <c r="OB33" s="153" t="e">
        <f t="shared" si="270"/>
        <v>#N/A</v>
      </c>
      <c r="OC33" s="153" t="e">
        <f t="shared" si="270"/>
        <v>#N/A</v>
      </c>
      <c r="OD33" s="153" t="e">
        <f t="shared" si="270"/>
        <v>#N/A</v>
      </c>
      <c r="OE33" s="153" t="e">
        <f t="shared" si="270"/>
        <v>#N/A</v>
      </c>
      <c r="OF33" s="153" t="e">
        <f t="shared" si="270"/>
        <v>#N/A</v>
      </c>
      <c r="OG33" s="153" t="e">
        <f t="shared" si="270"/>
        <v>#N/A</v>
      </c>
      <c r="OH33" s="153" t="e">
        <f t="shared" si="270"/>
        <v>#N/A</v>
      </c>
      <c r="OI33" s="153" t="e">
        <f t="shared" si="270"/>
        <v>#N/A</v>
      </c>
      <c r="OJ33" s="153" t="e">
        <f t="shared" si="270"/>
        <v>#N/A</v>
      </c>
      <c r="OK33" s="153" t="e">
        <f t="shared" si="270"/>
        <v>#N/A</v>
      </c>
      <c r="OL33" s="153" t="e">
        <f t="shared" si="252"/>
        <v>#N/A</v>
      </c>
      <c r="OM33" s="153" t="e">
        <f t="shared" si="252"/>
        <v>#N/A</v>
      </c>
      <c r="ON33" s="153" t="e">
        <f t="shared" si="252"/>
        <v>#N/A</v>
      </c>
      <c r="OO33" s="153" t="e">
        <f t="shared" si="252"/>
        <v>#N/A</v>
      </c>
      <c r="OP33" s="153" t="e">
        <f t="shared" si="252"/>
        <v>#N/A</v>
      </c>
      <c r="OQ33" s="153" t="e">
        <f t="shared" si="252"/>
        <v>#N/A</v>
      </c>
      <c r="OR33" s="153" t="e">
        <f t="shared" si="252"/>
        <v>#N/A</v>
      </c>
      <c r="OS33" s="153" t="e">
        <f t="shared" si="252"/>
        <v>#N/A</v>
      </c>
      <c r="OT33" s="153" t="e">
        <f t="shared" si="252"/>
        <v>#N/A</v>
      </c>
      <c r="OU33" s="153" t="e">
        <f t="shared" si="252"/>
        <v>#N/A</v>
      </c>
      <c r="OV33" s="153" t="e">
        <f t="shared" si="252"/>
        <v>#N/A</v>
      </c>
      <c r="OW33" s="153" t="e">
        <f t="shared" si="252"/>
        <v>#N/A</v>
      </c>
      <c r="OX33" s="153" t="e">
        <f t="shared" si="252"/>
        <v>#N/A</v>
      </c>
      <c r="OY33" s="153" t="e">
        <f t="shared" si="252"/>
        <v>#N/A</v>
      </c>
      <c r="OZ33" s="153" t="e">
        <f t="shared" si="252"/>
        <v>#N/A</v>
      </c>
      <c r="PA33" s="153" t="e">
        <f t="shared" si="23"/>
        <v>#N/A</v>
      </c>
      <c r="PB33" s="153" t="e">
        <f t="shared" si="248"/>
        <v>#N/A</v>
      </c>
      <c r="PC33" s="153" t="e">
        <f t="shared" si="248"/>
        <v>#N/A</v>
      </c>
      <c r="PD33" s="153" t="e">
        <f t="shared" si="248"/>
        <v>#N/A</v>
      </c>
      <c r="PE33" s="153" t="e">
        <f t="shared" si="248"/>
        <v>#N/A</v>
      </c>
      <c r="PF33" s="153" t="e">
        <f t="shared" si="248"/>
        <v>#N/A</v>
      </c>
      <c r="PG33" s="153" t="e">
        <f t="shared" si="248"/>
        <v>#N/A</v>
      </c>
      <c r="PH33" s="153" t="e">
        <f t="shared" si="248"/>
        <v>#N/A</v>
      </c>
      <c r="PI33" s="153" t="e">
        <f t="shared" si="248"/>
        <v>#N/A</v>
      </c>
    </row>
    <row r="34" spans="1:425" hidden="1" x14ac:dyDescent="0.75">
      <c r="A34" s="4">
        <v>31</v>
      </c>
      <c r="B34" s="342" t="str">
        <f>IFERROR(_xlfn.LOGNORM.INV(VLookups!$B$22,LN($G34),LN($K34)),"")</f>
        <v/>
      </c>
      <c r="C34" s="87"/>
      <c r="D34" s="342" t="str">
        <f>IFERROR(_xlfn.LOGNORM.INV(VLookups!$B$23,LN($G34),LN($K34)),"")</f>
        <v/>
      </c>
      <c r="E34" s="34" t="str">
        <f t="shared" si="9"/>
        <v/>
      </c>
      <c r="F34" s="34" t="str">
        <f t="shared" si="10"/>
        <v/>
      </c>
      <c r="G34" s="68" t="str">
        <f>IF(AND(C34&gt;0,NOT(ISBLANK(H34))),IF(VLOOKUP($C$3,VLookups!$A$17:$B$18,2,FALSE),C34*VLOOKUP(H34,VLookups!$A$4:$B$13,2,FALSE),C34),"")</f>
        <v/>
      </c>
      <c r="H34" s="21"/>
      <c r="I34" s="56"/>
      <c r="J34" s="244"/>
      <c r="K34" s="343" t="str">
        <f>IF(C34&gt;0,IF(ISBLANK(J34),IF(ISBLANK(H34),"",VLOOKUP(H34,VLookups!$A$4:$C$13,3,FALSE)),J34),"")</f>
        <v/>
      </c>
      <c r="L34" s="343" t="str">
        <f t="shared" si="11"/>
        <v/>
      </c>
      <c r="M34" s="70" t="str">
        <f t="shared" si="12"/>
        <v/>
      </c>
      <c r="N34" s="87"/>
      <c r="O34" s="237" t="str">
        <f>IF(AND(N34&gt;0,C34&gt;0,NOT(K34="")),ABS(VLOOKUP($N$1,VLookups!$A$53:$B$54,2,FALSE)-_xlfn.LOGNORM.DIST(N34,LN(G34),LN(K34),TRUE)),"")</f>
        <v/>
      </c>
      <c r="P34" s="86" t="str">
        <f>IF(AND($B34&gt;0,$C34&gt;0,$D34&gt;0,NOT(ISBLANK($H34))),_xlfn.LOGNORM.INV(ABS(VLOOKUP($N$1,VLookups!$A$53:$B$54,2,FALSE)-P$3),LN($G34),LN($K34)),"")</f>
        <v/>
      </c>
      <c r="Q34" s="85" t="str">
        <f>IF(AND($B34&gt;0,$C34&gt;0,$D34&gt;0,NOT(ISBLANK($H34))),_xlfn.LOGNORM.INV(ABS(VLOOKUP($N$1,VLookups!$A$53:$B$54,2,FALSE)-Q$3),LN($G34),LN($K34)),"")</f>
        <v/>
      </c>
      <c r="R34" s="86" t="str">
        <f>IF(AND($B34&gt;0,$C34&gt;0,$D34&gt;0,NOT(ISBLANK($H34))),_xlfn.LOGNORM.INV(ABS(VLOOKUP($N$1,VLookups!$A$53:$B$54,2,FALSE)-R$3),LN($G34),LN($K34)),"")</f>
        <v/>
      </c>
      <c r="S34" s="85" t="str">
        <f>IF(AND($B34&gt;0,$C34&gt;0,$D34&gt;0,NOT(ISBLANK($H34))),_xlfn.LOGNORM.INV(ABS(VLOOKUP($N$1,VLookups!$A$53:$B$54,2,FALSE)-S$3),LN($G34),LN($K34)),"")</f>
        <v/>
      </c>
      <c r="T34" s="86" t="str">
        <f>IF(AND($B34&gt;0,$C34&gt;0,$D34&gt;0,NOT(ISBLANK($H34))),_xlfn.LOGNORM.INV(ABS(VLOOKUP($N$1,VLookups!$A$53:$B$54,2,FALSE)-T$3),LN($G34),LN($K34)),"")</f>
        <v/>
      </c>
      <c r="U34" s="85" t="str">
        <f>IF(AND($B34&gt;0,$C34&gt;0,$D34&gt;0,NOT(ISBLANK($H34))),_xlfn.LOGNORM.INV(ABS(VLOOKUP($N$1,VLookups!$A$53:$B$54,2,FALSE)-U$3),LN($G34),LN($K34)),"")</f>
        <v/>
      </c>
      <c r="V34" s="5"/>
      <c r="W34" s="152" t="str">
        <f t="shared" si="13"/>
        <v/>
      </c>
      <c r="X34" s="152" t="str">
        <f t="shared" si="14"/>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53" t="e">
        <f t="shared" si="4"/>
        <v>#N/A</v>
      </c>
      <c r="HR34" s="153" t="e">
        <f t="shared" si="264"/>
        <v>#N/A</v>
      </c>
      <c r="HS34" s="153" t="e">
        <f t="shared" si="264"/>
        <v>#N/A</v>
      </c>
      <c r="HT34" s="153" t="e">
        <f t="shared" si="264"/>
        <v>#N/A</v>
      </c>
      <c r="HU34" s="153" t="e">
        <f t="shared" si="277"/>
        <v>#N/A</v>
      </c>
      <c r="HV34" s="153" t="e">
        <f t="shared" si="277"/>
        <v>#N/A</v>
      </c>
      <c r="HW34" s="153" t="e">
        <f t="shared" si="277"/>
        <v>#N/A</v>
      </c>
      <c r="HX34" s="153" t="e">
        <f t="shared" si="277"/>
        <v>#N/A</v>
      </c>
      <c r="HY34" s="153" t="e">
        <f t="shared" si="277"/>
        <v>#N/A</v>
      </c>
      <c r="HZ34" s="153" t="e">
        <f t="shared" si="277"/>
        <v>#N/A</v>
      </c>
      <c r="IA34" s="153" t="e">
        <f t="shared" si="277"/>
        <v>#N/A</v>
      </c>
      <c r="IB34" s="153" t="e">
        <f t="shared" si="277"/>
        <v>#N/A</v>
      </c>
      <c r="IC34" s="153" t="e">
        <f t="shared" si="277"/>
        <v>#N/A</v>
      </c>
      <c r="ID34" s="153" t="e">
        <f t="shared" si="277"/>
        <v>#N/A</v>
      </c>
      <c r="IE34" s="153" t="e">
        <f t="shared" si="277"/>
        <v>#N/A</v>
      </c>
      <c r="IF34" s="153" t="e">
        <f t="shared" si="277"/>
        <v>#N/A</v>
      </c>
      <c r="IG34" s="153" t="e">
        <f t="shared" si="277"/>
        <v>#N/A</v>
      </c>
      <c r="IH34" s="153" t="e">
        <f t="shared" si="277"/>
        <v>#N/A</v>
      </c>
      <c r="II34" s="153" t="e">
        <f t="shared" si="277"/>
        <v>#N/A</v>
      </c>
      <c r="IJ34" s="153" t="e">
        <f t="shared" si="272"/>
        <v>#N/A</v>
      </c>
      <c r="IK34" s="153" t="e">
        <f t="shared" si="272"/>
        <v>#N/A</v>
      </c>
      <c r="IL34" s="153" t="e">
        <f t="shared" si="272"/>
        <v>#N/A</v>
      </c>
      <c r="IM34" s="153" t="e">
        <f t="shared" si="272"/>
        <v>#N/A</v>
      </c>
      <c r="IN34" s="153" t="e">
        <f t="shared" si="272"/>
        <v>#N/A</v>
      </c>
      <c r="IO34" s="153" t="e">
        <f t="shared" si="272"/>
        <v>#N/A</v>
      </c>
      <c r="IP34" s="153" t="e">
        <f t="shared" si="272"/>
        <v>#N/A</v>
      </c>
      <c r="IQ34" s="153" t="e">
        <f t="shared" si="272"/>
        <v>#N/A</v>
      </c>
      <c r="IR34" s="153" t="e">
        <f t="shared" si="272"/>
        <v>#N/A</v>
      </c>
      <c r="IS34" s="153" t="e">
        <f t="shared" si="272"/>
        <v>#N/A</v>
      </c>
      <c r="IT34" s="153" t="e">
        <f t="shared" si="272"/>
        <v>#N/A</v>
      </c>
      <c r="IU34" s="153" t="e">
        <f t="shared" si="272"/>
        <v>#N/A</v>
      </c>
      <c r="IV34" s="153" t="e">
        <f t="shared" si="272"/>
        <v>#N/A</v>
      </c>
      <c r="IW34" s="153" t="e">
        <f t="shared" si="272"/>
        <v>#N/A</v>
      </c>
      <c r="IX34" s="153" t="e">
        <f t="shared" si="272"/>
        <v>#N/A</v>
      </c>
      <c r="IY34" s="153" t="e">
        <f t="shared" si="268"/>
        <v>#N/A</v>
      </c>
      <c r="IZ34" s="153" t="e">
        <f t="shared" si="268"/>
        <v>#N/A</v>
      </c>
      <c r="JA34" s="153" t="e">
        <f t="shared" si="268"/>
        <v>#N/A</v>
      </c>
      <c r="JB34" s="153" t="e">
        <f t="shared" si="268"/>
        <v>#N/A</v>
      </c>
      <c r="JC34" s="153" t="e">
        <f t="shared" si="268"/>
        <v>#N/A</v>
      </c>
      <c r="JD34" s="153" t="e">
        <f t="shared" si="268"/>
        <v>#N/A</v>
      </c>
      <c r="JE34" s="153" t="e">
        <f t="shared" si="268"/>
        <v>#N/A</v>
      </c>
      <c r="JF34" s="153" t="e">
        <f t="shared" si="268"/>
        <v>#N/A</v>
      </c>
      <c r="JG34" s="153" t="e">
        <f t="shared" si="268"/>
        <v>#N/A</v>
      </c>
      <c r="JH34" s="153" t="e">
        <f t="shared" si="268"/>
        <v>#N/A</v>
      </c>
      <c r="JI34" s="153" t="e">
        <f t="shared" si="268"/>
        <v>#N/A</v>
      </c>
      <c r="JJ34" s="153" t="e">
        <f t="shared" si="268"/>
        <v>#N/A</v>
      </c>
      <c r="JK34" s="153" t="e">
        <f t="shared" si="268"/>
        <v>#N/A</v>
      </c>
      <c r="JL34" s="153" t="e">
        <f t="shared" si="268"/>
        <v>#N/A</v>
      </c>
      <c r="JM34" s="153" t="e">
        <f t="shared" si="268"/>
        <v>#N/A</v>
      </c>
      <c r="JN34" s="153" t="e">
        <f t="shared" si="250"/>
        <v>#N/A</v>
      </c>
      <c r="JO34" s="153" t="e">
        <f t="shared" si="250"/>
        <v>#N/A</v>
      </c>
      <c r="JP34" s="153" t="e">
        <f t="shared" si="250"/>
        <v>#N/A</v>
      </c>
      <c r="JQ34" s="153" t="e">
        <f t="shared" si="250"/>
        <v>#N/A</v>
      </c>
      <c r="JR34" s="153" t="e">
        <f t="shared" si="250"/>
        <v>#N/A</v>
      </c>
      <c r="JS34" s="153" t="e">
        <f t="shared" si="250"/>
        <v>#N/A</v>
      </c>
      <c r="JT34" s="153" t="e">
        <f t="shared" si="250"/>
        <v>#N/A</v>
      </c>
      <c r="JU34" s="153" t="e">
        <f t="shared" si="250"/>
        <v>#N/A</v>
      </c>
      <c r="JV34" s="153" t="e">
        <f t="shared" si="250"/>
        <v>#N/A</v>
      </c>
      <c r="JW34" s="153" t="e">
        <f t="shared" si="250"/>
        <v>#N/A</v>
      </c>
      <c r="JX34" s="153" t="e">
        <f t="shared" si="250"/>
        <v>#N/A</v>
      </c>
      <c r="JY34" s="153" t="e">
        <f t="shared" si="250"/>
        <v>#N/A</v>
      </c>
      <c r="JZ34" s="153" t="e">
        <f t="shared" si="250"/>
        <v>#N/A</v>
      </c>
      <c r="KA34" s="153" t="e">
        <f t="shared" si="250"/>
        <v>#N/A</v>
      </c>
      <c r="KB34" s="153" t="e">
        <f t="shared" si="250"/>
        <v>#N/A</v>
      </c>
      <c r="KC34" s="153" t="e">
        <f t="shared" si="21"/>
        <v>#N/A</v>
      </c>
      <c r="KD34" s="153" t="e">
        <f t="shared" si="265"/>
        <v>#N/A</v>
      </c>
      <c r="KE34" s="153" t="e">
        <f t="shared" si="265"/>
        <v>#N/A</v>
      </c>
      <c r="KF34" s="153" t="e">
        <f t="shared" si="265"/>
        <v>#N/A</v>
      </c>
      <c r="KG34" s="153" t="e">
        <f t="shared" si="278"/>
        <v>#N/A</v>
      </c>
      <c r="KH34" s="153" t="e">
        <f t="shared" si="278"/>
        <v>#N/A</v>
      </c>
      <c r="KI34" s="153" t="e">
        <f t="shared" si="278"/>
        <v>#N/A</v>
      </c>
      <c r="KJ34" s="153" t="e">
        <f t="shared" si="278"/>
        <v>#N/A</v>
      </c>
      <c r="KK34" s="153" t="e">
        <f t="shared" si="278"/>
        <v>#N/A</v>
      </c>
      <c r="KL34" s="153" t="e">
        <f t="shared" si="278"/>
        <v>#N/A</v>
      </c>
      <c r="KM34" s="153" t="e">
        <f t="shared" si="278"/>
        <v>#N/A</v>
      </c>
      <c r="KN34" s="153" t="e">
        <f t="shared" si="278"/>
        <v>#N/A</v>
      </c>
      <c r="KO34" s="153" t="e">
        <f t="shared" si="278"/>
        <v>#N/A</v>
      </c>
      <c r="KP34" s="153" t="e">
        <f t="shared" si="278"/>
        <v>#N/A</v>
      </c>
      <c r="KQ34" s="153" t="e">
        <f t="shared" si="278"/>
        <v>#N/A</v>
      </c>
      <c r="KR34" s="153" t="e">
        <f t="shared" si="278"/>
        <v>#N/A</v>
      </c>
      <c r="KS34" s="153" t="e">
        <f t="shared" si="278"/>
        <v>#N/A</v>
      </c>
      <c r="KT34" s="153" t="e">
        <f t="shared" si="278"/>
        <v>#N/A</v>
      </c>
      <c r="KU34" s="153" t="e">
        <f t="shared" si="278"/>
        <v>#N/A</v>
      </c>
      <c r="KV34" s="153" t="e">
        <f t="shared" si="273"/>
        <v>#N/A</v>
      </c>
      <c r="KW34" s="153" t="e">
        <f t="shared" si="273"/>
        <v>#N/A</v>
      </c>
      <c r="KX34" s="153" t="e">
        <f t="shared" si="273"/>
        <v>#N/A</v>
      </c>
      <c r="KY34" s="153" t="e">
        <f t="shared" si="273"/>
        <v>#N/A</v>
      </c>
      <c r="KZ34" s="153" t="e">
        <f t="shared" si="273"/>
        <v>#N/A</v>
      </c>
      <c r="LA34" s="153" t="e">
        <f t="shared" si="273"/>
        <v>#N/A</v>
      </c>
      <c r="LB34" s="153" t="e">
        <f t="shared" si="273"/>
        <v>#N/A</v>
      </c>
      <c r="LC34" s="153" t="e">
        <f t="shared" si="273"/>
        <v>#N/A</v>
      </c>
      <c r="LD34" s="153" t="e">
        <f t="shared" si="273"/>
        <v>#N/A</v>
      </c>
      <c r="LE34" s="153" t="e">
        <f t="shared" si="273"/>
        <v>#N/A</v>
      </c>
      <c r="LF34" s="153" t="e">
        <f t="shared" si="273"/>
        <v>#N/A</v>
      </c>
      <c r="LG34" s="153" t="e">
        <f t="shared" si="273"/>
        <v>#N/A</v>
      </c>
      <c r="LH34" s="153" t="e">
        <f t="shared" si="273"/>
        <v>#N/A</v>
      </c>
      <c r="LI34" s="153" t="e">
        <f t="shared" si="273"/>
        <v>#N/A</v>
      </c>
      <c r="LJ34" s="153" t="e">
        <f t="shared" si="273"/>
        <v>#N/A</v>
      </c>
      <c r="LK34" s="153" t="e">
        <f t="shared" si="269"/>
        <v>#N/A</v>
      </c>
      <c r="LL34" s="153" t="e">
        <f t="shared" si="269"/>
        <v>#N/A</v>
      </c>
      <c r="LM34" s="153" t="e">
        <f t="shared" si="269"/>
        <v>#N/A</v>
      </c>
      <c r="LN34" s="153" t="e">
        <f t="shared" si="269"/>
        <v>#N/A</v>
      </c>
      <c r="LO34" s="153" t="e">
        <f t="shared" si="269"/>
        <v>#N/A</v>
      </c>
      <c r="LP34" s="153" t="e">
        <f t="shared" si="269"/>
        <v>#N/A</v>
      </c>
      <c r="LQ34" s="153" t="e">
        <f t="shared" si="269"/>
        <v>#N/A</v>
      </c>
      <c r="LR34" s="153" t="e">
        <f t="shared" si="269"/>
        <v>#N/A</v>
      </c>
      <c r="LS34" s="153" t="e">
        <f t="shared" si="269"/>
        <v>#N/A</v>
      </c>
      <c r="LT34" s="153" t="e">
        <f t="shared" si="269"/>
        <v>#N/A</v>
      </c>
      <c r="LU34" s="153" t="e">
        <f t="shared" si="269"/>
        <v>#N/A</v>
      </c>
      <c r="LV34" s="153" t="e">
        <f t="shared" si="269"/>
        <v>#N/A</v>
      </c>
      <c r="LW34" s="153" t="e">
        <f t="shared" si="269"/>
        <v>#N/A</v>
      </c>
      <c r="LX34" s="153" t="e">
        <f t="shared" si="269"/>
        <v>#N/A</v>
      </c>
      <c r="LY34" s="153" t="e">
        <f t="shared" si="269"/>
        <v>#N/A</v>
      </c>
      <c r="LZ34" s="153" t="e">
        <f t="shared" si="251"/>
        <v>#N/A</v>
      </c>
      <c r="MA34" s="153" t="e">
        <f t="shared" si="251"/>
        <v>#N/A</v>
      </c>
      <c r="MB34" s="153" t="e">
        <f t="shared" si="251"/>
        <v>#N/A</v>
      </c>
      <c r="MC34" s="153" t="e">
        <f t="shared" si="251"/>
        <v>#N/A</v>
      </c>
      <c r="MD34" s="153" t="e">
        <f t="shared" si="251"/>
        <v>#N/A</v>
      </c>
      <c r="ME34" s="153" t="e">
        <f t="shared" si="251"/>
        <v>#N/A</v>
      </c>
      <c r="MF34" s="153" t="e">
        <f t="shared" si="251"/>
        <v>#N/A</v>
      </c>
      <c r="MG34" s="153" t="e">
        <f t="shared" si="251"/>
        <v>#N/A</v>
      </c>
      <c r="MH34" s="153" t="e">
        <f t="shared" si="251"/>
        <v>#N/A</v>
      </c>
      <c r="MI34" s="153" t="e">
        <f t="shared" si="251"/>
        <v>#N/A</v>
      </c>
      <c r="MJ34" s="153" t="e">
        <f t="shared" si="251"/>
        <v>#N/A</v>
      </c>
      <c r="MK34" s="153" t="e">
        <f t="shared" si="251"/>
        <v>#N/A</v>
      </c>
      <c r="ML34" s="153" t="e">
        <f t="shared" si="251"/>
        <v>#N/A</v>
      </c>
      <c r="MM34" s="153" t="e">
        <f t="shared" si="251"/>
        <v>#N/A</v>
      </c>
      <c r="MN34" s="153" t="e">
        <f t="shared" si="251"/>
        <v>#N/A</v>
      </c>
      <c r="MO34" s="153" t="e">
        <f t="shared" si="22"/>
        <v>#N/A</v>
      </c>
      <c r="MP34" s="153" t="e">
        <f t="shared" si="266"/>
        <v>#N/A</v>
      </c>
      <c r="MQ34" s="153" t="e">
        <f t="shared" si="266"/>
        <v>#N/A</v>
      </c>
      <c r="MR34" s="153" t="e">
        <f t="shared" si="266"/>
        <v>#N/A</v>
      </c>
      <c r="MS34" s="153" t="e">
        <f t="shared" si="279"/>
        <v>#N/A</v>
      </c>
      <c r="MT34" s="153" t="e">
        <f t="shared" si="279"/>
        <v>#N/A</v>
      </c>
      <c r="MU34" s="153" t="e">
        <f t="shared" si="279"/>
        <v>#N/A</v>
      </c>
      <c r="MV34" s="153" t="e">
        <f t="shared" si="279"/>
        <v>#N/A</v>
      </c>
      <c r="MW34" s="153" t="e">
        <f t="shared" si="279"/>
        <v>#N/A</v>
      </c>
      <c r="MX34" s="153" t="e">
        <f t="shared" si="279"/>
        <v>#N/A</v>
      </c>
      <c r="MY34" s="153" t="e">
        <f t="shared" si="279"/>
        <v>#N/A</v>
      </c>
      <c r="MZ34" s="153" t="e">
        <f t="shared" si="279"/>
        <v>#N/A</v>
      </c>
      <c r="NA34" s="153" t="e">
        <f t="shared" si="279"/>
        <v>#N/A</v>
      </c>
      <c r="NB34" s="153" t="e">
        <f t="shared" si="279"/>
        <v>#N/A</v>
      </c>
      <c r="NC34" s="153" t="e">
        <f t="shared" si="279"/>
        <v>#N/A</v>
      </c>
      <c r="ND34" s="153" t="e">
        <f t="shared" si="279"/>
        <v>#N/A</v>
      </c>
      <c r="NE34" s="153" t="e">
        <f t="shared" si="279"/>
        <v>#N/A</v>
      </c>
      <c r="NF34" s="153" t="e">
        <f t="shared" si="279"/>
        <v>#N/A</v>
      </c>
      <c r="NG34" s="153" t="e">
        <f t="shared" si="279"/>
        <v>#N/A</v>
      </c>
      <c r="NH34" s="153" t="e">
        <f t="shared" si="274"/>
        <v>#N/A</v>
      </c>
      <c r="NI34" s="153" t="e">
        <f t="shared" si="274"/>
        <v>#N/A</v>
      </c>
      <c r="NJ34" s="153" t="e">
        <f t="shared" si="274"/>
        <v>#N/A</v>
      </c>
      <c r="NK34" s="153" t="e">
        <f t="shared" si="274"/>
        <v>#N/A</v>
      </c>
      <c r="NL34" s="153" t="e">
        <f t="shared" si="274"/>
        <v>#N/A</v>
      </c>
      <c r="NM34" s="153" t="e">
        <f t="shared" si="274"/>
        <v>#N/A</v>
      </c>
      <c r="NN34" s="153" t="e">
        <f t="shared" si="274"/>
        <v>#N/A</v>
      </c>
      <c r="NO34" s="153" t="e">
        <f t="shared" si="274"/>
        <v>#N/A</v>
      </c>
      <c r="NP34" s="153" t="e">
        <f t="shared" si="274"/>
        <v>#N/A</v>
      </c>
      <c r="NQ34" s="153" t="e">
        <f t="shared" si="274"/>
        <v>#N/A</v>
      </c>
      <c r="NR34" s="153" t="e">
        <f t="shared" si="274"/>
        <v>#N/A</v>
      </c>
      <c r="NS34" s="153" t="e">
        <f t="shared" si="274"/>
        <v>#N/A</v>
      </c>
      <c r="NT34" s="153" t="e">
        <f t="shared" si="274"/>
        <v>#N/A</v>
      </c>
      <c r="NU34" s="153" t="e">
        <f t="shared" si="274"/>
        <v>#N/A</v>
      </c>
      <c r="NV34" s="153" t="e">
        <f t="shared" si="274"/>
        <v>#N/A</v>
      </c>
      <c r="NW34" s="153" t="e">
        <f t="shared" si="270"/>
        <v>#N/A</v>
      </c>
      <c r="NX34" s="153" t="e">
        <f t="shared" si="270"/>
        <v>#N/A</v>
      </c>
      <c r="NY34" s="153" t="e">
        <f t="shared" si="270"/>
        <v>#N/A</v>
      </c>
      <c r="NZ34" s="153" t="e">
        <f t="shared" si="270"/>
        <v>#N/A</v>
      </c>
      <c r="OA34" s="153" t="e">
        <f t="shared" si="270"/>
        <v>#N/A</v>
      </c>
      <c r="OB34" s="153" t="e">
        <f t="shared" si="270"/>
        <v>#N/A</v>
      </c>
      <c r="OC34" s="153" t="e">
        <f t="shared" si="270"/>
        <v>#N/A</v>
      </c>
      <c r="OD34" s="153" t="e">
        <f t="shared" si="270"/>
        <v>#N/A</v>
      </c>
      <c r="OE34" s="153" t="e">
        <f t="shared" si="270"/>
        <v>#N/A</v>
      </c>
      <c r="OF34" s="153" t="e">
        <f t="shared" si="270"/>
        <v>#N/A</v>
      </c>
      <c r="OG34" s="153" t="e">
        <f t="shared" si="270"/>
        <v>#N/A</v>
      </c>
      <c r="OH34" s="153" t="e">
        <f t="shared" si="270"/>
        <v>#N/A</v>
      </c>
      <c r="OI34" s="153" t="e">
        <f t="shared" si="270"/>
        <v>#N/A</v>
      </c>
      <c r="OJ34" s="153" t="e">
        <f t="shared" si="270"/>
        <v>#N/A</v>
      </c>
      <c r="OK34" s="153" t="e">
        <f t="shared" si="270"/>
        <v>#N/A</v>
      </c>
      <c r="OL34" s="153" t="e">
        <f t="shared" si="252"/>
        <v>#N/A</v>
      </c>
      <c r="OM34" s="153" t="e">
        <f t="shared" si="252"/>
        <v>#N/A</v>
      </c>
      <c r="ON34" s="153" t="e">
        <f t="shared" si="252"/>
        <v>#N/A</v>
      </c>
      <c r="OO34" s="153" t="e">
        <f t="shared" si="252"/>
        <v>#N/A</v>
      </c>
      <c r="OP34" s="153" t="e">
        <f t="shared" si="252"/>
        <v>#N/A</v>
      </c>
      <c r="OQ34" s="153" t="e">
        <f t="shared" si="252"/>
        <v>#N/A</v>
      </c>
      <c r="OR34" s="153" t="e">
        <f t="shared" si="252"/>
        <v>#N/A</v>
      </c>
      <c r="OS34" s="153" t="e">
        <f t="shared" si="252"/>
        <v>#N/A</v>
      </c>
      <c r="OT34" s="153" t="e">
        <f t="shared" si="252"/>
        <v>#N/A</v>
      </c>
      <c r="OU34" s="153" t="e">
        <f t="shared" si="252"/>
        <v>#N/A</v>
      </c>
      <c r="OV34" s="153" t="e">
        <f t="shared" si="252"/>
        <v>#N/A</v>
      </c>
      <c r="OW34" s="153" t="e">
        <f t="shared" si="252"/>
        <v>#N/A</v>
      </c>
      <c r="OX34" s="153" t="e">
        <f t="shared" si="252"/>
        <v>#N/A</v>
      </c>
      <c r="OY34" s="153" t="e">
        <f t="shared" si="252"/>
        <v>#N/A</v>
      </c>
      <c r="OZ34" s="153" t="e">
        <f t="shared" si="252"/>
        <v>#N/A</v>
      </c>
      <c r="PA34" s="153" t="e">
        <f t="shared" si="23"/>
        <v>#N/A</v>
      </c>
      <c r="PB34" s="153" t="e">
        <f t="shared" si="248"/>
        <v>#N/A</v>
      </c>
      <c r="PC34" s="153" t="e">
        <f t="shared" si="248"/>
        <v>#N/A</v>
      </c>
      <c r="PD34" s="153" t="e">
        <f t="shared" si="248"/>
        <v>#N/A</v>
      </c>
      <c r="PE34" s="153" t="e">
        <f t="shared" si="248"/>
        <v>#N/A</v>
      </c>
      <c r="PF34" s="153" t="e">
        <f t="shared" si="248"/>
        <v>#N/A</v>
      </c>
      <c r="PG34" s="153" t="e">
        <f t="shared" si="248"/>
        <v>#N/A</v>
      </c>
      <c r="PH34" s="153" t="e">
        <f t="shared" si="248"/>
        <v>#N/A</v>
      </c>
      <c r="PI34" s="153" t="e">
        <f t="shared" si="248"/>
        <v>#N/A</v>
      </c>
    </row>
    <row r="35" spans="1:425" hidden="1" x14ac:dyDescent="0.75">
      <c r="A35" s="4">
        <v>32</v>
      </c>
      <c r="B35" s="342" t="str">
        <f>IFERROR(_xlfn.LOGNORM.INV(VLookups!$B$22,LN($G35),LN($K35)),"")</f>
        <v/>
      </c>
      <c r="C35" s="87"/>
      <c r="D35" s="342" t="str">
        <f>IFERROR(_xlfn.LOGNORM.INV(VLookups!$B$23,LN($G35),LN($K35)),"")</f>
        <v/>
      </c>
      <c r="E35" s="34" t="str">
        <f t="shared" si="9"/>
        <v/>
      </c>
      <c r="F35" s="34" t="str">
        <f t="shared" si="10"/>
        <v/>
      </c>
      <c r="G35" s="68" t="str">
        <f>IF(AND(C35&gt;0,NOT(ISBLANK(H35))),IF(VLOOKUP($C$3,VLookups!$A$17:$B$18,2,FALSE),C35*VLOOKUP(H35,VLookups!$A$4:$B$13,2,FALSE),C35),"")</f>
        <v/>
      </c>
      <c r="H35" s="21"/>
      <c r="I35" s="56"/>
      <c r="J35" s="244"/>
      <c r="K35" s="343" t="str">
        <f>IF(C35&gt;0,IF(ISBLANK(J35),IF(ISBLANK(H35),"",VLOOKUP(H35,VLookups!$A$4:$C$13,3,FALSE)),J35),"")</f>
        <v/>
      </c>
      <c r="L35" s="343" t="str">
        <f t="shared" si="11"/>
        <v/>
      </c>
      <c r="M35" s="70" t="str">
        <f t="shared" si="12"/>
        <v/>
      </c>
      <c r="N35" s="87"/>
      <c r="O35" s="237" t="str">
        <f>IF(AND(N35&gt;0,C35&gt;0,NOT(K35="")),ABS(VLOOKUP($N$1,VLookups!$A$53:$B$54,2,FALSE)-_xlfn.LOGNORM.DIST(N35,LN(G35),LN(K35),TRUE)),"")</f>
        <v/>
      </c>
      <c r="P35" s="86" t="str">
        <f>IF(AND($B35&gt;0,$C35&gt;0,$D35&gt;0,NOT(ISBLANK($H35))),_xlfn.LOGNORM.INV(ABS(VLOOKUP($N$1,VLookups!$A$53:$B$54,2,FALSE)-P$3),LN($G35),LN($K35)),"")</f>
        <v/>
      </c>
      <c r="Q35" s="85" t="str">
        <f>IF(AND($B35&gt;0,$C35&gt;0,$D35&gt;0,NOT(ISBLANK($H35))),_xlfn.LOGNORM.INV(ABS(VLOOKUP($N$1,VLookups!$A$53:$B$54,2,FALSE)-Q$3),LN($G35),LN($K35)),"")</f>
        <v/>
      </c>
      <c r="R35" s="86" t="str">
        <f>IF(AND($B35&gt;0,$C35&gt;0,$D35&gt;0,NOT(ISBLANK($H35))),_xlfn.LOGNORM.INV(ABS(VLOOKUP($N$1,VLookups!$A$53:$B$54,2,FALSE)-R$3),LN($G35),LN($K35)),"")</f>
        <v/>
      </c>
      <c r="S35" s="85" t="str">
        <f>IF(AND($B35&gt;0,$C35&gt;0,$D35&gt;0,NOT(ISBLANK($H35))),_xlfn.LOGNORM.INV(ABS(VLOOKUP($N$1,VLookups!$A$53:$B$54,2,FALSE)-S$3),LN($G35),LN($K35)),"")</f>
        <v/>
      </c>
      <c r="T35" s="86" t="str">
        <f>IF(AND($B35&gt;0,$C35&gt;0,$D35&gt;0,NOT(ISBLANK($H35))),_xlfn.LOGNORM.INV(ABS(VLOOKUP($N$1,VLookups!$A$53:$B$54,2,FALSE)-T$3),LN($G35),LN($K35)),"")</f>
        <v/>
      </c>
      <c r="U35" s="85" t="str">
        <f>IF(AND($B35&gt;0,$C35&gt;0,$D35&gt;0,NOT(ISBLANK($H35))),_xlfn.LOGNORM.INV(ABS(VLOOKUP($N$1,VLookups!$A$53:$B$54,2,FALSE)-U$3),LN($G35),LN($K35)),"")</f>
        <v/>
      </c>
      <c r="V35" s="5"/>
      <c r="W35" s="152" t="str">
        <f t="shared" si="13"/>
        <v/>
      </c>
      <c r="X35" s="152" t="str">
        <f t="shared" si="14"/>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53" t="e">
        <f t="shared" si="4"/>
        <v>#N/A</v>
      </c>
      <c r="HR35" s="153" t="e">
        <f t="shared" si="264"/>
        <v>#N/A</v>
      </c>
      <c r="HS35" s="153" t="e">
        <f t="shared" si="264"/>
        <v>#N/A</v>
      </c>
      <c r="HT35" s="153" t="e">
        <f t="shared" si="264"/>
        <v>#N/A</v>
      </c>
      <c r="HU35" s="153" t="e">
        <f t="shared" si="277"/>
        <v>#N/A</v>
      </c>
      <c r="HV35" s="153" t="e">
        <f t="shared" si="277"/>
        <v>#N/A</v>
      </c>
      <c r="HW35" s="153" t="e">
        <f t="shared" si="277"/>
        <v>#N/A</v>
      </c>
      <c r="HX35" s="153" t="e">
        <f t="shared" si="277"/>
        <v>#N/A</v>
      </c>
      <c r="HY35" s="153" t="e">
        <f t="shared" si="277"/>
        <v>#N/A</v>
      </c>
      <c r="HZ35" s="153" t="e">
        <f t="shared" si="277"/>
        <v>#N/A</v>
      </c>
      <c r="IA35" s="153" t="e">
        <f t="shared" si="277"/>
        <v>#N/A</v>
      </c>
      <c r="IB35" s="153" t="e">
        <f t="shared" si="277"/>
        <v>#N/A</v>
      </c>
      <c r="IC35" s="153" t="e">
        <f t="shared" si="277"/>
        <v>#N/A</v>
      </c>
      <c r="ID35" s="153" t="e">
        <f t="shared" si="277"/>
        <v>#N/A</v>
      </c>
      <c r="IE35" s="153" t="e">
        <f t="shared" si="277"/>
        <v>#N/A</v>
      </c>
      <c r="IF35" s="153" t="e">
        <f t="shared" si="277"/>
        <v>#N/A</v>
      </c>
      <c r="IG35" s="153" t="e">
        <f t="shared" si="277"/>
        <v>#N/A</v>
      </c>
      <c r="IH35" s="153" t="e">
        <f t="shared" si="277"/>
        <v>#N/A</v>
      </c>
      <c r="II35" s="153" t="e">
        <f t="shared" si="277"/>
        <v>#N/A</v>
      </c>
      <c r="IJ35" s="153" t="e">
        <f t="shared" si="272"/>
        <v>#N/A</v>
      </c>
      <c r="IK35" s="153" t="e">
        <f t="shared" si="272"/>
        <v>#N/A</v>
      </c>
      <c r="IL35" s="153" t="e">
        <f t="shared" si="272"/>
        <v>#N/A</v>
      </c>
      <c r="IM35" s="153" t="e">
        <f t="shared" si="272"/>
        <v>#N/A</v>
      </c>
      <c r="IN35" s="153" t="e">
        <f t="shared" si="272"/>
        <v>#N/A</v>
      </c>
      <c r="IO35" s="153" t="e">
        <f t="shared" si="272"/>
        <v>#N/A</v>
      </c>
      <c r="IP35" s="153" t="e">
        <f t="shared" si="272"/>
        <v>#N/A</v>
      </c>
      <c r="IQ35" s="153" t="e">
        <f t="shared" si="272"/>
        <v>#N/A</v>
      </c>
      <c r="IR35" s="153" t="e">
        <f t="shared" si="272"/>
        <v>#N/A</v>
      </c>
      <c r="IS35" s="153" t="e">
        <f t="shared" si="272"/>
        <v>#N/A</v>
      </c>
      <c r="IT35" s="153" t="e">
        <f t="shared" si="272"/>
        <v>#N/A</v>
      </c>
      <c r="IU35" s="153" t="e">
        <f t="shared" si="272"/>
        <v>#N/A</v>
      </c>
      <c r="IV35" s="153" t="e">
        <f t="shared" si="272"/>
        <v>#N/A</v>
      </c>
      <c r="IW35" s="153" t="e">
        <f t="shared" si="272"/>
        <v>#N/A</v>
      </c>
      <c r="IX35" s="153" t="e">
        <f t="shared" si="272"/>
        <v>#N/A</v>
      </c>
      <c r="IY35" s="153" t="e">
        <f t="shared" si="268"/>
        <v>#N/A</v>
      </c>
      <c r="IZ35" s="153" t="e">
        <f t="shared" si="268"/>
        <v>#N/A</v>
      </c>
      <c r="JA35" s="153" t="e">
        <f t="shared" si="268"/>
        <v>#N/A</v>
      </c>
      <c r="JB35" s="153" t="e">
        <f t="shared" si="268"/>
        <v>#N/A</v>
      </c>
      <c r="JC35" s="153" t="e">
        <f t="shared" si="268"/>
        <v>#N/A</v>
      </c>
      <c r="JD35" s="153" t="e">
        <f t="shared" si="268"/>
        <v>#N/A</v>
      </c>
      <c r="JE35" s="153" t="e">
        <f t="shared" si="268"/>
        <v>#N/A</v>
      </c>
      <c r="JF35" s="153" t="e">
        <f t="shared" si="268"/>
        <v>#N/A</v>
      </c>
      <c r="JG35" s="153" t="e">
        <f t="shared" si="268"/>
        <v>#N/A</v>
      </c>
      <c r="JH35" s="153" t="e">
        <f t="shared" si="268"/>
        <v>#N/A</v>
      </c>
      <c r="JI35" s="153" t="e">
        <f t="shared" si="268"/>
        <v>#N/A</v>
      </c>
      <c r="JJ35" s="153" t="e">
        <f t="shared" si="268"/>
        <v>#N/A</v>
      </c>
      <c r="JK35" s="153" t="e">
        <f t="shared" si="268"/>
        <v>#N/A</v>
      </c>
      <c r="JL35" s="153" t="e">
        <f t="shared" si="268"/>
        <v>#N/A</v>
      </c>
      <c r="JM35" s="153" t="e">
        <f t="shared" si="268"/>
        <v>#N/A</v>
      </c>
      <c r="JN35" s="153" t="e">
        <f t="shared" si="250"/>
        <v>#N/A</v>
      </c>
      <c r="JO35" s="153" t="e">
        <f t="shared" si="250"/>
        <v>#N/A</v>
      </c>
      <c r="JP35" s="153" t="e">
        <f t="shared" si="250"/>
        <v>#N/A</v>
      </c>
      <c r="JQ35" s="153" t="e">
        <f t="shared" si="250"/>
        <v>#N/A</v>
      </c>
      <c r="JR35" s="153" t="e">
        <f t="shared" si="250"/>
        <v>#N/A</v>
      </c>
      <c r="JS35" s="153" t="e">
        <f t="shared" si="250"/>
        <v>#N/A</v>
      </c>
      <c r="JT35" s="153" t="e">
        <f t="shared" si="250"/>
        <v>#N/A</v>
      </c>
      <c r="JU35" s="153" t="e">
        <f t="shared" si="250"/>
        <v>#N/A</v>
      </c>
      <c r="JV35" s="153" t="e">
        <f t="shared" si="250"/>
        <v>#N/A</v>
      </c>
      <c r="JW35" s="153" t="e">
        <f t="shared" si="250"/>
        <v>#N/A</v>
      </c>
      <c r="JX35" s="153" t="e">
        <f t="shared" si="250"/>
        <v>#N/A</v>
      </c>
      <c r="JY35" s="153" t="e">
        <f t="shared" si="250"/>
        <v>#N/A</v>
      </c>
      <c r="JZ35" s="153" t="e">
        <f t="shared" si="250"/>
        <v>#N/A</v>
      </c>
      <c r="KA35" s="153" t="e">
        <f t="shared" si="250"/>
        <v>#N/A</v>
      </c>
      <c r="KB35" s="153" t="e">
        <f t="shared" si="250"/>
        <v>#N/A</v>
      </c>
      <c r="KC35" s="153" t="e">
        <f t="shared" si="21"/>
        <v>#N/A</v>
      </c>
      <c r="KD35" s="153" t="e">
        <f t="shared" si="265"/>
        <v>#N/A</v>
      </c>
      <c r="KE35" s="153" t="e">
        <f t="shared" si="265"/>
        <v>#N/A</v>
      </c>
      <c r="KF35" s="153" t="e">
        <f t="shared" si="265"/>
        <v>#N/A</v>
      </c>
      <c r="KG35" s="153" t="e">
        <f t="shared" si="278"/>
        <v>#N/A</v>
      </c>
      <c r="KH35" s="153" t="e">
        <f t="shared" si="278"/>
        <v>#N/A</v>
      </c>
      <c r="KI35" s="153" t="e">
        <f t="shared" si="278"/>
        <v>#N/A</v>
      </c>
      <c r="KJ35" s="153" t="e">
        <f t="shared" si="278"/>
        <v>#N/A</v>
      </c>
      <c r="KK35" s="153" t="e">
        <f t="shared" si="278"/>
        <v>#N/A</v>
      </c>
      <c r="KL35" s="153" t="e">
        <f t="shared" si="278"/>
        <v>#N/A</v>
      </c>
      <c r="KM35" s="153" t="e">
        <f t="shared" si="278"/>
        <v>#N/A</v>
      </c>
      <c r="KN35" s="153" t="e">
        <f t="shared" si="278"/>
        <v>#N/A</v>
      </c>
      <c r="KO35" s="153" t="e">
        <f t="shared" si="278"/>
        <v>#N/A</v>
      </c>
      <c r="KP35" s="153" t="e">
        <f t="shared" si="278"/>
        <v>#N/A</v>
      </c>
      <c r="KQ35" s="153" t="e">
        <f t="shared" si="278"/>
        <v>#N/A</v>
      </c>
      <c r="KR35" s="153" t="e">
        <f t="shared" si="278"/>
        <v>#N/A</v>
      </c>
      <c r="KS35" s="153" t="e">
        <f t="shared" si="278"/>
        <v>#N/A</v>
      </c>
      <c r="KT35" s="153" t="e">
        <f t="shared" si="278"/>
        <v>#N/A</v>
      </c>
      <c r="KU35" s="153" t="e">
        <f t="shared" si="278"/>
        <v>#N/A</v>
      </c>
      <c r="KV35" s="153" t="e">
        <f t="shared" si="273"/>
        <v>#N/A</v>
      </c>
      <c r="KW35" s="153" t="e">
        <f t="shared" si="273"/>
        <v>#N/A</v>
      </c>
      <c r="KX35" s="153" t="e">
        <f t="shared" si="273"/>
        <v>#N/A</v>
      </c>
      <c r="KY35" s="153" t="e">
        <f t="shared" si="273"/>
        <v>#N/A</v>
      </c>
      <c r="KZ35" s="153" t="e">
        <f t="shared" si="273"/>
        <v>#N/A</v>
      </c>
      <c r="LA35" s="153" t="e">
        <f t="shared" si="273"/>
        <v>#N/A</v>
      </c>
      <c r="LB35" s="153" t="e">
        <f t="shared" si="273"/>
        <v>#N/A</v>
      </c>
      <c r="LC35" s="153" t="e">
        <f t="shared" si="273"/>
        <v>#N/A</v>
      </c>
      <c r="LD35" s="153" t="e">
        <f t="shared" si="273"/>
        <v>#N/A</v>
      </c>
      <c r="LE35" s="153" t="e">
        <f t="shared" si="273"/>
        <v>#N/A</v>
      </c>
      <c r="LF35" s="153" t="e">
        <f t="shared" si="273"/>
        <v>#N/A</v>
      </c>
      <c r="LG35" s="153" t="e">
        <f t="shared" si="273"/>
        <v>#N/A</v>
      </c>
      <c r="LH35" s="153" t="e">
        <f t="shared" si="273"/>
        <v>#N/A</v>
      </c>
      <c r="LI35" s="153" t="e">
        <f t="shared" si="273"/>
        <v>#N/A</v>
      </c>
      <c r="LJ35" s="153" t="e">
        <f t="shared" si="273"/>
        <v>#N/A</v>
      </c>
      <c r="LK35" s="153" t="e">
        <f t="shared" si="269"/>
        <v>#N/A</v>
      </c>
      <c r="LL35" s="153" t="e">
        <f t="shared" si="269"/>
        <v>#N/A</v>
      </c>
      <c r="LM35" s="153" t="e">
        <f t="shared" si="269"/>
        <v>#N/A</v>
      </c>
      <c r="LN35" s="153" t="e">
        <f t="shared" si="269"/>
        <v>#N/A</v>
      </c>
      <c r="LO35" s="153" t="e">
        <f t="shared" si="269"/>
        <v>#N/A</v>
      </c>
      <c r="LP35" s="153" t="e">
        <f t="shared" si="269"/>
        <v>#N/A</v>
      </c>
      <c r="LQ35" s="153" t="e">
        <f t="shared" si="269"/>
        <v>#N/A</v>
      </c>
      <c r="LR35" s="153" t="e">
        <f t="shared" si="269"/>
        <v>#N/A</v>
      </c>
      <c r="LS35" s="153" t="e">
        <f t="shared" si="269"/>
        <v>#N/A</v>
      </c>
      <c r="LT35" s="153" t="e">
        <f t="shared" si="269"/>
        <v>#N/A</v>
      </c>
      <c r="LU35" s="153" t="e">
        <f t="shared" si="269"/>
        <v>#N/A</v>
      </c>
      <c r="LV35" s="153" t="e">
        <f t="shared" si="269"/>
        <v>#N/A</v>
      </c>
      <c r="LW35" s="153" t="e">
        <f t="shared" si="269"/>
        <v>#N/A</v>
      </c>
      <c r="LX35" s="153" t="e">
        <f t="shared" si="269"/>
        <v>#N/A</v>
      </c>
      <c r="LY35" s="153" t="e">
        <f t="shared" si="269"/>
        <v>#N/A</v>
      </c>
      <c r="LZ35" s="153" t="e">
        <f t="shared" si="251"/>
        <v>#N/A</v>
      </c>
      <c r="MA35" s="153" t="e">
        <f t="shared" si="251"/>
        <v>#N/A</v>
      </c>
      <c r="MB35" s="153" t="e">
        <f t="shared" si="251"/>
        <v>#N/A</v>
      </c>
      <c r="MC35" s="153" t="e">
        <f t="shared" si="251"/>
        <v>#N/A</v>
      </c>
      <c r="MD35" s="153" t="e">
        <f t="shared" si="251"/>
        <v>#N/A</v>
      </c>
      <c r="ME35" s="153" t="e">
        <f t="shared" si="251"/>
        <v>#N/A</v>
      </c>
      <c r="MF35" s="153" t="e">
        <f t="shared" si="251"/>
        <v>#N/A</v>
      </c>
      <c r="MG35" s="153" t="e">
        <f t="shared" si="251"/>
        <v>#N/A</v>
      </c>
      <c r="MH35" s="153" t="e">
        <f t="shared" si="251"/>
        <v>#N/A</v>
      </c>
      <c r="MI35" s="153" t="e">
        <f t="shared" si="251"/>
        <v>#N/A</v>
      </c>
      <c r="MJ35" s="153" t="e">
        <f t="shared" si="251"/>
        <v>#N/A</v>
      </c>
      <c r="MK35" s="153" t="e">
        <f t="shared" si="251"/>
        <v>#N/A</v>
      </c>
      <c r="ML35" s="153" t="e">
        <f t="shared" si="251"/>
        <v>#N/A</v>
      </c>
      <c r="MM35" s="153" t="e">
        <f t="shared" si="251"/>
        <v>#N/A</v>
      </c>
      <c r="MN35" s="153" t="e">
        <f t="shared" si="251"/>
        <v>#N/A</v>
      </c>
      <c r="MO35" s="153" t="e">
        <f t="shared" si="22"/>
        <v>#N/A</v>
      </c>
      <c r="MP35" s="153" t="e">
        <f t="shared" si="266"/>
        <v>#N/A</v>
      </c>
      <c r="MQ35" s="153" t="e">
        <f t="shared" si="266"/>
        <v>#N/A</v>
      </c>
      <c r="MR35" s="153" t="e">
        <f t="shared" si="266"/>
        <v>#N/A</v>
      </c>
      <c r="MS35" s="153" t="e">
        <f t="shared" si="279"/>
        <v>#N/A</v>
      </c>
      <c r="MT35" s="153" t="e">
        <f t="shared" si="279"/>
        <v>#N/A</v>
      </c>
      <c r="MU35" s="153" t="e">
        <f t="shared" si="279"/>
        <v>#N/A</v>
      </c>
      <c r="MV35" s="153" t="e">
        <f t="shared" si="279"/>
        <v>#N/A</v>
      </c>
      <c r="MW35" s="153" t="e">
        <f t="shared" si="279"/>
        <v>#N/A</v>
      </c>
      <c r="MX35" s="153" t="e">
        <f t="shared" si="279"/>
        <v>#N/A</v>
      </c>
      <c r="MY35" s="153" t="e">
        <f t="shared" si="279"/>
        <v>#N/A</v>
      </c>
      <c r="MZ35" s="153" t="e">
        <f t="shared" si="279"/>
        <v>#N/A</v>
      </c>
      <c r="NA35" s="153" t="e">
        <f t="shared" si="279"/>
        <v>#N/A</v>
      </c>
      <c r="NB35" s="153" t="e">
        <f t="shared" si="279"/>
        <v>#N/A</v>
      </c>
      <c r="NC35" s="153" t="e">
        <f t="shared" si="279"/>
        <v>#N/A</v>
      </c>
      <c r="ND35" s="153" t="e">
        <f t="shared" si="279"/>
        <v>#N/A</v>
      </c>
      <c r="NE35" s="153" t="e">
        <f t="shared" si="279"/>
        <v>#N/A</v>
      </c>
      <c r="NF35" s="153" t="e">
        <f t="shared" si="279"/>
        <v>#N/A</v>
      </c>
      <c r="NG35" s="153" t="e">
        <f t="shared" si="279"/>
        <v>#N/A</v>
      </c>
      <c r="NH35" s="153" t="e">
        <f t="shared" si="274"/>
        <v>#N/A</v>
      </c>
      <c r="NI35" s="153" t="e">
        <f t="shared" si="274"/>
        <v>#N/A</v>
      </c>
      <c r="NJ35" s="153" t="e">
        <f t="shared" si="274"/>
        <v>#N/A</v>
      </c>
      <c r="NK35" s="153" t="e">
        <f t="shared" si="274"/>
        <v>#N/A</v>
      </c>
      <c r="NL35" s="153" t="e">
        <f t="shared" si="274"/>
        <v>#N/A</v>
      </c>
      <c r="NM35" s="153" t="e">
        <f t="shared" si="274"/>
        <v>#N/A</v>
      </c>
      <c r="NN35" s="153" t="e">
        <f t="shared" si="274"/>
        <v>#N/A</v>
      </c>
      <c r="NO35" s="153" t="e">
        <f t="shared" si="274"/>
        <v>#N/A</v>
      </c>
      <c r="NP35" s="153" t="e">
        <f t="shared" si="274"/>
        <v>#N/A</v>
      </c>
      <c r="NQ35" s="153" t="e">
        <f t="shared" si="274"/>
        <v>#N/A</v>
      </c>
      <c r="NR35" s="153" t="e">
        <f t="shared" si="274"/>
        <v>#N/A</v>
      </c>
      <c r="NS35" s="153" t="e">
        <f t="shared" si="274"/>
        <v>#N/A</v>
      </c>
      <c r="NT35" s="153" t="e">
        <f t="shared" si="274"/>
        <v>#N/A</v>
      </c>
      <c r="NU35" s="153" t="e">
        <f t="shared" si="274"/>
        <v>#N/A</v>
      </c>
      <c r="NV35" s="153" t="e">
        <f t="shared" si="274"/>
        <v>#N/A</v>
      </c>
      <c r="NW35" s="153" t="e">
        <f t="shared" si="270"/>
        <v>#N/A</v>
      </c>
      <c r="NX35" s="153" t="e">
        <f t="shared" si="270"/>
        <v>#N/A</v>
      </c>
      <c r="NY35" s="153" t="e">
        <f t="shared" si="270"/>
        <v>#N/A</v>
      </c>
      <c r="NZ35" s="153" t="e">
        <f t="shared" si="270"/>
        <v>#N/A</v>
      </c>
      <c r="OA35" s="153" t="e">
        <f t="shared" si="270"/>
        <v>#N/A</v>
      </c>
      <c r="OB35" s="153" t="e">
        <f t="shared" si="270"/>
        <v>#N/A</v>
      </c>
      <c r="OC35" s="153" t="e">
        <f t="shared" si="270"/>
        <v>#N/A</v>
      </c>
      <c r="OD35" s="153" t="e">
        <f t="shared" si="270"/>
        <v>#N/A</v>
      </c>
      <c r="OE35" s="153" t="e">
        <f t="shared" si="270"/>
        <v>#N/A</v>
      </c>
      <c r="OF35" s="153" t="e">
        <f t="shared" si="270"/>
        <v>#N/A</v>
      </c>
      <c r="OG35" s="153" t="e">
        <f t="shared" si="270"/>
        <v>#N/A</v>
      </c>
      <c r="OH35" s="153" t="e">
        <f t="shared" si="270"/>
        <v>#N/A</v>
      </c>
      <c r="OI35" s="153" t="e">
        <f t="shared" si="270"/>
        <v>#N/A</v>
      </c>
      <c r="OJ35" s="153" t="e">
        <f t="shared" si="270"/>
        <v>#N/A</v>
      </c>
      <c r="OK35" s="153" t="e">
        <f t="shared" si="270"/>
        <v>#N/A</v>
      </c>
      <c r="OL35" s="153" t="e">
        <f t="shared" si="252"/>
        <v>#N/A</v>
      </c>
      <c r="OM35" s="153" t="e">
        <f t="shared" si="252"/>
        <v>#N/A</v>
      </c>
      <c r="ON35" s="153" t="e">
        <f t="shared" si="252"/>
        <v>#N/A</v>
      </c>
      <c r="OO35" s="153" t="e">
        <f t="shared" si="252"/>
        <v>#N/A</v>
      </c>
      <c r="OP35" s="153" t="e">
        <f t="shared" si="252"/>
        <v>#N/A</v>
      </c>
      <c r="OQ35" s="153" t="e">
        <f t="shared" si="252"/>
        <v>#N/A</v>
      </c>
      <c r="OR35" s="153" t="e">
        <f t="shared" si="252"/>
        <v>#N/A</v>
      </c>
      <c r="OS35" s="153" t="e">
        <f t="shared" si="252"/>
        <v>#N/A</v>
      </c>
      <c r="OT35" s="153" t="e">
        <f t="shared" si="252"/>
        <v>#N/A</v>
      </c>
      <c r="OU35" s="153" t="e">
        <f t="shared" si="252"/>
        <v>#N/A</v>
      </c>
      <c r="OV35" s="153" t="e">
        <f t="shared" si="252"/>
        <v>#N/A</v>
      </c>
      <c r="OW35" s="153" t="e">
        <f t="shared" si="252"/>
        <v>#N/A</v>
      </c>
      <c r="OX35" s="153" t="e">
        <f t="shared" si="252"/>
        <v>#N/A</v>
      </c>
      <c r="OY35" s="153" t="e">
        <f t="shared" si="252"/>
        <v>#N/A</v>
      </c>
      <c r="OZ35" s="153" t="e">
        <f t="shared" si="252"/>
        <v>#N/A</v>
      </c>
      <c r="PA35" s="153" t="e">
        <f t="shared" si="23"/>
        <v>#N/A</v>
      </c>
      <c r="PB35" s="153" t="e">
        <f t="shared" si="248"/>
        <v>#N/A</v>
      </c>
      <c r="PC35" s="153" t="e">
        <f t="shared" si="248"/>
        <v>#N/A</v>
      </c>
      <c r="PD35" s="153" t="e">
        <f t="shared" si="248"/>
        <v>#N/A</v>
      </c>
      <c r="PE35" s="153" t="e">
        <f t="shared" si="248"/>
        <v>#N/A</v>
      </c>
      <c r="PF35" s="153" t="e">
        <f t="shared" si="248"/>
        <v>#N/A</v>
      </c>
      <c r="PG35" s="153" t="e">
        <f t="shared" si="248"/>
        <v>#N/A</v>
      </c>
      <c r="PH35" s="153" t="e">
        <f t="shared" si="248"/>
        <v>#N/A</v>
      </c>
      <c r="PI35" s="153" t="e">
        <f t="shared" si="248"/>
        <v>#N/A</v>
      </c>
    </row>
    <row r="36" spans="1:425" hidden="1" x14ac:dyDescent="0.75">
      <c r="A36" s="4">
        <v>33</v>
      </c>
      <c r="B36" s="342" t="str">
        <f>IFERROR(_xlfn.LOGNORM.INV(VLookups!$B$22,LN($G36),LN($K36)),"")</f>
        <v/>
      </c>
      <c r="C36" s="87"/>
      <c r="D36" s="342" t="str">
        <f>IFERROR(_xlfn.LOGNORM.INV(VLookups!$B$23,LN($G36),LN($K36)),"")</f>
        <v/>
      </c>
      <c r="E36" s="34" t="str">
        <f t="shared" si="9"/>
        <v/>
      </c>
      <c r="F36" s="34" t="str">
        <f t="shared" si="10"/>
        <v/>
      </c>
      <c r="G36" s="68" t="str">
        <f>IF(AND(C36&gt;0,NOT(ISBLANK(H36))),IF(VLOOKUP($C$3,VLookups!$A$17:$B$18,2,FALSE),C36*VLOOKUP(H36,VLookups!$A$4:$B$13,2,FALSE),C36),"")</f>
        <v/>
      </c>
      <c r="H36" s="21"/>
      <c r="I36" s="56"/>
      <c r="J36" s="244"/>
      <c r="K36" s="343" t="str">
        <f>IF(C36&gt;0,IF(ISBLANK(J36),IF(ISBLANK(H36),"",VLOOKUP(H36,VLookups!$A$4:$C$13,3,FALSE)),J36),"")</f>
        <v/>
      </c>
      <c r="L36" s="343" t="str">
        <f t="shared" si="11"/>
        <v/>
      </c>
      <c r="M36" s="70" t="str">
        <f t="shared" si="12"/>
        <v/>
      </c>
      <c r="N36" s="87"/>
      <c r="O36" s="237" t="str">
        <f>IF(AND(N36&gt;0,C36&gt;0,NOT(K36="")),ABS(VLOOKUP($N$1,VLookups!$A$53:$B$54,2,FALSE)-_xlfn.LOGNORM.DIST(N36,LN(G36),LN(K36),TRUE)),"")</f>
        <v/>
      </c>
      <c r="P36" s="86" t="str">
        <f>IF(AND($B36&gt;0,$C36&gt;0,$D36&gt;0,NOT(ISBLANK($H36))),_xlfn.LOGNORM.INV(ABS(VLOOKUP($N$1,VLookups!$A$53:$B$54,2,FALSE)-P$3),LN($G36),LN($K36)),"")</f>
        <v/>
      </c>
      <c r="Q36" s="85" t="str">
        <f>IF(AND($B36&gt;0,$C36&gt;0,$D36&gt;0,NOT(ISBLANK($H36))),_xlfn.LOGNORM.INV(ABS(VLOOKUP($N$1,VLookups!$A$53:$B$54,2,FALSE)-Q$3),LN($G36),LN($K36)),"")</f>
        <v/>
      </c>
      <c r="R36" s="86" t="str">
        <f>IF(AND($B36&gt;0,$C36&gt;0,$D36&gt;0,NOT(ISBLANK($H36))),_xlfn.LOGNORM.INV(ABS(VLOOKUP($N$1,VLookups!$A$53:$B$54,2,FALSE)-R$3),LN($G36),LN($K36)),"")</f>
        <v/>
      </c>
      <c r="S36" s="85" t="str">
        <f>IF(AND($B36&gt;0,$C36&gt;0,$D36&gt;0,NOT(ISBLANK($H36))),_xlfn.LOGNORM.INV(ABS(VLOOKUP($N$1,VLookups!$A$53:$B$54,2,FALSE)-S$3),LN($G36),LN($K36)),"")</f>
        <v/>
      </c>
      <c r="T36" s="86" t="str">
        <f>IF(AND($B36&gt;0,$C36&gt;0,$D36&gt;0,NOT(ISBLANK($H36))),_xlfn.LOGNORM.INV(ABS(VLOOKUP($N$1,VLookups!$A$53:$B$54,2,FALSE)-T$3),LN($G36),LN($K36)),"")</f>
        <v/>
      </c>
      <c r="U36" s="85" t="str">
        <f>IF(AND($B36&gt;0,$C36&gt;0,$D36&gt;0,NOT(ISBLANK($H36))),_xlfn.LOGNORM.INV(ABS(VLOOKUP($N$1,VLookups!$A$53:$B$54,2,FALSE)-U$3),LN($G36),LN($K36)),"")</f>
        <v/>
      </c>
      <c r="V36" s="5"/>
      <c r="W36" s="152" t="str">
        <f t="shared" si="13"/>
        <v/>
      </c>
      <c r="X36" s="152" t="str">
        <f t="shared" si="14"/>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53" t="e">
        <f t="shared" ref="HQ36:HQ67" si="283">IF(ISNONTEXT($K36),_xlfn.LOGNORM.DIST(X36,LN($G36),LN($K36),FALSE),NA())</f>
        <v>#N/A</v>
      </c>
      <c r="HR36" s="153" t="e">
        <f t="shared" si="264"/>
        <v>#N/A</v>
      </c>
      <c r="HS36" s="153" t="e">
        <f t="shared" si="264"/>
        <v>#N/A</v>
      </c>
      <c r="HT36" s="153" t="e">
        <f t="shared" si="264"/>
        <v>#N/A</v>
      </c>
      <c r="HU36" s="153" t="e">
        <f t="shared" si="277"/>
        <v>#N/A</v>
      </c>
      <c r="HV36" s="153" t="e">
        <f t="shared" si="277"/>
        <v>#N/A</v>
      </c>
      <c r="HW36" s="153" t="e">
        <f t="shared" si="277"/>
        <v>#N/A</v>
      </c>
      <c r="HX36" s="153" t="e">
        <f t="shared" si="277"/>
        <v>#N/A</v>
      </c>
      <c r="HY36" s="153" t="e">
        <f t="shared" si="277"/>
        <v>#N/A</v>
      </c>
      <c r="HZ36" s="153" t="e">
        <f t="shared" si="277"/>
        <v>#N/A</v>
      </c>
      <c r="IA36" s="153" t="e">
        <f t="shared" si="277"/>
        <v>#N/A</v>
      </c>
      <c r="IB36" s="153" t="e">
        <f t="shared" si="277"/>
        <v>#N/A</v>
      </c>
      <c r="IC36" s="153" t="e">
        <f t="shared" si="277"/>
        <v>#N/A</v>
      </c>
      <c r="ID36" s="153" t="e">
        <f t="shared" si="277"/>
        <v>#N/A</v>
      </c>
      <c r="IE36" s="153" t="e">
        <f t="shared" si="277"/>
        <v>#N/A</v>
      </c>
      <c r="IF36" s="153" t="e">
        <f t="shared" si="277"/>
        <v>#N/A</v>
      </c>
      <c r="IG36" s="153" t="e">
        <f t="shared" si="277"/>
        <v>#N/A</v>
      </c>
      <c r="IH36" s="153" t="e">
        <f t="shared" si="277"/>
        <v>#N/A</v>
      </c>
      <c r="II36" s="153" t="e">
        <f t="shared" si="277"/>
        <v>#N/A</v>
      </c>
      <c r="IJ36" s="153" t="e">
        <f t="shared" si="272"/>
        <v>#N/A</v>
      </c>
      <c r="IK36" s="153" t="e">
        <f t="shared" si="272"/>
        <v>#N/A</v>
      </c>
      <c r="IL36" s="153" t="e">
        <f t="shared" si="272"/>
        <v>#N/A</v>
      </c>
      <c r="IM36" s="153" t="e">
        <f t="shared" si="272"/>
        <v>#N/A</v>
      </c>
      <c r="IN36" s="153" t="e">
        <f t="shared" si="272"/>
        <v>#N/A</v>
      </c>
      <c r="IO36" s="153" t="e">
        <f t="shared" si="272"/>
        <v>#N/A</v>
      </c>
      <c r="IP36" s="153" t="e">
        <f t="shared" si="272"/>
        <v>#N/A</v>
      </c>
      <c r="IQ36" s="153" t="e">
        <f t="shared" si="272"/>
        <v>#N/A</v>
      </c>
      <c r="IR36" s="153" t="e">
        <f t="shared" si="272"/>
        <v>#N/A</v>
      </c>
      <c r="IS36" s="153" t="e">
        <f t="shared" si="272"/>
        <v>#N/A</v>
      </c>
      <c r="IT36" s="153" t="e">
        <f t="shared" si="272"/>
        <v>#N/A</v>
      </c>
      <c r="IU36" s="153" t="e">
        <f t="shared" si="272"/>
        <v>#N/A</v>
      </c>
      <c r="IV36" s="153" t="e">
        <f t="shared" si="272"/>
        <v>#N/A</v>
      </c>
      <c r="IW36" s="153" t="e">
        <f t="shared" si="272"/>
        <v>#N/A</v>
      </c>
      <c r="IX36" s="153" t="e">
        <f t="shared" si="272"/>
        <v>#N/A</v>
      </c>
      <c r="IY36" s="153" t="e">
        <f t="shared" si="268"/>
        <v>#N/A</v>
      </c>
      <c r="IZ36" s="153" t="e">
        <f t="shared" si="268"/>
        <v>#N/A</v>
      </c>
      <c r="JA36" s="153" t="e">
        <f t="shared" si="268"/>
        <v>#N/A</v>
      </c>
      <c r="JB36" s="153" t="e">
        <f t="shared" si="268"/>
        <v>#N/A</v>
      </c>
      <c r="JC36" s="153" t="e">
        <f t="shared" si="268"/>
        <v>#N/A</v>
      </c>
      <c r="JD36" s="153" t="e">
        <f t="shared" si="268"/>
        <v>#N/A</v>
      </c>
      <c r="JE36" s="153" t="e">
        <f t="shared" si="268"/>
        <v>#N/A</v>
      </c>
      <c r="JF36" s="153" t="e">
        <f t="shared" si="268"/>
        <v>#N/A</v>
      </c>
      <c r="JG36" s="153" t="e">
        <f t="shared" si="268"/>
        <v>#N/A</v>
      </c>
      <c r="JH36" s="153" t="e">
        <f t="shared" si="268"/>
        <v>#N/A</v>
      </c>
      <c r="JI36" s="153" t="e">
        <f t="shared" si="268"/>
        <v>#N/A</v>
      </c>
      <c r="JJ36" s="153" t="e">
        <f t="shared" si="268"/>
        <v>#N/A</v>
      </c>
      <c r="JK36" s="153" t="e">
        <f t="shared" si="268"/>
        <v>#N/A</v>
      </c>
      <c r="JL36" s="153" t="e">
        <f t="shared" si="268"/>
        <v>#N/A</v>
      </c>
      <c r="JM36" s="153" t="e">
        <f t="shared" si="268"/>
        <v>#N/A</v>
      </c>
      <c r="JN36" s="153" t="e">
        <f t="shared" si="250"/>
        <v>#N/A</v>
      </c>
      <c r="JO36" s="153" t="e">
        <f t="shared" si="250"/>
        <v>#N/A</v>
      </c>
      <c r="JP36" s="153" t="e">
        <f t="shared" si="250"/>
        <v>#N/A</v>
      </c>
      <c r="JQ36" s="153" t="e">
        <f t="shared" si="250"/>
        <v>#N/A</v>
      </c>
      <c r="JR36" s="153" t="e">
        <f t="shared" si="250"/>
        <v>#N/A</v>
      </c>
      <c r="JS36" s="153" t="e">
        <f t="shared" si="250"/>
        <v>#N/A</v>
      </c>
      <c r="JT36" s="153" t="e">
        <f t="shared" si="250"/>
        <v>#N/A</v>
      </c>
      <c r="JU36" s="153" t="e">
        <f t="shared" si="250"/>
        <v>#N/A</v>
      </c>
      <c r="JV36" s="153" t="e">
        <f t="shared" si="250"/>
        <v>#N/A</v>
      </c>
      <c r="JW36" s="153" t="e">
        <f t="shared" si="250"/>
        <v>#N/A</v>
      </c>
      <c r="JX36" s="153" t="e">
        <f t="shared" si="250"/>
        <v>#N/A</v>
      </c>
      <c r="JY36" s="153" t="e">
        <f t="shared" si="250"/>
        <v>#N/A</v>
      </c>
      <c r="JZ36" s="153" t="e">
        <f t="shared" si="250"/>
        <v>#N/A</v>
      </c>
      <c r="KA36" s="153" t="e">
        <f t="shared" si="250"/>
        <v>#N/A</v>
      </c>
      <c r="KB36" s="153" t="e">
        <f t="shared" si="250"/>
        <v>#N/A</v>
      </c>
      <c r="KC36" s="153" t="e">
        <f t="shared" si="21"/>
        <v>#N/A</v>
      </c>
      <c r="KD36" s="153" t="e">
        <f t="shared" si="265"/>
        <v>#N/A</v>
      </c>
      <c r="KE36" s="153" t="e">
        <f t="shared" si="265"/>
        <v>#N/A</v>
      </c>
      <c r="KF36" s="153" t="e">
        <f t="shared" si="265"/>
        <v>#N/A</v>
      </c>
      <c r="KG36" s="153" t="e">
        <f t="shared" si="278"/>
        <v>#N/A</v>
      </c>
      <c r="KH36" s="153" t="e">
        <f t="shared" si="278"/>
        <v>#N/A</v>
      </c>
      <c r="KI36" s="153" t="e">
        <f t="shared" si="278"/>
        <v>#N/A</v>
      </c>
      <c r="KJ36" s="153" t="e">
        <f t="shared" si="278"/>
        <v>#N/A</v>
      </c>
      <c r="KK36" s="153" t="e">
        <f t="shared" si="278"/>
        <v>#N/A</v>
      </c>
      <c r="KL36" s="153" t="e">
        <f t="shared" si="278"/>
        <v>#N/A</v>
      </c>
      <c r="KM36" s="153" t="e">
        <f t="shared" si="278"/>
        <v>#N/A</v>
      </c>
      <c r="KN36" s="153" t="e">
        <f t="shared" si="278"/>
        <v>#N/A</v>
      </c>
      <c r="KO36" s="153" t="e">
        <f t="shared" si="278"/>
        <v>#N/A</v>
      </c>
      <c r="KP36" s="153" t="e">
        <f t="shared" si="278"/>
        <v>#N/A</v>
      </c>
      <c r="KQ36" s="153" t="e">
        <f t="shared" si="278"/>
        <v>#N/A</v>
      </c>
      <c r="KR36" s="153" t="e">
        <f t="shared" si="278"/>
        <v>#N/A</v>
      </c>
      <c r="KS36" s="153" t="e">
        <f t="shared" si="278"/>
        <v>#N/A</v>
      </c>
      <c r="KT36" s="153" t="e">
        <f t="shared" si="278"/>
        <v>#N/A</v>
      </c>
      <c r="KU36" s="153" t="e">
        <f t="shared" si="278"/>
        <v>#N/A</v>
      </c>
      <c r="KV36" s="153" t="e">
        <f t="shared" si="273"/>
        <v>#N/A</v>
      </c>
      <c r="KW36" s="153" t="e">
        <f t="shared" si="273"/>
        <v>#N/A</v>
      </c>
      <c r="KX36" s="153" t="e">
        <f t="shared" si="273"/>
        <v>#N/A</v>
      </c>
      <c r="KY36" s="153" t="e">
        <f t="shared" si="273"/>
        <v>#N/A</v>
      </c>
      <c r="KZ36" s="153" t="e">
        <f t="shared" si="273"/>
        <v>#N/A</v>
      </c>
      <c r="LA36" s="153" t="e">
        <f t="shared" si="273"/>
        <v>#N/A</v>
      </c>
      <c r="LB36" s="153" t="e">
        <f t="shared" si="273"/>
        <v>#N/A</v>
      </c>
      <c r="LC36" s="153" t="e">
        <f t="shared" si="273"/>
        <v>#N/A</v>
      </c>
      <c r="LD36" s="153" t="e">
        <f t="shared" si="273"/>
        <v>#N/A</v>
      </c>
      <c r="LE36" s="153" t="e">
        <f t="shared" si="273"/>
        <v>#N/A</v>
      </c>
      <c r="LF36" s="153" t="e">
        <f t="shared" si="273"/>
        <v>#N/A</v>
      </c>
      <c r="LG36" s="153" t="e">
        <f t="shared" si="273"/>
        <v>#N/A</v>
      </c>
      <c r="LH36" s="153" t="e">
        <f t="shared" si="273"/>
        <v>#N/A</v>
      </c>
      <c r="LI36" s="153" t="e">
        <f t="shared" si="273"/>
        <v>#N/A</v>
      </c>
      <c r="LJ36" s="153" t="e">
        <f t="shared" si="273"/>
        <v>#N/A</v>
      </c>
      <c r="LK36" s="153" t="e">
        <f t="shared" si="269"/>
        <v>#N/A</v>
      </c>
      <c r="LL36" s="153" t="e">
        <f t="shared" si="269"/>
        <v>#N/A</v>
      </c>
      <c r="LM36" s="153" t="e">
        <f t="shared" si="269"/>
        <v>#N/A</v>
      </c>
      <c r="LN36" s="153" t="e">
        <f t="shared" si="269"/>
        <v>#N/A</v>
      </c>
      <c r="LO36" s="153" t="e">
        <f t="shared" si="269"/>
        <v>#N/A</v>
      </c>
      <c r="LP36" s="153" t="e">
        <f t="shared" si="269"/>
        <v>#N/A</v>
      </c>
      <c r="LQ36" s="153" t="e">
        <f t="shared" si="269"/>
        <v>#N/A</v>
      </c>
      <c r="LR36" s="153" t="e">
        <f t="shared" si="269"/>
        <v>#N/A</v>
      </c>
      <c r="LS36" s="153" t="e">
        <f t="shared" si="269"/>
        <v>#N/A</v>
      </c>
      <c r="LT36" s="153" t="e">
        <f t="shared" si="269"/>
        <v>#N/A</v>
      </c>
      <c r="LU36" s="153" t="e">
        <f t="shared" si="269"/>
        <v>#N/A</v>
      </c>
      <c r="LV36" s="153" t="e">
        <f t="shared" si="269"/>
        <v>#N/A</v>
      </c>
      <c r="LW36" s="153" t="e">
        <f t="shared" si="269"/>
        <v>#N/A</v>
      </c>
      <c r="LX36" s="153" t="e">
        <f t="shared" si="269"/>
        <v>#N/A</v>
      </c>
      <c r="LY36" s="153" t="e">
        <f t="shared" si="269"/>
        <v>#N/A</v>
      </c>
      <c r="LZ36" s="153" t="e">
        <f t="shared" si="251"/>
        <v>#N/A</v>
      </c>
      <c r="MA36" s="153" t="e">
        <f t="shared" si="251"/>
        <v>#N/A</v>
      </c>
      <c r="MB36" s="153" t="e">
        <f t="shared" si="251"/>
        <v>#N/A</v>
      </c>
      <c r="MC36" s="153" t="e">
        <f t="shared" si="251"/>
        <v>#N/A</v>
      </c>
      <c r="MD36" s="153" t="e">
        <f t="shared" si="251"/>
        <v>#N/A</v>
      </c>
      <c r="ME36" s="153" t="e">
        <f t="shared" si="251"/>
        <v>#N/A</v>
      </c>
      <c r="MF36" s="153" t="e">
        <f t="shared" si="251"/>
        <v>#N/A</v>
      </c>
      <c r="MG36" s="153" t="e">
        <f t="shared" si="251"/>
        <v>#N/A</v>
      </c>
      <c r="MH36" s="153" t="e">
        <f t="shared" si="251"/>
        <v>#N/A</v>
      </c>
      <c r="MI36" s="153" t="e">
        <f t="shared" si="251"/>
        <v>#N/A</v>
      </c>
      <c r="MJ36" s="153" t="e">
        <f t="shared" si="251"/>
        <v>#N/A</v>
      </c>
      <c r="MK36" s="153" t="e">
        <f t="shared" si="251"/>
        <v>#N/A</v>
      </c>
      <c r="ML36" s="153" t="e">
        <f t="shared" si="251"/>
        <v>#N/A</v>
      </c>
      <c r="MM36" s="153" t="e">
        <f t="shared" si="251"/>
        <v>#N/A</v>
      </c>
      <c r="MN36" s="153" t="e">
        <f t="shared" si="251"/>
        <v>#N/A</v>
      </c>
      <c r="MO36" s="153" t="e">
        <f t="shared" si="22"/>
        <v>#N/A</v>
      </c>
      <c r="MP36" s="153" t="e">
        <f t="shared" si="266"/>
        <v>#N/A</v>
      </c>
      <c r="MQ36" s="153" t="e">
        <f t="shared" si="266"/>
        <v>#N/A</v>
      </c>
      <c r="MR36" s="153" t="e">
        <f t="shared" si="266"/>
        <v>#N/A</v>
      </c>
      <c r="MS36" s="153" t="e">
        <f t="shared" si="279"/>
        <v>#N/A</v>
      </c>
      <c r="MT36" s="153" t="e">
        <f t="shared" si="279"/>
        <v>#N/A</v>
      </c>
      <c r="MU36" s="153" t="e">
        <f t="shared" si="279"/>
        <v>#N/A</v>
      </c>
      <c r="MV36" s="153" t="e">
        <f t="shared" si="279"/>
        <v>#N/A</v>
      </c>
      <c r="MW36" s="153" t="e">
        <f t="shared" si="279"/>
        <v>#N/A</v>
      </c>
      <c r="MX36" s="153" t="e">
        <f t="shared" si="279"/>
        <v>#N/A</v>
      </c>
      <c r="MY36" s="153" t="e">
        <f t="shared" si="279"/>
        <v>#N/A</v>
      </c>
      <c r="MZ36" s="153" t="e">
        <f t="shared" si="279"/>
        <v>#N/A</v>
      </c>
      <c r="NA36" s="153" t="e">
        <f t="shared" si="279"/>
        <v>#N/A</v>
      </c>
      <c r="NB36" s="153" t="e">
        <f t="shared" si="279"/>
        <v>#N/A</v>
      </c>
      <c r="NC36" s="153" t="e">
        <f t="shared" si="279"/>
        <v>#N/A</v>
      </c>
      <c r="ND36" s="153" t="e">
        <f t="shared" si="279"/>
        <v>#N/A</v>
      </c>
      <c r="NE36" s="153" t="e">
        <f t="shared" si="279"/>
        <v>#N/A</v>
      </c>
      <c r="NF36" s="153" t="e">
        <f t="shared" si="279"/>
        <v>#N/A</v>
      </c>
      <c r="NG36" s="153" t="e">
        <f t="shared" si="279"/>
        <v>#N/A</v>
      </c>
      <c r="NH36" s="153" t="e">
        <f t="shared" si="274"/>
        <v>#N/A</v>
      </c>
      <c r="NI36" s="153" t="e">
        <f t="shared" si="274"/>
        <v>#N/A</v>
      </c>
      <c r="NJ36" s="153" t="e">
        <f t="shared" si="274"/>
        <v>#N/A</v>
      </c>
      <c r="NK36" s="153" t="e">
        <f t="shared" si="274"/>
        <v>#N/A</v>
      </c>
      <c r="NL36" s="153" t="e">
        <f t="shared" si="274"/>
        <v>#N/A</v>
      </c>
      <c r="NM36" s="153" t="e">
        <f t="shared" si="274"/>
        <v>#N/A</v>
      </c>
      <c r="NN36" s="153" t="e">
        <f t="shared" si="274"/>
        <v>#N/A</v>
      </c>
      <c r="NO36" s="153" t="e">
        <f t="shared" si="274"/>
        <v>#N/A</v>
      </c>
      <c r="NP36" s="153" t="e">
        <f t="shared" si="274"/>
        <v>#N/A</v>
      </c>
      <c r="NQ36" s="153" t="e">
        <f t="shared" si="274"/>
        <v>#N/A</v>
      </c>
      <c r="NR36" s="153" t="e">
        <f t="shared" si="274"/>
        <v>#N/A</v>
      </c>
      <c r="NS36" s="153" t="e">
        <f t="shared" si="274"/>
        <v>#N/A</v>
      </c>
      <c r="NT36" s="153" t="e">
        <f t="shared" si="274"/>
        <v>#N/A</v>
      </c>
      <c r="NU36" s="153" t="e">
        <f t="shared" si="274"/>
        <v>#N/A</v>
      </c>
      <c r="NV36" s="153" t="e">
        <f t="shared" si="274"/>
        <v>#N/A</v>
      </c>
      <c r="NW36" s="153" t="e">
        <f t="shared" si="270"/>
        <v>#N/A</v>
      </c>
      <c r="NX36" s="153" t="e">
        <f t="shared" si="270"/>
        <v>#N/A</v>
      </c>
      <c r="NY36" s="153" t="e">
        <f t="shared" si="270"/>
        <v>#N/A</v>
      </c>
      <c r="NZ36" s="153" t="e">
        <f t="shared" si="270"/>
        <v>#N/A</v>
      </c>
      <c r="OA36" s="153" t="e">
        <f t="shared" si="270"/>
        <v>#N/A</v>
      </c>
      <c r="OB36" s="153" t="e">
        <f t="shared" si="270"/>
        <v>#N/A</v>
      </c>
      <c r="OC36" s="153" t="e">
        <f t="shared" si="270"/>
        <v>#N/A</v>
      </c>
      <c r="OD36" s="153" t="e">
        <f t="shared" si="270"/>
        <v>#N/A</v>
      </c>
      <c r="OE36" s="153" t="e">
        <f t="shared" si="270"/>
        <v>#N/A</v>
      </c>
      <c r="OF36" s="153" t="e">
        <f t="shared" si="270"/>
        <v>#N/A</v>
      </c>
      <c r="OG36" s="153" t="e">
        <f t="shared" si="270"/>
        <v>#N/A</v>
      </c>
      <c r="OH36" s="153" t="e">
        <f t="shared" si="270"/>
        <v>#N/A</v>
      </c>
      <c r="OI36" s="153" t="e">
        <f t="shared" si="270"/>
        <v>#N/A</v>
      </c>
      <c r="OJ36" s="153" t="e">
        <f t="shared" si="270"/>
        <v>#N/A</v>
      </c>
      <c r="OK36" s="153" t="e">
        <f t="shared" si="270"/>
        <v>#N/A</v>
      </c>
      <c r="OL36" s="153" t="e">
        <f t="shared" si="252"/>
        <v>#N/A</v>
      </c>
      <c r="OM36" s="153" t="e">
        <f t="shared" si="252"/>
        <v>#N/A</v>
      </c>
      <c r="ON36" s="153" t="e">
        <f t="shared" si="252"/>
        <v>#N/A</v>
      </c>
      <c r="OO36" s="153" t="e">
        <f t="shared" si="252"/>
        <v>#N/A</v>
      </c>
      <c r="OP36" s="153" t="e">
        <f t="shared" si="252"/>
        <v>#N/A</v>
      </c>
      <c r="OQ36" s="153" t="e">
        <f t="shared" si="252"/>
        <v>#N/A</v>
      </c>
      <c r="OR36" s="153" t="e">
        <f t="shared" si="252"/>
        <v>#N/A</v>
      </c>
      <c r="OS36" s="153" t="e">
        <f t="shared" si="252"/>
        <v>#N/A</v>
      </c>
      <c r="OT36" s="153" t="e">
        <f t="shared" si="252"/>
        <v>#N/A</v>
      </c>
      <c r="OU36" s="153" t="e">
        <f t="shared" si="252"/>
        <v>#N/A</v>
      </c>
      <c r="OV36" s="153" t="e">
        <f t="shared" si="252"/>
        <v>#N/A</v>
      </c>
      <c r="OW36" s="153" t="e">
        <f t="shared" si="252"/>
        <v>#N/A</v>
      </c>
      <c r="OX36" s="153" t="e">
        <f t="shared" si="252"/>
        <v>#N/A</v>
      </c>
      <c r="OY36" s="153" t="e">
        <f t="shared" si="252"/>
        <v>#N/A</v>
      </c>
      <c r="OZ36" s="153" t="e">
        <f t="shared" si="252"/>
        <v>#N/A</v>
      </c>
      <c r="PA36" s="153" t="e">
        <f t="shared" si="23"/>
        <v>#N/A</v>
      </c>
      <c r="PB36" s="153" t="e">
        <f t="shared" ref="PB36:PI51" si="284">IF(ISNONTEXT($K36),_xlfn.LOGNORM.DIST(HI36,LN($G36),LN($K36),FALSE),NA())</f>
        <v>#N/A</v>
      </c>
      <c r="PC36" s="153" t="e">
        <f t="shared" si="284"/>
        <v>#N/A</v>
      </c>
      <c r="PD36" s="153" t="e">
        <f t="shared" si="284"/>
        <v>#N/A</v>
      </c>
      <c r="PE36" s="153" t="e">
        <f t="shared" si="284"/>
        <v>#N/A</v>
      </c>
      <c r="PF36" s="153" t="e">
        <f t="shared" si="284"/>
        <v>#N/A</v>
      </c>
      <c r="PG36" s="153" t="e">
        <f t="shared" si="284"/>
        <v>#N/A</v>
      </c>
      <c r="PH36" s="153" t="e">
        <f t="shared" si="284"/>
        <v>#N/A</v>
      </c>
      <c r="PI36" s="153" t="e">
        <f t="shared" si="284"/>
        <v>#N/A</v>
      </c>
    </row>
    <row r="37" spans="1:425" hidden="1" x14ac:dyDescent="0.75">
      <c r="A37" s="4">
        <v>34</v>
      </c>
      <c r="B37" s="342" t="str">
        <f>IFERROR(_xlfn.LOGNORM.INV(VLookups!$B$22,LN($G37),LN($K37)),"")</f>
        <v/>
      </c>
      <c r="C37" s="87"/>
      <c r="D37" s="342" t="str">
        <f>IFERROR(_xlfn.LOGNORM.INV(VLookups!$B$23,LN($G37),LN($K37)),"")</f>
        <v/>
      </c>
      <c r="E37" s="34" t="str">
        <f t="shared" si="9"/>
        <v/>
      </c>
      <c r="F37" s="34" t="str">
        <f t="shared" si="10"/>
        <v/>
      </c>
      <c r="G37" s="68" t="str">
        <f>IF(AND(C37&gt;0,NOT(ISBLANK(H37))),IF(VLOOKUP($C$3,VLookups!$A$17:$B$18,2,FALSE),C37*VLOOKUP(H37,VLookups!$A$4:$B$13,2,FALSE),C37),"")</f>
        <v/>
      </c>
      <c r="H37" s="21"/>
      <c r="I37" s="56"/>
      <c r="J37" s="244"/>
      <c r="K37" s="343" t="str">
        <f>IF(C37&gt;0,IF(ISBLANK(J37),IF(ISBLANK(H37),"",VLOOKUP(H37,VLookups!$A$4:$C$13,3,FALSE)),J37),"")</f>
        <v/>
      </c>
      <c r="L37" s="343" t="str">
        <f t="shared" si="11"/>
        <v/>
      </c>
      <c r="M37" s="70" t="str">
        <f t="shared" si="12"/>
        <v/>
      </c>
      <c r="N37" s="87"/>
      <c r="O37" s="237" t="str">
        <f>IF(AND(N37&gt;0,C37&gt;0,NOT(K37="")),ABS(VLOOKUP($N$1,VLookups!$A$53:$B$54,2,FALSE)-_xlfn.LOGNORM.DIST(N37,LN(G37),LN(K37),TRUE)),"")</f>
        <v/>
      </c>
      <c r="P37" s="86" t="str">
        <f>IF(AND($B37&gt;0,$C37&gt;0,$D37&gt;0,NOT(ISBLANK($H37))),_xlfn.LOGNORM.INV(ABS(VLOOKUP($N$1,VLookups!$A$53:$B$54,2,FALSE)-P$3),LN($G37),LN($K37)),"")</f>
        <v/>
      </c>
      <c r="Q37" s="85" t="str">
        <f>IF(AND($B37&gt;0,$C37&gt;0,$D37&gt;0,NOT(ISBLANK($H37))),_xlfn.LOGNORM.INV(ABS(VLOOKUP($N$1,VLookups!$A$53:$B$54,2,FALSE)-Q$3),LN($G37),LN($K37)),"")</f>
        <v/>
      </c>
      <c r="R37" s="86" t="str">
        <f>IF(AND($B37&gt;0,$C37&gt;0,$D37&gt;0,NOT(ISBLANK($H37))),_xlfn.LOGNORM.INV(ABS(VLOOKUP($N$1,VLookups!$A$53:$B$54,2,FALSE)-R$3),LN($G37),LN($K37)),"")</f>
        <v/>
      </c>
      <c r="S37" s="85" t="str">
        <f>IF(AND($B37&gt;0,$C37&gt;0,$D37&gt;0,NOT(ISBLANK($H37))),_xlfn.LOGNORM.INV(ABS(VLOOKUP($N$1,VLookups!$A$53:$B$54,2,FALSE)-S$3),LN($G37),LN($K37)),"")</f>
        <v/>
      </c>
      <c r="T37" s="86" t="str">
        <f>IF(AND($B37&gt;0,$C37&gt;0,$D37&gt;0,NOT(ISBLANK($H37))),_xlfn.LOGNORM.INV(ABS(VLOOKUP($N$1,VLookups!$A$53:$B$54,2,FALSE)-T$3),LN($G37),LN($K37)),"")</f>
        <v/>
      </c>
      <c r="U37" s="85" t="str">
        <f>IF(AND($B37&gt;0,$C37&gt;0,$D37&gt;0,NOT(ISBLANK($H37))),_xlfn.LOGNORM.INV(ABS(VLOOKUP($N$1,VLookups!$A$53:$B$54,2,FALSE)-U$3),LN($G37),LN($K37)),"")</f>
        <v/>
      </c>
      <c r="V37" s="5"/>
      <c r="W37" s="152" t="str">
        <f t="shared" si="13"/>
        <v/>
      </c>
      <c r="X37" s="152" t="str">
        <f t="shared" si="14"/>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53" t="e">
        <f t="shared" si="283"/>
        <v>#N/A</v>
      </c>
      <c r="HR37" s="153" t="e">
        <f t="shared" si="264"/>
        <v>#N/A</v>
      </c>
      <c r="HS37" s="153" t="e">
        <f t="shared" si="264"/>
        <v>#N/A</v>
      </c>
      <c r="HT37" s="153" t="e">
        <f t="shared" si="264"/>
        <v>#N/A</v>
      </c>
      <c r="HU37" s="153" t="e">
        <f t="shared" si="277"/>
        <v>#N/A</v>
      </c>
      <c r="HV37" s="153" t="e">
        <f t="shared" si="277"/>
        <v>#N/A</v>
      </c>
      <c r="HW37" s="153" t="e">
        <f t="shared" si="277"/>
        <v>#N/A</v>
      </c>
      <c r="HX37" s="153" t="e">
        <f t="shared" si="277"/>
        <v>#N/A</v>
      </c>
      <c r="HY37" s="153" t="e">
        <f t="shared" si="277"/>
        <v>#N/A</v>
      </c>
      <c r="HZ37" s="153" t="e">
        <f t="shared" si="277"/>
        <v>#N/A</v>
      </c>
      <c r="IA37" s="153" t="e">
        <f t="shared" si="277"/>
        <v>#N/A</v>
      </c>
      <c r="IB37" s="153" t="e">
        <f t="shared" si="277"/>
        <v>#N/A</v>
      </c>
      <c r="IC37" s="153" t="e">
        <f t="shared" si="277"/>
        <v>#N/A</v>
      </c>
      <c r="ID37" s="153" t="e">
        <f t="shared" si="277"/>
        <v>#N/A</v>
      </c>
      <c r="IE37" s="153" t="e">
        <f t="shared" si="277"/>
        <v>#N/A</v>
      </c>
      <c r="IF37" s="153" t="e">
        <f t="shared" si="277"/>
        <v>#N/A</v>
      </c>
      <c r="IG37" s="153" t="e">
        <f t="shared" si="277"/>
        <v>#N/A</v>
      </c>
      <c r="IH37" s="153" t="e">
        <f t="shared" si="277"/>
        <v>#N/A</v>
      </c>
      <c r="II37" s="153" t="e">
        <f t="shared" si="277"/>
        <v>#N/A</v>
      </c>
      <c r="IJ37" s="153" t="e">
        <f t="shared" si="272"/>
        <v>#N/A</v>
      </c>
      <c r="IK37" s="153" t="e">
        <f t="shared" si="272"/>
        <v>#N/A</v>
      </c>
      <c r="IL37" s="153" t="e">
        <f t="shared" si="272"/>
        <v>#N/A</v>
      </c>
      <c r="IM37" s="153" t="e">
        <f t="shared" si="272"/>
        <v>#N/A</v>
      </c>
      <c r="IN37" s="153" t="e">
        <f t="shared" si="272"/>
        <v>#N/A</v>
      </c>
      <c r="IO37" s="153" t="e">
        <f t="shared" si="272"/>
        <v>#N/A</v>
      </c>
      <c r="IP37" s="153" t="e">
        <f t="shared" si="272"/>
        <v>#N/A</v>
      </c>
      <c r="IQ37" s="153" t="e">
        <f t="shared" si="272"/>
        <v>#N/A</v>
      </c>
      <c r="IR37" s="153" t="e">
        <f t="shared" si="272"/>
        <v>#N/A</v>
      </c>
      <c r="IS37" s="153" t="e">
        <f t="shared" si="272"/>
        <v>#N/A</v>
      </c>
      <c r="IT37" s="153" t="e">
        <f t="shared" si="272"/>
        <v>#N/A</v>
      </c>
      <c r="IU37" s="153" t="e">
        <f t="shared" si="272"/>
        <v>#N/A</v>
      </c>
      <c r="IV37" s="153" t="e">
        <f t="shared" si="272"/>
        <v>#N/A</v>
      </c>
      <c r="IW37" s="153" t="e">
        <f t="shared" si="272"/>
        <v>#N/A</v>
      </c>
      <c r="IX37" s="153" t="e">
        <f t="shared" si="272"/>
        <v>#N/A</v>
      </c>
      <c r="IY37" s="153" t="e">
        <f t="shared" si="268"/>
        <v>#N/A</v>
      </c>
      <c r="IZ37" s="153" t="e">
        <f t="shared" si="268"/>
        <v>#N/A</v>
      </c>
      <c r="JA37" s="153" t="e">
        <f t="shared" si="268"/>
        <v>#N/A</v>
      </c>
      <c r="JB37" s="153" t="e">
        <f t="shared" si="268"/>
        <v>#N/A</v>
      </c>
      <c r="JC37" s="153" t="e">
        <f t="shared" si="268"/>
        <v>#N/A</v>
      </c>
      <c r="JD37" s="153" t="e">
        <f t="shared" si="268"/>
        <v>#N/A</v>
      </c>
      <c r="JE37" s="153" t="e">
        <f t="shared" si="268"/>
        <v>#N/A</v>
      </c>
      <c r="JF37" s="153" t="e">
        <f t="shared" si="268"/>
        <v>#N/A</v>
      </c>
      <c r="JG37" s="153" t="e">
        <f t="shared" si="268"/>
        <v>#N/A</v>
      </c>
      <c r="JH37" s="153" t="e">
        <f t="shared" si="268"/>
        <v>#N/A</v>
      </c>
      <c r="JI37" s="153" t="e">
        <f t="shared" si="268"/>
        <v>#N/A</v>
      </c>
      <c r="JJ37" s="153" t="e">
        <f t="shared" si="268"/>
        <v>#N/A</v>
      </c>
      <c r="JK37" s="153" t="e">
        <f t="shared" si="268"/>
        <v>#N/A</v>
      </c>
      <c r="JL37" s="153" t="e">
        <f t="shared" si="268"/>
        <v>#N/A</v>
      </c>
      <c r="JM37" s="153" t="e">
        <f t="shared" si="268"/>
        <v>#N/A</v>
      </c>
      <c r="JN37" s="153" t="e">
        <f t="shared" ref="JN37:KB52" si="286">IF(ISNONTEXT($K37),_xlfn.LOGNORM.DIST(BU37,LN($G37),LN($K37),FALSE),NA())</f>
        <v>#N/A</v>
      </c>
      <c r="JO37" s="153" t="e">
        <f t="shared" si="286"/>
        <v>#N/A</v>
      </c>
      <c r="JP37" s="153" t="e">
        <f t="shared" si="286"/>
        <v>#N/A</v>
      </c>
      <c r="JQ37" s="153" t="e">
        <f t="shared" si="286"/>
        <v>#N/A</v>
      </c>
      <c r="JR37" s="153" t="e">
        <f t="shared" si="286"/>
        <v>#N/A</v>
      </c>
      <c r="JS37" s="153" t="e">
        <f t="shared" si="286"/>
        <v>#N/A</v>
      </c>
      <c r="JT37" s="153" t="e">
        <f t="shared" si="286"/>
        <v>#N/A</v>
      </c>
      <c r="JU37" s="153" t="e">
        <f t="shared" si="286"/>
        <v>#N/A</v>
      </c>
      <c r="JV37" s="153" t="e">
        <f t="shared" si="286"/>
        <v>#N/A</v>
      </c>
      <c r="JW37" s="153" t="e">
        <f t="shared" si="286"/>
        <v>#N/A</v>
      </c>
      <c r="JX37" s="153" t="e">
        <f t="shared" si="286"/>
        <v>#N/A</v>
      </c>
      <c r="JY37" s="153" t="e">
        <f t="shared" si="286"/>
        <v>#N/A</v>
      </c>
      <c r="JZ37" s="153" t="e">
        <f t="shared" si="286"/>
        <v>#N/A</v>
      </c>
      <c r="KA37" s="153" t="e">
        <f t="shared" si="286"/>
        <v>#N/A</v>
      </c>
      <c r="KB37" s="153" t="e">
        <f t="shared" si="286"/>
        <v>#N/A</v>
      </c>
      <c r="KC37" s="153" t="e">
        <f t="shared" si="21"/>
        <v>#N/A</v>
      </c>
      <c r="KD37" s="153" t="e">
        <f t="shared" si="265"/>
        <v>#N/A</v>
      </c>
      <c r="KE37" s="153" t="e">
        <f t="shared" si="265"/>
        <v>#N/A</v>
      </c>
      <c r="KF37" s="153" t="e">
        <f t="shared" si="265"/>
        <v>#N/A</v>
      </c>
      <c r="KG37" s="153" t="e">
        <f t="shared" si="278"/>
        <v>#N/A</v>
      </c>
      <c r="KH37" s="153" t="e">
        <f t="shared" si="278"/>
        <v>#N/A</v>
      </c>
      <c r="KI37" s="153" t="e">
        <f t="shared" si="278"/>
        <v>#N/A</v>
      </c>
      <c r="KJ37" s="153" t="e">
        <f t="shared" si="278"/>
        <v>#N/A</v>
      </c>
      <c r="KK37" s="153" t="e">
        <f t="shared" si="278"/>
        <v>#N/A</v>
      </c>
      <c r="KL37" s="153" t="e">
        <f t="shared" si="278"/>
        <v>#N/A</v>
      </c>
      <c r="KM37" s="153" t="e">
        <f t="shared" si="278"/>
        <v>#N/A</v>
      </c>
      <c r="KN37" s="153" t="e">
        <f t="shared" si="278"/>
        <v>#N/A</v>
      </c>
      <c r="KO37" s="153" t="e">
        <f t="shared" si="278"/>
        <v>#N/A</v>
      </c>
      <c r="KP37" s="153" t="e">
        <f t="shared" si="278"/>
        <v>#N/A</v>
      </c>
      <c r="KQ37" s="153" t="e">
        <f t="shared" si="278"/>
        <v>#N/A</v>
      </c>
      <c r="KR37" s="153" t="e">
        <f t="shared" si="278"/>
        <v>#N/A</v>
      </c>
      <c r="KS37" s="153" t="e">
        <f t="shared" si="278"/>
        <v>#N/A</v>
      </c>
      <c r="KT37" s="153" t="e">
        <f t="shared" si="278"/>
        <v>#N/A</v>
      </c>
      <c r="KU37" s="153" t="e">
        <f t="shared" si="278"/>
        <v>#N/A</v>
      </c>
      <c r="KV37" s="153" t="e">
        <f t="shared" si="273"/>
        <v>#N/A</v>
      </c>
      <c r="KW37" s="153" t="e">
        <f t="shared" si="273"/>
        <v>#N/A</v>
      </c>
      <c r="KX37" s="153" t="e">
        <f t="shared" si="273"/>
        <v>#N/A</v>
      </c>
      <c r="KY37" s="153" t="e">
        <f t="shared" si="273"/>
        <v>#N/A</v>
      </c>
      <c r="KZ37" s="153" t="e">
        <f t="shared" si="273"/>
        <v>#N/A</v>
      </c>
      <c r="LA37" s="153" t="e">
        <f t="shared" si="273"/>
        <v>#N/A</v>
      </c>
      <c r="LB37" s="153" t="e">
        <f t="shared" si="273"/>
        <v>#N/A</v>
      </c>
      <c r="LC37" s="153" t="e">
        <f t="shared" si="273"/>
        <v>#N/A</v>
      </c>
      <c r="LD37" s="153" t="e">
        <f t="shared" si="273"/>
        <v>#N/A</v>
      </c>
      <c r="LE37" s="153" t="e">
        <f t="shared" si="273"/>
        <v>#N/A</v>
      </c>
      <c r="LF37" s="153" t="e">
        <f t="shared" si="273"/>
        <v>#N/A</v>
      </c>
      <c r="LG37" s="153" t="e">
        <f t="shared" si="273"/>
        <v>#N/A</v>
      </c>
      <c r="LH37" s="153" t="e">
        <f t="shared" si="273"/>
        <v>#N/A</v>
      </c>
      <c r="LI37" s="153" t="e">
        <f t="shared" si="273"/>
        <v>#N/A</v>
      </c>
      <c r="LJ37" s="153" t="e">
        <f t="shared" si="273"/>
        <v>#N/A</v>
      </c>
      <c r="LK37" s="153" t="e">
        <f t="shared" si="269"/>
        <v>#N/A</v>
      </c>
      <c r="LL37" s="153" t="e">
        <f t="shared" si="269"/>
        <v>#N/A</v>
      </c>
      <c r="LM37" s="153" t="e">
        <f t="shared" si="269"/>
        <v>#N/A</v>
      </c>
      <c r="LN37" s="153" t="e">
        <f t="shared" si="269"/>
        <v>#N/A</v>
      </c>
      <c r="LO37" s="153" t="e">
        <f t="shared" si="269"/>
        <v>#N/A</v>
      </c>
      <c r="LP37" s="153" t="e">
        <f t="shared" si="269"/>
        <v>#N/A</v>
      </c>
      <c r="LQ37" s="153" t="e">
        <f t="shared" si="269"/>
        <v>#N/A</v>
      </c>
      <c r="LR37" s="153" t="e">
        <f t="shared" si="269"/>
        <v>#N/A</v>
      </c>
      <c r="LS37" s="153" t="e">
        <f t="shared" si="269"/>
        <v>#N/A</v>
      </c>
      <c r="LT37" s="153" t="e">
        <f t="shared" si="269"/>
        <v>#N/A</v>
      </c>
      <c r="LU37" s="153" t="e">
        <f t="shared" si="269"/>
        <v>#N/A</v>
      </c>
      <c r="LV37" s="153" t="e">
        <f t="shared" si="269"/>
        <v>#N/A</v>
      </c>
      <c r="LW37" s="153" t="e">
        <f t="shared" si="269"/>
        <v>#N/A</v>
      </c>
      <c r="LX37" s="153" t="e">
        <f t="shared" si="269"/>
        <v>#N/A</v>
      </c>
      <c r="LY37" s="153" t="e">
        <f t="shared" si="269"/>
        <v>#N/A</v>
      </c>
      <c r="LZ37" s="153" t="e">
        <f t="shared" ref="LZ37:MN52" si="287">IF(ISNONTEXT($K37),_xlfn.LOGNORM.DIST(EG37,LN($G37),LN($K37),FALSE),NA())</f>
        <v>#N/A</v>
      </c>
      <c r="MA37" s="153" t="e">
        <f t="shared" si="287"/>
        <v>#N/A</v>
      </c>
      <c r="MB37" s="153" t="e">
        <f t="shared" si="287"/>
        <v>#N/A</v>
      </c>
      <c r="MC37" s="153" t="e">
        <f t="shared" si="287"/>
        <v>#N/A</v>
      </c>
      <c r="MD37" s="153" t="e">
        <f t="shared" si="287"/>
        <v>#N/A</v>
      </c>
      <c r="ME37" s="153" t="e">
        <f t="shared" si="287"/>
        <v>#N/A</v>
      </c>
      <c r="MF37" s="153" t="e">
        <f t="shared" si="287"/>
        <v>#N/A</v>
      </c>
      <c r="MG37" s="153" t="e">
        <f t="shared" si="287"/>
        <v>#N/A</v>
      </c>
      <c r="MH37" s="153" t="e">
        <f t="shared" si="287"/>
        <v>#N/A</v>
      </c>
      <c r="MI37" s="153" t="e">
        <f t="shared" si="287"/>
        <v>#N/A</v>
      </c>
      <c r="MJ37" s="153" t="e">
        <f t="shared" si="287"/>
        <v>#N/A</v>
      </c>
      <c r="MK37" s="153" t="e">
        <f t="shared" si="287"/>
        <v>#N/A</v>
      </c>
      <c r="ML37" s="153" t="e">
        <f t="shared" si="287"/>
        <v>#N/A</v>
      </c>
      <c r="MM37" s="153" t="e">
        <f t="shared" si="287"/>
        <v>#N/A</v>
      </c>
      <c r="MN37" s="153" t="e">
        <f t="shared" si="287"/>
        <v>#N/A</v>
      </c>
      <c r="MO37" s="153" t="e">
        <f t="shared" si="22"/>
        <v>#N/A</v>
      </c>
      <c r="MP37" s="153" t="e">
        <f t="shared" si="266"/>
        <v>#N/A</v>
      </c>
      <c r="MQ37" s="153" t="e">
        <f t="shared" si="266"/>
        <v>#N/A</v>
      </c>
      <c r="MR37" s="153" t="e">
        <f t="shared" si="266"/>
        <v>#N/A</v>
      </c>
      <c r="MS37" s="153" t="e">
        <f t="shared" si="279"/>
        <v>#N/A</v>
      </c>
      <c r="MT37" s="153" t="e">
        <f t="shared" si="279"/>
        <v>#N/A</v>
      </c>
      <c r="MU37" s="153" t="e">
        <f t="shared" si="279"/>
        <v>#N/A</v>
      </c>
      <c r="MV37" s="153" t="e">
        <f t="shared" si="279"/>
        <v>#N/A</v>
      </c>
      <c r="MW37" s="153" t="e">
        <f t="shared" si="279"/>
        <v>#N/A</v>
      </c>
      <c r="MX37" s="153" t="e">
        <f t="shared" si="279"/>
        <v>#N/A</v>
      </c>
      <c r="MY37" s="153" t="e">
        <f t="shared" si="279"/>
        <v>#N/A</v>
      </c>
      <c r="MZ37" s="153" t="e">
        <f t="shared" si="279"/>
        <v>#N/A</v>
      </c>
      <c r="NA37" s="153" t="e">
        <f t="shared" si="279"/>
        <v>#N/A</v>
      </c>
      <c r="NB37" s="153" t="e">
        <f t="shared" si="279"/>
        <v>#N/A</v>
      </c>
      <c r="NC37" s="153" t="e">
        <f t="shared" si="279"/>
        <v>#N/A</v>
      </c>
      <c r="ND37" s="153" t="e">
        <f t="shared" si="279"/>
        <v>#N/A</v>
      </c>
      <c r="NE37" s="153" t="e">
        <f t="shared" si="279"/>
        <v>#N/A</v>
      </c>
      <c r="NF37" s="153" t="e">
        <f t="shared" si="279"/>
        <v>#N/A</v>
      </c>
      <c r="NG37" s="153" t="e">
        <f t="shared" si="279"/>
        <v>#N/A</v>
      </c>
      <c r="NH37" s="153" t="e">
        <f t="shared" si="274"/>
        <v>#N/A</v>
      </c>
      <c r="NI37" s="153" t="e">
        <f t="shared" si="274"/>
        <v>#N/A</v>
      </c>
      <c r="NJ37" s="153" t="e">
        <f t="shared" si="274"/>
        <v>#N/A</v>
      </c>
      <c r="NK37" s="153" t="e">
        <f t="shared" si="274"/>
        <v>#N/A</v>
      </c>
      <c r="NL37" s="153" t="e">
        <f t="shared" si="274"/>
        <v>#N/A</v>
      </c>
      <c r="NM37" s="153" t="e">
        <f t="shared" si="274"/>
        <v>#N/A</v>
      </c>
      <c r="NN37" s="153" t="e">
        <f t="shared" si="274"/>
        <v>#N/A</v>
      </c>
      <c r="NO37" s="153" t="e">
        <f t="shared" si="274"/>
        <v>#N/A</v>
      </c>
      <c r="NP37" s="153" t="e">
        <f t="shared" si="274"/>
        <v>#N/A</v>
      </c>
      <c r="NQ37" s="153" t="e">
        <f t="shared" si="274"/>
        <v>#N/A</v>
      </c>
      <c r="NR37" s="153" t="e">
        <f t="shared" si="274"/>
        <v>#N/A</v>
      </c>
      <c r="NS37" s="153" t="e">
        <f t="shared" si="274"/>
        <v>#N/A</v>
      </c>
      <c r="NT37" s="153" t="e">
        <f t="shared" si="274"/>
        <v>#N/A</v>
      </c>
      <c r="NU37" s="153" t="e">
        <f t="shared" si="274"/>
        <v>#N/A</v>
      </c>
      <c r="NV37" s="153" t="e">
        <f t="shared" si="274"/>
        <v>#N/A</v>
      </c>
      <c r="NW37" s="153" t="e">
        <f t="shared" si="270"/>
        <v>#N/A</v>
      </c>
      <c r="NX37" s="153" t="e">
        <f t="shared" si="270"/>
        <v>#N/A</v>
      </c>
      <c r="NY37" s="153" t="e">
        <f t="shared" si="270"/>
        <v>#N/A</v>
      </c>
      <c r="NZ37" s="153" t="e">
        <f t="shared" si="270"/>
        <v>#N/A</v>
      </c>
      <c r="OA37" s="153" t="e">
        <f t="shared" si="270"/>
        <v>#N/A</v>
      </c>
      <c r="OB37" s="153" t="e">
        <f t="shared" si="270"/>
        <v>#N/A</v>
      </c>
      <c r="OC37" s="153" t="e">
        <f t="shared" si="270"/>
        <v>#N/A</v>
      </c>
      <c r="OD37" s="153" t="e">
        <f t="shared" si="270"/>
        <v>#N/A</v>
      </c>
      <c r="OE37" s="153" t="e">
        <f t="shared" si="270"/>
        <v>#N/A</v>
      </c>
      <c r="OF37" s="153" t="e">
        <f t="shared" si="270"/>
        <v>#N/A</v>
      </c>
      <c r="OG37" s="153" t="e">
        <f t="shared" si="270"/>
        <v>#N/A</v>
      </c>
      <c r="OH37" s="153" t="e">
        <f t="shared" si="270"/>
        <v>#N/A</v>
      </c>
      <c r="OI37" s="153" t="e">
        <f t="shared" si="270"/>
        <v>#N/A</v>
      </c>
      <c r="OJ37" s="153" t="e">
        <f t="shared" si="270"/>
        <v>#N/A</v>
      </c>
      <c r="OK37" s="153" t="e">
        <f t="shared" si="270"/>
        <v>#N/A</v>
      </c>
      <c r="OL37" s="153" t="e">
        <f t="shared" ref="OL37:OZ52" si="288">IF(ISNONTEXT($K37),_xlfn.LOGNORM.DIST(GS37,LN($G37),LN($K37),FALSE),NA())</f>
        <v>#N/A</v>
      </c>
      <c r="OM37" s="153" t="e">
        <f t="shared" si="288"/>
        <v>#N/A</v>
      </c>
      <c r="ON37" s="153" t="e">
        <f t="shared" si="288"/>
        <v>#N/A</v>
      </c>
      <c r="OO37" s="153" t="e">
        <f t="shared" si="288"/>
        <v>#N/A</v>
      </c>
      <c r="OP37" s="153" t="e">
        <f t="shared" si="288"/>
        <v>#N/A</v>
      </c>
      <c r="OQ37" s="153" t="e">
        <f t="shared" si="288"/>
        <v>#N/A</v>
      </c>
      <c r="OR37" s="153" t="e">
        <f t="shared" si="288"/>
        <v>#N/A</v>
      </c>
      <c r="OS37" s="153" t="e">
        <f t="shared" si="288"/>
        <v>#N/A</v>
      </c>
      <c r="OT37" s="153" t="e">
        <f t="shared" si="288"/>
        <v>#N/A</v>
      </c>
      <c r="OU37" s="153" t="e">
        <f t="shared" si="288"/>
        <v>#N/A</v>
      </c>
      <c r="OV37" s="153" t="e">
        <f t="shared" si="288"/>
        <v>#N/A</v>
      </c>
      <c r="OW37" s="153" t="e">
        <f t="shared" si="288"/>
        <v>#N/A</v>
      </c>
      <c r="OX37" s="153" t="e">
        <f t="shared" si="288"/>
        <v>#N/A</v>
      </c>
      <c r="OY37" s="153" t="e">
        <f t="shared" si="288"/>
        <v>#N/A</v>
      </c>
      <c r="OZ37" s="153" t="e">
        <f t="shared" si="288"/>
        <v>#N/A</v>
      </c>
      <c r="PA37" s="153" t="e">
        <f t="shared" si="23"/>
        <v>#N/A</v>
      </c>
      <c r="PB37" s="153" t="e">
        <f t="shared" si="284"/>
        <v>#N/A</v>
      </c>
      <c r="PC37" s="153" t="e">
        <f t="shared" si="284"/>
        <v>#N/A</v>
      </c>
      <c r="PD37" s="153" t="e">
        <f t="shared" si="284"/>
        <v>#N/A</v>
      </c>
      <c r="PE37" s="153" t="e">
        <f t="shared" si="284"/>
        <v>#N/A</v>
      </c>
      <c r="PF37" s="153" t="e">
        <f t="shared" si="284"/>
        <v>#N/A</v>
      </c>
      <c r="PG37" s="153" t="e">
        <f t="shared" si="284"/>
        <v>#N/A</v>
      </c>
      <c r="PH37" s="153" t="e">
        <f t="shared" si="284"/>
        <v>#N/A</v>
      </c>
      <c r="PI37" s="153" t="e">
        <f t="shared" si="284"/>
        <v>#N/A</v>
      </c>
    </row>
    <row r="38" spans="1:425" hidden="1" x14ac:dyDescent="0.75">
      <c r="A38" s="4">
        <v>35</v>
      </c>
      <c r="B38" s="342" t="str">
        <f>IFERROR(_xlfn.LOGNORM.INV(VLookups!$B$22,LN($G38),LN($K38)),"")</f>
        <v/>
      </c>
      <c r="C38" s="87"/>
      <c r="D38" s="342" t="str">
        <f>IFERROR(_xlfn.LOGNORM.INV(VLookups!$B$23,LN($G38),LN($K38)),"")</f>
        <v/>
      </c>
      <c r="E38" s="34" t="str">
        <f t="shared" si="9"/>
        <v/>
      </c>
      <c r="F38" s="34" t="str">
        <f t="shared" si="10"/>
        <v/>
      </c>
      <c r="G38" s="68" t="str">
        <f>IF(AND(C38&gt;0,NOT(ISBLANK(H38))),IF(VLOOKUP($C$3,VLookups!$A$17:$B$18,2,FALSE),C38*VLOOKUP(H38,VLookups!$A$4:$B$13,2,FALSE),C38),"")</f>
        <v/>
      </c>
      <c r="H38" s="21"/>
      <c r="I38" s="56"/>
      <c r="J38" s="244"/>
      <c r="K38" s="343" t="str">
        <f>IF(C38&gt;0,IF(ISBLANK(J38),IF(ISBLANK(H38),"",VLOOKUP(H38,VLookups!$A$4:$C$13,3,FALSE)),J38),"")</f>
        <v/>
      </c>
      <c r="L38" s="343" t="str">
        <f t="shared" si="11"/>
        <v/>
      </c>
      <c r="M38" s="70" t="str">
        <f t="shared" si="12"/>
        <v/>
      </c>
      <c r="N38" s="87"/>
      <c r="O38" s="237" t="str">
        <f>IF(AND(N38&gt;0,C38&gt;0,NOT(K38="")),ABS(VLOOKUP($N$1,VLookups!$A$53:$B$54,2,FALSE)-_xlfn.LOGNORM.DIST(N38,LN(G38),LN(K38),TRUE)),"")</f>
        <v/>
      </c>
      <c r="P38" s="86" t="str">
        <f>IF(AND($B38&gt;0,$C38&gt;0,$D38&gt;0,NOT(ISBLANK($H38))),_xlfn.LOGNORM.INV(ABS(VLOOKUP($N$1,VLookups!$A$53:$B$54,2,FALSE)-P$3),LN($G38),LN($K38)),"")</f>
        <v/>
      </c>
      <c r="Q38" s="85" t="str">
        <f>IF(AND($B38&gt;0,$C38&gt;0,$D38&gt;0,NOT(ISBLANK($H38))),_xlfn.LOGNORM.INV(ABS(VLOOKUP($N$1,VLookups!$A$53:$B$54,2,FALSE)-Q$3),LN($G38),LN($K38)),"")</f>
        <v/>
      </c>
      <c r="R38" s="86" t="str">
        <f>IF(AND($B38&gt;0,$C38&gt;0,$D38&gt;0,NOT(ISBLANK($H38))),_xlfn.LOGNORM.INV(ABS(VLOOKUP($N$1,VLookups!$A$53:$B$54,2,FALSE)-R$3),LN($G38),LN($K38)),"")</f>
        <v/>
      </c>
      <c r="S38" s="85" t="str">
        <f>IF(AND($B38&gt;0,$C38&gt;0,$D38&gt;0,NOT(ISBLANK($H38))),_xlfn.LOGNORM.INV(ABS(VLOOKUP($N$1,VLookups!$A$53:$B$54,2,FALSE)-S$3),LN($G38),LN($K38)),"")</f>
        <v/>
      </c>
      <c r="T38" s="86" t="str">
        <f>IF(AND($B38&gt;0,$C38&gt;0,$D38&gt;0,NOT(ISBLANK($H38))),_xlfn.LOGNORM.INV(ABS(VLOOKUP($N$1,VLookups!$A$53:$B$54,2,FALSE)-T$3),LN($G38),LN($K38)),"")</f>
        <v/>
      </c>
      <c r="U38" s="85" t="str">
        <f>IF(AND($B38&gt;0,$C38&gt;0,$D38&gt;0,NOT(ISBLANK($H38))),_xlfn.LOGNORM.INV(ABS(VLOOKUP($N$1,VLookups!$A$53:$B$54,2,FALSE)-U$3),LN($G38),LN($K38)),"")</f>
        <v/>
      </c>
      <c r="V38" s="5"/>
      <c r="W38" s="152" t="str">
        <f t="shared" si="13"/>
        <v/>
      </c>
      <c r="X38" s="152" t="str">
        <f t="shared" si="14"/>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53" t="e">
        <f t="shared" si="283"/>
        <v>#N/A</v>
      </c>
      <c r="HR38" s="153" t="e">
        <f t="shared" si="264"/>
        <v>#N/A</v>
      </c>
      <c r="HS38" s="153" t="e">
        <f t="shared" si="264"/>
        <v>#N/A</v>
      </c>
      <c r="HT38" s="153" t="e">
        <f t="shared" si="264"/>
        <v>#N/A</v>
      </c>
      <c r="HU38" s="153" t="e">
        <f t="shared" si="277"/>
        <v>#N/A</v>
      </c>
      <c r="HV38" s="153" t="e">
        <f t="shared" si="277"/>
        <v>#N/A</v>
      </c>
      <c r="HW38" s="153" t="e">
        <f t="shared" si="277"/>
        <v>#N/A</v>
      </c>
      <c r="HX38" s="153" t="e">
        <f t="shared" si="277"/>
        <v>#N/A</v>
      </c>
      <c r="HY38" s="153" t="e">
        <f t="shared" si="277"/>
        <v>#N/A</v>
      </c>
      <c r="HZ38" s="153" t="e">
        <f t="shared" si="277"/>
        <v>#N/A</v>
      </c>
      <c r="IA38" s="153" t="e">
        <f t="shared" si="277"/>
        <v>#N/A</v>
      </c>
      <c r="IB38" s="153" t="e">
        <f t="shared" si="277"/>
        <v>#N/A</v>
      </c>
      <c r="IC38" s="153" t="e">
        <f t="shared" si="277"/>
        <v>#N/A</v>
      </c>
      <c r="ID38" s="153" t="e">
        <f t="shared" si="277"/>
        <v>#N/A</v>
      </c>
      <c r="IE38" s="153" t="e">
        <f t="shared" si="277"/>
        <v>#N/A</v>
      </c>
      <c r="IF38" s="153" t="e">
        <f t="shared" si="277"/>
        <v>#N/A</v>
      </c>
      <c r="IG38" s="153" t="e">
        <f t="shared" si="277"/>
        <v>#N/A</v>
      </c>
      <c r="IH38" s="153" t="e">
        <f t="shared" si="277"/>
        <v>#N/A</v>
      </c>
      <c r="II38" s="153" t="e">
        <f t="shared" si="277"/>
        <v>#N/A</v>
      </c>
      <c r="IJ38" s="153" t="e">
        <f t="shared" si="272"/>
        <v>#N/A</v>
      </c>
      <c r="IK38" s="153" t="e">
        <f t="shared" si="272"/>
        <v>#N/A</v>
      </c>
      <c r="IL38" s="153" t="e">
        <f t="shared" si="272"/>
        <v>#N/A</v>
      </c>
      <c r="IM38" s="153" t="e">
        <f t="shared" si="272"/>
        <v>#N/A</v>
      </c>
      <c r="IN38" s="153" t="e">
        <f t="shared" si="272"/>
        <v>#N/A</v>
      </c>
      <c r="IO38" s="153" t="e">
        <f t="shared" si="272"/>
        <v>#N/A</v>
      </c>
      <c r="IP38" s="153" t="e">
        <f t="shared" si="272"/>
        <v>#N/A</v>
      </c>
      <c r="IQ38" s="153" t="e">
        <f t="shared" si="272"/>
        <v>#N/A</v>
      </c>
      <c r="IR38" s="153" t="e">
        <f t="shared" si="272"/>
        <v>#N/A</v>
      </c>
      <c r="IS38" s="153" t="e">
        <f t="shared" si="272"/>
        <v>#N/A</v>
      </c>
      <c r="IT38" s="153" t="e">
        <f t="shared" si="272"/>
        <v>#N/A</v>
      </c>
      <c r="IU38" s="153" t="e">
        <f t="shared" si="272"/>
        <v>#N/A</v>
      </c>
      <c r="IV38" s="153" t="e">
        <f t="shared" si="272"/>
        <v>#N/A</v>
      </c>
      <c r="IW38" s="153" t="e">
        <f t="shared" si="272"/>
        <v>#N/A</v>
      </c>
      <c r="IX38" s="153" t="e">
        <f t="shared" si="272"/>
        <v>#N/A</v>
      </c>
      <c r="IY38" s="153" t="e">
        <f t="shared" si="268"/>
        <v>#N/A</v>
      </c>
      <c r="IZ38" s="153" t="e">
        <f t="shared" si="268"/>
        <v>#N/A</v>
      </c>
      <c r="JA38" s="153" t="e">
        <f t="shared" si="268"/>
        <v>#N/A</v>
      </c>
      <c r="JB38" s="153" t="e">
        <f t="shared" si="268"/>
        <v>#N/A</v>
      </c>
      <c r="JC38" s="153" t="e">
        <f t="shared" si="268"/>
        <v>#N/A</v>
      </c>
      <c r="JD38" s="153" t="e">
        <f t="shared" si="268"/>
        <v>#N/A</v>
      </c>
      <c r="JE38" s="153" t="e">
        <f t="shared" si="268"/>
        <v>#N/A</v>
      </c>
      <c r="JF38" s="153" t="e">
        <f t="shared" si="268"/>
        <v>#N/A</v>
      </c>
      <c r="JG38" s="153" t="e">
        <f t="shared" si="268"/>
        <v>#N/A</v>
      </c>
      <c r="JH38" s="153" t="e">
        <f t="shared" si="268"/>
        <v>#N/A</v>
      </c>
      <c r="JI38" s="153" t="e">
        <f t="shared" si="268"/>
        <v>#N/A</v>
      </c>
      <c r="JJ38" s="153" t="e">
        <f t="shared" si="268"/>
        <v>#N/A</v>
      </c>
      <c r="JK38" s="153" t="e">
        <f t="shared" si="268"/>
        <v>#N/A</v>
      </c>
      <c r="JL38" s="153" t="e">
        <f t="shared" si="268"/>
        <v>#N/A</v>
      </c>
      <c r="JM38" s="153" t="e">
        <f t="shared" si="268"/>
        <v>#N/A</v>
      </c>
      <c r="JN38" s="153" t="e">
        <f t="shared" si="286"/>
        <v>#N/A</v>
      </c>
      <c r="JO38" s="153" t="e">
        <f t="shared" si="286"/>
        <v>#N/A</v>
      </c>
      <c r="JP38" s="153" t="e">
        <f t="shared" si="286"/>
        <v>#N/A</v>
      </c>
      <c r="JQ38" s="153" t="e">
        <f t="shared" si="286"/>
        <v>#N/A</v>
      </c>
      <c r="JR38" s="153" t="e">
        <f t="shared" si="286"/>
        <v>#N/A</v>
      </c>
      <c r="JS38" s="153" t="e">
        <f t="shared" si="286"/>
        <v>#N/A</v>
      </c>
      <c r="JT38" s="153" t="e">
        <f t="shared" si="286"/>
        <v>#N/A</v>
      </c>
      <c r="JU38" s="153" t="e">
        <f t="shared" si="286"/>
        <v>#N/A</v>
      </c>
      <c r="JV38" s="153" t="e">
        <f t="shared" si="286"/>
        <v>#N/A</v>
      </c>
      <c r="JW38" s="153" t="e">
        <f t="shared" si="286"/>
        <v>#N/A</v>
      </c>
      <c r="JX38" s="153" t="e">
        <f t="shared" si="286"/>
        <v>#N/A</v>
      </c>
      <c r="JY38" s="153" t="e">
        <f t="shared" si="286"/>
        <v>#N/A</v>
      </c>
      <c r="JZ38" s="153" t="e">
        <f t="shared" si="286"/>
        <v>#N/A</v>
      </c>
      <c r="KA38" s="153" t="e">
        <f t="shared" si="286"/>
        <v>#N/A</v>
      </c>
      <c r="KB38" s="153" t="e">
        <f t="shared" si="286"/>
        <v>#N/A</v>
      </c>
      <c r="KC38" s="153" t="e">
        <f t="shared" si="21"/>
        <v>#N/A</v>
      </c>
      <c r="KD38" s="153" t="e">
        <f t="shared" si="265"/>
        <v>#N/A</v>
      </c>
      <c r="KE38" s="153" t="e">
        <f t="shared" si="265"/>
        <v>#N/A</v>
      </c>
      <c r="KF38" s="153" t="e">
        <f t="shared" si="265"/>
        <v>#N/A</v>
      </c>
      <c r="KG38" s="153" t="e">
        <f t="shared" si="278"/>
        <v>#N/A</v>
      </c>
      <c r="KH38" s="153" t="e">
        <f t="shared" si="278"/>
        <v>#N/A</v>
      </c>
      <c r="KI38" s="153" t="e">
        <f t="shared" si="278"/>
        <v>#N/A</v>
      </c>
      <c r="KJ38" s="153" t="e">
        <f t="shared" si="278"/>
        <v>#N/A</v>
      </c>
      <c r="KK38" s="153" t="e">
        <f t="shared" si="278"/>
        <v>#N/A</v>
      </c>
      <c r="KL38" s="153" t="e">
        <f t="shared" si="278"/>
        <v>#N/A</v>
      </c>
      <c r="KM38" s="153" t="e">
        <f t="shared" si="278"/>
        <v>#N/A</v>
      </c>
      <c r="KN38" s="153" t="e">
        <f t="shared" si="278"/>
        <v>#N/A</v>
      </c>
      <c r="KO38" s="153" t="e">
        <f t="shared" si="278"/>
        <v>#N/A</v>
      </c>
      <c r="KP38" s="153" t="e">
        <f t="shared" si="278"/>
        <v>#N/A</v>
      </c>
      <c r="KQ38" s="153" t="e">
        <f t="shared" si="278"/>
        <v>#N/A</v>
      </c>
      <c r="KR38" s="153" t="e">
        <f t="shared" si="278"/>
        <v>#N/A</v>
      </c>
      <c r="KS38" s="153" t="e">
        <f t="shared" si="278"/>
        <v>#N/A</v>
      </c>
      <c r="KT38" s="153" t="e">
        <f t="shared" si="278"/>
        <v>#N/A</v>
      </c>
      <c r="KU38" s="153" t="e">
        <f t="shared" si="278"/>
        <v>#N/A</v>
      </c>
      <c r="KV38" s="153" t="e">
        <f t="shared" si="273"/>
        <v>#N/A</v>
      </c>
      <c r="KW38" s="153" t="e">
        <f t="shared" si="273"/>
        <v>#N/A</v>
      </c>
      <c r="KX38" s="153" t="e">
        <f t="shared" si="273"/>
        <v>#N/A</v>
      </c>
      <c r="KY38" s="153" t="e">
        <f t="shared" si="273"/>
        <v>#N/A</v>
      </c>
      <c r="KZ38" s="153" t="e">
        <f t="shared" si="273"/>
        <v>#N/A</v>
      </c>
      <c r="LA38" s="153" t="e">
        <f t="shared" si="273"/>
        <v>#N/A</v>
      </c>
      <c r="LB38" s="153" t="e">
        <f t="shared" si="273"/>
        <v>#N/A</v>
      </c>
      <c r="LC38" s="153" t="e">
        <f t="shared" si="273"/>
        <v>#N/A</v>
      </c>
      <c r="LD38" s="153" t="e">
        <f t="shared" si="273"/>
        <v>#N/A</v>
      </c>
      <c r="LE38" s="153" t="e">
        <f t="shared" si="273"/>
        <v>#N/A</v>
      </c>
      <c r="LF38" s="153" t="e">
        <f t="shared" si="273"/>
        <v>#N/A</v>
      </c>
      <c r="LG38" s="153" t="e">
        <f t="shared" si="273"/>
        <v>#N/A</v>
      </c>
      <c r="LH38" s="153" t="e">
        <f t="shared" si="273"/>
        <v>#N/A</v>
      </c>
      <c r="LI38" s="153" t="e">
        <f t="shared" si="273"/>
        <v>#N/A</v>
      </c>
      <c r="LJ38" s="153" t="e">
        <f t="shared" si="273"/>
        <v>#N/A</v>
      </c>
      <c r="LK38" s="153" t="e">
        <f t="shared" si="269"/>
        <v>#N/A</v>
      </c>
      <c r="LL38" s="153" t="e">
        <f t="shared" si="269"/>
        <v>#N/A</v>
      </c>
      <c r="LM38" s="153" t="e">
        <f t="shared" si="269"/>
        <v>#N/A</v>
      </c>
      <c r="LN38" s="153" t="e">
        <f t="shared" si="269"/>
        <v>#N/A</v>
      </c>
      <c r="LO38" s="153" t="e">
        <f t="shared" si="269"/>
        <v>#N/A</v>
      </c>
      <c r="LP38" s="153" t="e">
        <f t="shared" si="269"/>
        <v>#N/A</v>
      </c>
      <c r="LQ38" s="153" t="e">
        <f t="shared" si="269"/>
        <v>#N/A</v>
      </c>
      <c r="LR38" s="153" t="e">
        <f t="shared" si="269"/>
        <v>#N/A</v>
      </c>
      <c r="LS38" s="153" t="e">
        <f t="shared" si="269"/>
        <v>#N/A</v>
      </c>
      <c r="LT38" s="153" t="e">
        <f t="shared" si="269"/>
        <v>#N/A</v>
      </c>
      <c r="LU38" s="153" t="e">
        <f t="shared" si="269"/>
        <v>#N/A</v>
      </c>
      <c r="LV38" s="153" t="e">
        <f t="shared" si="269"/>
        <v>#N/A</v>
      </c>
      <c r="LW38" s="153" t="e">
        <f t="shared" si="269"/>
        <v>#N/A</v>
      </c>
      <c r="LX38" s="153" t="e">
        <f t="shared" si="269"/>
        <v>#N/A</v>
      </c>
      <c r="LY38" s="153" t="e">
        <f t="shared" si="269"/>
        <v>#N/A</v>
      </c>
      <c r="LZ38" s="153" t="e">
        <f t="shared" si="287"/>
        <v>#N/A</v>
      </c>
      <c r="MA38" s="153" t="e">
        <f t="shared" si="287"/>
        <v>#N/A</v>
      </c>
      <c r="MB38" s="153" t="e">
        <f t="shared" si="287"/>
        <v>#N/A</v>
      </c>
      <c r="MC38" s="153" t="e">
        <f t="shared" si="287"/>
        <v>#N/A</v>
      </c>
      <c r="MD38" s="153" t="e">
        <f t="shared" si="287"/>
        <v>#N/A</v>
      </c>
      <c r="ME38" s="153" t="e">
        <f t="shared" si="287"/>
        <v>#N/A</v>
      </c>
      <c r="MF38" s="153" t="e">
        <f t="shared" si="287"/>
        <v>#N/A</v>
      </c>
      <c r="MG38" s="153" t="e">
        <f t="shared" si="287"/>
        <v>#N/A</v>
      </c>
      <c r="MH38" s="153" t="e">
        <f t="shared" si="287"/>
        <v>#N/A</v>
      </c>
      <c r="MI38" s="153" t="e">
        <f t="shared" si="287"/>
        <v>#N/A</v>
      </c>
      <c r="MJ38" s="153" t="e">
        <f t="shared" si="287"/>
        <v>#N/A</v>
      </c>
      <c r="MK38" s="153" t="e">
        <f t="shared" si="287"/>
        <v>#N/A</v>
      </c>
      <c r="ML38" s="153" t="e">
        <f t="shared" si="287"/>
        <v>#N/A</v>
      </c>
      <c r="MM38" s="153" t="e">
        <f t="shared" si="287"/>
        <v>#N/A</v>
      </c>
      <c r="MN38" s="153" t="e">
        <f t="shared" si="287"/>
        <v>#N/A</v>
      </c>
      <c r="MO38" s="153" t="e">
        <f t="shared" si="22"/>
        <v>#N/A</v>
      </c>
      <c r="MP38" s="153" t="e">
        <f t="shared" si="266"/>
        <v>#N/A</v>
      </c>
      <c r="MQ38" s="153" t="e">
        <f t="shared" si="266"/>
        <v>#N/A</v>
      </c>
      <c r="MR38" s="153" t="e">
        <f t="shared" si="266"/>
        <v>#N/A</v>
      </c>
      <c r="MS38" s="153" t="e">
        <f t="shared" si="279"/>
        <v>#N/A</v>
      </c>
      <c r="MT38" s="153" t="e">
        <f t="shared" si="279"/>
        <v>#N/A</v>
      </c>
      <c r="MU38" s="153" t="e">
        <f t="shared" si="279"/>
        <v>#N/A</v>
      </c>
      <c r="MV38" s="153" t="e">
        <f t="shared" si="279"/>
        <v>#N/A</v>
      </c>
      <c r="MW38" s="153" t="e">
        <f t="shared" si="279"/>
        <v>#N/A</v>
      </c>
      <c r="MX38" s="153" t="e">
        <f t="shared" si="279"/>
        <v>#N/A</v>
      </c>
      <c r="MY38" s="153" t="e">
        <f t="shared" si="279"/>
        <v>#N/A</v>
      </c>
      <c r="MZ38" s="153" t="e">
        <f t="shared" si="279"/>
        <v>#N/A</v>
      </c>
      <c r="NA38" s="153" t="e">
        <f t="shared" si="279"/>
        <v>#N/A</v>
      </c>
      <c r="NB38" s="153" t="e">
        <f t="shared" si="279"/>
        <v>#N/A</v>
      </c>
      <c r="NC38" s="153" t="e">
        <f t="shared" si="279"/>
        <v>#N/A</v>
      </c>
      <c r="ND38" s="153" t="e">
        <f t="shared" si="279"/>
        <v>#N/A</v>
      </c>
      <c r="NE38" s="153" t="e">
        <f t="shared" si="279"/>
        <v>#N/A</v>
      </c>
      <c r="NF38" s="153" t="e">
        <f t="shared" si="279"/>
        <v>#N/A</v>
      </c>
      <c r="NG38" s="153" t="e">
        <f t="shared" si="279"/>
        <v>#N/A</v>
      </c>
      <c r="NH38" s="153" t="e">
        <f t="shared" si="274"/>
        <v>#N/A</v>
      </c>
      <c r="NI38" s="153" t="e">
        <f t="shared" si="274"/>
        <v>#N/A</v>
      </c>
      <c r="NJ38" s="153" t="e">
        <f t="shared" si="274"/>
        <v>#N/A</v>
      </c>
      <c r="NK38" s="153" t="e">
        <f t="shared" si="274"/>
        <v>#N/A</v>
      </c>
      <c r="NL38" s="153" t="e">
        <f t="shared" si="274"/>
        <v>#N/A</v>
      </c>
      <c r="NM38" s="153" t="e">
        <f t="shared" si="274"/>
        <v>#N/A</v>
      </c>
      <c r="NN38" s="153" t="e">
        <f t="shared" si="274"/>
        <v>#N/A</v>
      </c>
      <c r="NO38" s="153" t="e">
        <f t="shared" si="274"/>
        <v>#N/A</v>
      </c>
      <c r="NP38" s="153" t="e">
        <f t="shared" si="274"/>
        <v>#N/A</v>
      </c>
      <c r="NQ38" s="153" t="e">
        <f t="shared" si="274"/>
        <v>#N/A</v>
      </c>
      <c r="NR38" s="153" t="e">
        <f t="shared" si="274"/>
        <v>#N/A</v>
      </c>
      <c r="NS38" s="153" t="e">
        <f t="shared" si="274"/>
        <v>#N/A</v>
      </c>
      <c r="NT38" s="153" t="e">
        <f t="shared" si="274"/>
        <v>#N/A</v>
      </c>
      <c r="NU38" s="153" t="e">
        <f t="shared" si="274"/>
        <v>#N/A</v>
      </c>
      <c r="NV38" s="153" t="e">
        <f t="shared" si="274"/>
        <v>#N/A</v>
      </c>
      <c r="NW38" s="153" t="e">
        <f t="shared" si="270"/>
        <v>#N/A</v>
      </c>
      <c r="NX38" s="153" t="e">
        <f t="shared" si="270"/>
        <v>#N/A</v>
      </c>
      <c r="NY38" s="153" t="e">
        <f t="shared" si="270"/>
        <v>#N/A</v>
      </c>
      <c r="NZ38" s="153" t="e">
        <f t="shared" si="270"/>
        <v>#N/A</v>
      </c>
      <c r="OA38" s="153" t="e">
        <f t="shared" si="270"/>
        <v>#N/A</v>
      </c>
      <c r="OB38" s="153" t="e">
        <f t="shared" si="270"/>
        <v>#N/A</v>
      </c>
      <c r="OC38" s="153" t="e">
        <f t="shared" si="270"/>
        <v>#N/A</v>
      </c>
      <c r="OD38" s="153" t="e">
        <f t="shared" si="270"/>
        <v>#N/A</v>
      </c>
      <c r="OE38" s="153" t="e">
        <f t="shared" si="270"/>
        <v>#N/A</v>
      </c>
      <c r="OF38" s="153" t="e">
        <f t="shared" si="270"/>
        <v>#N/A</v>
      </c>
      <c r="OG38" s="153" t="e">
        <f t="shared" si="270"/>
        <v>#N/A</v>
      </c>
      <c r="OH38" s="153" t="e">
        <f t="shared" si="270"/>
        <v>#N/A</v>
      </c>
      <c r="OI38" s="153" t="e">
        <f t="shared" si="270"/>
        <v>#N/A</v>
      </c>
      <c r="OJ38" s="153" t="e">
        <f t="shared" si="270"/>
        <v>#N/A</v>
      </c>
      <c r="OK38" s="153" t="e">
        <f t="shared" si="270"/>
        <v>#N/A</v>
      </c>
      <c r="OL38" s="153" t="e">
        <f t="shared" si="288"/>
        <v>#N/A</v>
      </c>
      <c r="OM38" s="153" t="e">
        <f t="shared" si="288"/>
        <v>#N/A</v>
      </c>
      <c r="ON38" s="153" t="e">
        <f t="shared" si="288"/>
        <v>#N/A</v>
      </c>
      <c r="OO38" s="153" t="e">
        <f t="shared" si="288"/>
        <v>#N/A</v>
      </c>
      <c r="OP38" s="153" t="e">
        <f t="shared" si="288"/>
        <v>#N/A</v>
      </c>
      <c r="OQ38" s="153" t="e">
        <f t="shared" si="288"/>
        <v>#N/A</v>
      </c>
      <c r="OR38" s="153" t="e">
        <f t="shared" si="288"/>
        <v>#N/A</v>
      </c>
      <c r="OS38" s="153" t="e">
        <f t="shared" si="288"/>
        <v>#N/A</v>
      </c>
      <c r="OT38" s="153" t="e">
        <f t="shared" si="288"/>
        <v>#N/A</v>
      </c>
      <c r="OU38" s="153" t="e">
        <f t="shared" si="288"/>
        <v>#N/A</v>
      </c>
      <c r="OV38" s="153" t="e">
        <f t="shared" si="288"/>
        <v>#N/A</v>
      </c>
      <c r="OW38" s="153" t="e">
        <f t="shared" si="288"/>
        <v>#N/A</v>
      </c>
      <c r="OX38" s="153" t="e">
        <f t="shared" si="288"/>
        <v>#N/A</v>
      </c>
      <c r="OY38" s="153" t="e">
        <f t="shared" si="288"/>
        <v>#N/A</v>
      </c>
      <c r="OZ38" s="153" t="e">
        <f t="shared" si="288"/>
        <v>#N/A</v>
      </c>
      <c r="PA38" s="153" t="e">
        <f t="shared" si="23"/>
        <v>#N/A</v>
      </c>
      <c r="PB38" s="153" t="e">
        <f t="shared" si="284"/>
        <v>#N/A</v>
      </c>
      <c r="PC38" s="153" t="e">
        <f t="shared" si="284"/>
        <v>#N/A</v>
      </c>
      <c r="PD38" s="153" t="e">
        <f t="shared" si="284"/>
        <v>#N/A</v>
      </c>
      <c r="PE38" s="153" t="e">
        <f t="shared" si="284"/>
        <v>#N/A</v>
      </c>
      <c r="PF38" s="153" t="e">
        <f t="shared" si="284"/>
        <v>#N/A</v>
      </c>
      <c r="PG38" s="153" t="e">
        <f t="shared" si="284"/>
        <v>#N/A</v>
      </c>
      <c r="PH38" s="153" t="e">
        <f t="shared" si="284"/>
        <v>#N/A</v>
      </c>
      <c r="PI38" s="153" t="e">
        <f t="shared" si="284"/>
        <v>#N/A</v>
      </c>
    </row>
    <row r="39" spans="1:425" hidden="1" x14ac:dyDescent="0.75">
      <c r="A39" s="4">
        <v>36</v>
      </c>
      <c r="B39" s="342" t="str">
        <f>IFERROR(_xlfn.LOGNORM.INV(VLookups!$B$22,LN($G39),LN($K39)),"")</f>
        <v/>
      </c>
      <c r="C39" s="87"/>
      <c r="D39" s="342" t="str">
        <f>IFERROR(_xlfn.LOGNORM.INV(VLookups!$B$23,LN($G39),LN($K39)),"")</f>
        <v/>
      </c>
      <c r="E39" s="34" t="str">
        <f t="shared" si="9"/>
        <v/>
      </c>
      <c r="F39" s="34" t="str">
        <f t="shared" si="10"/>
        <v/>
      </c>
      <c r="G39" s="68" t="str">
        <f>IF(AND(C39&gt;0,NOT(ISBLANK(H39))),IF(VLOOKUP($C$3,VLookups!$A$17:$B$18,2,FALSE),C39*VLOOKUP(H39,VLookups!$A$4:$B$13,2,FALSE),C39),"")</f>
        <v/>
      </c>
      <c r="H39" s="21"/>
      <c r="I39" s="56"/>
      <c r="J39" s="244"/>
      <c r="K39" s="343" t="str">
        <f>IF(C39&gt;0,IF(ISBLANK(J39),IF(ISBLANK(H39),"",VLOOKUP(H39,VLookups!$A$4:$C$13,3,FALSE)),J39),"")</f>
        <v/>
      </c>
      <c r="L39" s="343" t="str">
        <f t="shared" si="11"/>
        <v/>
      </c>
      <c r="M39" s="70" t="str">
        <f t="shared" si="12"/>
        <v/>
      </c>
      <c r="N39" s="87"/>
      <c r="O39" s="237" t="str">
        <f>IF(AND(N39&gt;0,C39&gt;0,NOT(K39="")),ABS(VLOOKUP($N$1,VLookups!$A$53:$B$54,2,FALSE)-_xlfn.LOGNORM.DIST(N39,LN(G39),LN(K39),TRUE)),"")</f>
        <v/>
      </c>
      <c r="P39" s="86" t="str">
        <f>IF(AND($B39&gt;0,$C39&gt;0,$D39&gt;0,NOT(ISBLANK($H39))),_xlfn.LOGNORM.INV(ABS(VLOOKUP($N$1,VLookups!$A$53:$B$54,2,FALSE)-P$3),LN($G39),LN($K39)),"")</f>
        <v/>
      </c>
      <c r="Q39" s="85" t="str">
        <f>IF(AND($B39&gt;0,$C39&gt;0,$D39&gt;0,NOT(ISBLANK($H39))),_xlfn.LOGNORM.INV(ABS(VLOOKUP($N$1,VLookups!$A$53:$B$54,2,FALSE)-Q$3),LN($G39),LN($K39)),"")</f>
        <v/>
      </c>
      <c r="R39" s="86" t="str">
        <f>IF(AND($B39&gt;0,$C39&gt;0,$D39&gt;0,NOT(ISBLANK($H39))),_xlfn.LOGNORM.INV(ABS(VLOOKUP($N$1,VLookups!$A$53:$B$54,2,FALSE)-R$3),LN($G39),LN($K39)),"")</f>
        <v/>
      </c>
      <c r="S39" s="85" t="str">
        <f>IF(AND($B39&gt;0,$C39&gt;0,$D39&gt;0,NOT(ISBLANK($H39))),_xlfn.LOGNORM.INV(ABS(VLOOKUP($N$1,VLookups!$A$53:$B$54,2,FALSE)-S$3),LN($G39),LN($K39)),"")</f>
        <v/>
      </c>
      <c r="T39" s="86" t="str">
        <f>IF(AND($B39&gt;0,$C39&gt;0,$D39&gt;0,NOT(ISBLANK($H39))),_xlfn.LOGNORM.INV(ABS(VLOOKUP($N$1,VLookups!$A$53:$B$54,2,FALSE)-T$3),LN($G39),LN($K39)),"")</f>
        <v/>
      </c>
      <c r="U39" s="85" t="str">
        <f>IF(AND($B39&gt;0,$C39&gt;0,$D39&gt;0,NOT(ISBLANK($H39))),_xlfn.LOGNORM.INV(ABS(VLOOKUP($N$1,VLookups!$A$53:$B$54,2,FALSE)-U$3),LN($G39),LN($K39)),"")</f>
        <v/>
      </c>
      <c r="V39" s="5"/>
      <c r="W39" s="152" t="str">
        <f t="shared" si="13"/>
        <v/>
      </c>
      <c r="X39" s="152" t="str">
        <f t="shared" si="14"/>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53" t="e">
        <f t="shared" si="283"/>
        <v>#N/A</v>
      </c>
      <c r="HR39" s="153" t="e">
        <f t="shared" si="264"/>
        <v>#N/A</v>
      </c>
      <c r="HS39" s="153" t="e">
        <f t="shared" si="264"/>
        <v>#N/A</v>
      </c>
      <c r="HT39" s="153" t="e">
        <f t="shared" si="264"/>
        <v>#N/A</v>
      </c>
      <c r="HU39" s="153" t="e">
        <f t="shared" si="277"/>
        <v>#N/A</v>
      </c>
      <c r="HV39" s="153" t="e">
        <f t="shared" si="277"/>
        <v>#N/A</v>
      </c>
      <c r="HW39" s="153" t="e">
        <f t="shared" si="277"/>
        <v>#N/A</v>
      </c>
      <c r="HX39" s="153" t="e">
        <f t="shared" si="277"/>
        <v>#N/A</v>
      </c>
      <c r="HY39" s="153" t="e">
        <f t="shared" si="277"/>
        <v>#N/A</v>
      </c>
      <c r="HZ39" s="153" t="e">
        <f t="shared" si="277"/>
        <v>#N/A</v>
      </c>
      <c r="IA39" s="153" t="e">
        <f t="shared" si="277"/>
        <v>#N/A</v>
      </c>
      <c r="IB39" s="153" t="e">
        <f t="shared" si="277"/>
        <v>#N/A</v>
      </c>
      <c r="IC39" s="153" t="e">
        <f t="shared" si="277"/>
        <v>#N/A</v>
      </c>
      <c r="ID39" s="153" t="e">
        <f t="shared" si="277"/>
        <v>#N/A</v>
      </c>
      <c r="IE39" s="153" t="e">
        <f t="shared" si="277"/>
        <v>#N/A</v>
      </c>
      <c r="IF39" s="153" t="e">
        <f t="shared" si="277"/>
        <v>#N/A</v>
      </c>
      <c r="IG39" s="153" t="e">
        <f t="shared" si="277"/>
        <v>#N/A</v>
      </c>
      <c r="IH39" s="153" t="e">
        <f t="shared" si="277"/>
        <v>#N/A</v>
      </c>
      <c r="II39" s="153" t="e">
        <f t="shared" si="277"/>
        <v>#N/A</v>
      </c>
      <c r="IJ39" s="153" t="e">
        <f t="shared" si="272"/>
        <v>#N/A</v>
      </c>
      <c r="IK39" s="153" t="e">
        <f t="shared" si="272"/>
        <v>#N/A</v>
      </c>
      <c r="IL39" s="153" t="e">
        <f t="shared" si="272"/>
        <v>#N/A</v>
      </c>
      <c r="IM39" s="153" t="e">
        <f t="shared" si="272"/>
        <v>#N/A</v>
      </c>
      <c r="IN39" s="153" t="e">
        <f t="shared" si="272"/>
        <v>#N/A</v>
      </c>
      <c r="IO39" s="153" t="e">
        <f t="shared" si="272"/>
        <v>#N/A</v>
      </c>
      <c r="IP39" s="153" t="e">
        <f t="shared" si="272"/>
        <v>#N/A</v>
      </c>
      <c r="IQ39" s="153" t="e">
        <f t="shared" si="272"/>
        <v>#N/A</v>
      </c>
      <c r="IR39" s="153" t="e">
        <f t="shared" si="272"/>
        <v>#N/A</v>
      </c>
      <c r="IS39" s="153" t="e">
        <f t="shared" si="272"/>
        <v>#N/A</v>
      </c>
      <c r="IT39" s="153" t="e">
        <f t="shared" si="272"/>
        <v>#N/A</v>
      </c>
      <c r="IU39" s="153" t="e">
        <f t="shared" si="272"/>
        <v>#N/A</v>
      </c>
      <c r="IV39" s="153" t="e">
        <f t="shared" si="272"/>
        <v>#N/A</v>
      </c>
      <c r="IW39" s="153" t="e">
        <f t="shared" si="272"/>
        <v>#N/A</v>
      </c>
      <c r="IX39" s="153" t="e">
        <f t="shared" si="272"/>
        <v>#N/A</v>
      </c>
      <c r="IY39" s="153" t="e">
        <f t="shared" si="268"/>
        <v>#N/A</v>
      </c>
      <c r="IZ39" s="153" t="e">
        <f t="shared" si="268"/>
        <v>#N/A</v>
      </c>
      <c r="JA39" s="153" t="e">
        <f t="shared" si="268"/>
        <v>#N/A</v>
      </c>
      <c r="JB39" s="153" t="e">
        <f t="shared" si="268"/>
        <v>#N/A</v>
      </c>
      <c r="JC39" s="153" t="e">
        <f t="shared" si="268"/>
        <v>#N/A</v>
      </c>
      <c r="JD39" s="153" t="e">
        <f t="shared" si="268"/>
        <v>#N/A</v>
      </c>
      <c r="JE39" s="153" t="e">
        <f t="shared" si="268"/>
        <v>#N/A</v>
      </c>
      <c r="JF39" s="153" t="e">
        <f t="shared" si="268"/>
        <v>#N/A</v>
      </c>
      <c r="JG39" s="153" t="e">
        <f t="shared" si="268"/>
        <v>#N/A</v>
      </c>
      <c r="JH39" s="153" t="e">
        <f t="shared" si="268"/>
        <v>#N/A</v>
      </c>
      <c r="JI39" s="153" t="e">
        <f t="shared" si="268"/>
        <v>#N/A</v>
      </c>
      <c r="JJ39" s="153" t="e">
        <f t="shared" si="268"/>
        <v>#N/A</v>
      </c>
      <c r="JK39" s="153" t="e">
        <f t="shared" si="268"/>
        <v>#N/A</v>
      </c>
      <c r="JL39" s="153" t="e">
        <f t="shared" si="268"/>
        <v>#N/A</v>
      </c>
      <c r="JM39" s="153" t="e">
        <f t="shared" si="268"/>
        <v>#N/A</v>
      </c>
      <c r="JN39" s="153" t="e">
        <f t="shared" si="286"/>
        <v>#N/A</v>
      </c>
      <c r="JO39" s="153" t="e">
        <f t="shared" si="286"/>
        <v>#N/A</v>
      </c>
      <c r="JP39" s="153" t="e">
        <f t="shared" si="286"/>
        <v>#N/A</v>
      </c>
      <c r="JQ39" s="153" t="e">
        <f t="shared" si="286"/>
        <v>#N/A</v>
      </c>
      <c r="JR39" s="153" t="e">
        <f t="shared" si="286"/>
        <v>#N/A</v>
      </c>
      <c r="JS39" s="153" t="e">
        <f t="shared" si="286"/>
        <v>#N/A</v>
      </c>
      <c r="JT39" s="153" t="e">
        <f t="shared" si="286"/>
        <v>#N/A</v>
      </c>
      <c r="JU39" s="153" t="e">
        <f t="shared" si="286"/>
        <v>#N/A</v>
      </c>
      <c r="JV39" s="153" t="e">
        <f t="shared" si="286"/>
        <v>#N/A</v>
      </c>
      <c r="JW39" s="153" t="e">
        <f t="shared" si="286"/>
        <v>#N/A</v>
      </c>
      <c r="JX39" s="153" t="e">
        <f t="shared" si="286"/>
        <v>#N/A</v>
      </c>
      <c r="JY39" s="153" t="e">
        <f t="shared" si="286"/>
        <v>#N/A</v>
      </c>
      <c r="JZ39" s="153" t="e">
        <f t="shared" si="286"/>
        <v>#N/A</v>
      </c>
      <c r="KA39" s="153" t="e">
        <f t="shared" si="286"/>
        <v>#N/A</v>
      </c>
      <c r="KB39" s="153" t="e">
        <f t="shared" si="286"/>
        <v>#N/A</v>
      </c>
      <c r="KC39" s="153" t="e">
        <f t="shared" si="21"/>
        <v>#N/A</v>
      </c>
      <c r="KD39" s="153" t="e">
        <f t="shared" si="265"/>
        <v>#N/A</v>
      </c>
      <c r="KE39" s="153" t="e">
        <f t="shared" si="265"/>
        <v>#N/A</v>
      </c>
      <c r="KF39" s="153" t="e">
        <f t="shared" si="265"/>
        <v>#N/A</v>
      </c>
      <c r="KG39" s="153" t="e">
        <f t="shared" si="278"/>
        <v>#N/A</v>
      </c>
      <c r="KH39" s="153" t="e">
        <f t="shared" si="278"/>
        <v>#N/A</v>
      </c>
      <c r="KI39" s="153" t="e">
        <f t="shared" si="278"/>
        <v>#N/A</v>
      </c>
      <c r="KJ39" s="153" t="e">
        <f t="shared" si="278"/>
        <v>#N/A</v>
      </c>
      <c r="KK39" s="153" t="e">
        <f t="shared" si="278"/>
        <v>#N/A</v>
      </c>
      <c r="KL39" s="153" t="e">
        <f t="shared" si="278"/>
        <v>#N/A</v>
      </c>
      <c r="KM39" s="153" t="e">
        <f t="shared" si="278"/>
        <v>#N/A</v>
      </c>
      <c r="KN39" s="153" t="e">
        <f t="shared" si="278"/>
        <v>#N/A</v>
      </c>
      <c r="KO39" s="153" t="e">
        <f t="shared" si="278"/>
        <v>#N/A</v>
      </c>
      <c r="KP39" s="153" t="e">
        <f t="shared" si="278"/>
        <v>#N/A</v>
      </c>
      <c r="KQ39" s="153" t="e">
        <f t="shared" si="278"/>
        <v>#N/A</v>
      </c>
      <c r="KR39" s="153" t="e">
        <f t="shared" si="278"/>
        <v>#N/A</v>
      </c>
      <c r="KS39" s="153" t="e">
        <f t="shared" si="278"/>
        <v>#N/A</v>
      </c>
      <c r="KT39" s="153" t="e">
        <f t="shared" si="278"/>
        <v>#N/A</v>
      </c>
      <c r="KU39" s="153" t="e">
        <f t="shared" si="278"/>
        <v>#N/A</v>
      </c>
      <c r="KV39" s="153" t="e">
        <f t="shared" si="273"/>
        <v>#N/A</v>
      </c>
      <c r="KW39" s="153" t="e">
        <f t="shared" si="273"/>
        <v>#N/A</v>
      </c>
      <c r="KX39" s="153" t="e">
        <f t="shared" si="273"/>
        <v>#N/A</v>
      </c>
      <c r="KY39" s="153" t="e">
        <f t="shared" si="273"/>
        <v>#N/A</v>
      </c>
      <c r="KZ39" s="153" t="e">
        <f t="shared" si="273"/>
        <v>#N/A</v>
      </c>
      <c r="LA39" s="153" t="e">
        <f t="shared" si="273"/>
        <v>#N/A</v>
      </c>
      <c r="LB39" s="153" t="e">
        <f t="shared" si="273"/>
        <v>#N/A</v>
      </c>
      <c r="LC39" s="153" t="e">
        <f t="shared" si="273"/>
        <v>#N/A</v>
      </c>
      <c r="LD39" s="153" t="e">
        <f t="shared" si="273"/>
        <v>#N/A</v>
      </c>
      <c r="LE39" s="153" t="e">
        <f t="shared" si="273"/>
        <v>#N/A</v>
      </c>
      <c r="LF39" s="153" t="e">
        <f t="shared" si="273"/>
        <v>#N/A</v>
      </c>
      <c r="LG39" s="153" t="e">
        <f t="shared" si="273"/>
        <v>#N/A</v>
      </c>
      <c r="LH39" s="153" t="e">
        <f t="shared" si="273"/>
        <v>#N/A</v>
      </c>
      <c r="LI39" s="153" t="e">
        <f t="shared" si="273"/>
        <v>#N/A</v>
      </c>
      <c r="LJ39" s="153" t="e">
        <f t="shared" si="273"/>
        <v>#N/A</v>
      </c>
      <c r="LK39" s="153" t="e">
        <f t="shared" si="269"/>
        <v>#N/A</v>
      </c>
      <c r="LL39" s="153" t="e">
        <f t="shared" si="269"/>
        <v>#N/A</v>
      </c>
      <c r="LM39" s="153" t="e">
        <f t="shared" si="269"/>
        <v>#N/A</v>
      </c>
      <c r="LN39" s="153" t="e">
        <f t="shared" si="269"/>
        <v>#N/A</v>
      </c>
      <c r="LO39" s="153" t="e">
        <f t="shared" si="269"/>
        <v>#N/A</v>
      </c>
      <c r="LP39" s="153" t="e">
        <f t="shared" si="269"/>
        <v>#N/A</v>
      </c>
      <c r="LQ39" s="153" t="e">
        <f t="shared" si="269"/>
        <v>#N/A</v>
      </c>
      <c r="LR39" s="153" t="e">
        <f t="shared" si="269"/>
        <v>#N/A</v>
      </c>
      <c r="LS39" s="153" t="e">
        <f t="shared" si="269"/>
        <v>#N/A</v>
      </c>
      <c r="LT39" s="153" t="e">
        <f t="shared" si="269"/>
        <v>#N/A</v>
      </c>
      <c r="LU39" s="153" t="e">
        <f t="shared" si="269"/>
        <v>#N/A</v>
      </c>
      <c r="LV39" s="153" t="e">
        <f t="shared" si="269"/>
        <v>#N/A</v>
      </c>
      <c r="LW39" s="153" t="e">
        <f t="shared" si="269"/>
        <v>#N/A</v>
      </c>
      <c r="LX39" s="153" t="e">
        <f t="shared" si="269"/>
        <v>#N/A</v>
      </c>
      <c r="LY39" s="153" t="e">
        <f t="shared" si="269"/>
        <v>#N/A</v>
      </c>
      <c r="LZ39" s="153" t="e">
        <f t="shared" si="287"/>
        <v>#N/A</v>
      </c>
      <c r="MA39" s="153" t="e">
        <f t="shared" si="287"/>
        <v>#N/A</v>
      </c>
      <c r="MB39" s="153" t="e">
        <f t="shared" si="287"/>
        <v>#N/A</v>
      </c>
      <c r="MC39" s="153" t="e">
        <f t="shared" si="287"/>
        <v>#N/A</v>
      </c>
      <c r="MD39" s="153" t="e">
        <f t="shared" si="287"/>
        <v>#N/A</v>
      </c>
      <c r="ME39" s="153" t="e">
        <f t="shared" si="287"/>
        <v>#N/A</v>
      </c>
      <c r="MF39" s="153" t="e">
        <f t="shared" si="287"/>
        <v>#N/A</v>
      </c>
      <c r="MG39" s="153" t="e">
        <f t="shared" si="287"/>
        <v>#N/A</v>
      </c>
      <c r="MH39" s="153" t="e">
        <f t="shared" si="287"/>
        <v>#N/A</v>
      </c>
      <c r="MI39" s="153" t="e">
        <f t="shared" si="287"/>
        <v>#N/A</v>
      </c>
      <c r="MJ39" s="153" t="e">
        <f t="shared" si="287"/>
        <v>#N/A</v>
      </c>
      <c r="MK39" s="153" t="e">
        <f t="shared" si="287"/>
        <v>#N/A</v>
      </c>
      <c r="ML39" s="153" t="e">
        <f t="shared" si="287"/>
        <v>#N/A</v>
      </c>
      <c r="MM39" s="153" t="e">
        <f t="shared" si="287"/>
        <v>#N/A</v>
      </c>
      <c r="MN39" s="153" t="e">
        <f t="shared" si="287"/>
        <v>#N/A</v>
      </c>
      <c r="MO39" s="153" t="e">
        <f t="shared" si="22"/>
        <v>#N/A</v>
      </c>
      <c r="MP39" s="153" t="e">
        <f t="shared" si="266"/>
        <v>#N/A</v>
      </c>
      <c r="MQ39" s="153" t="e">
        <f t="shared" si="266"/>
        <v>#N/A</v>
      </c>
      <c r="MR39" s="153" t="e">
        <f t="shared" si="266"/>
        <v>#N/A</v>
      </c>
      <c r="MS39" s="153" t="e">
        <f t="shared" si="279"/>
        <v>#N/A</v>
      </c>
      <c r="MT39" s="153" t="e">
        <f t="shared" si="279"/>
        <v>#N/A</v>
      </c>
      <c r="MU39" s="153" t="e">
        <f t="shared" si="279"/>
        <v>#N/A</v>
      </c>
      <c r="MV39" s="153" t="e">
        <f t="shared" si="279"/>
        <v>#N/A</v>
      </c>
      <c r="MW39" s="153" t="e">
        <f t="shared" si="279"/>
        <v>#N/A</v>
      </c>
      <c r="MX39" s="153" t="e">
        <f t="shared" si="279"/>
        <v>#N/A</v>
      </c>
      <c r="MY39" s="153" t="e">
        <f t="shared" si="279"/>
        <v>#N/A</v>
      </c>
      <c r="MZ39" s="153" t="e">
        <f t="shared" si="279"/>
        <v>#N/A</v>
      </c>
      <c r="NA39" s="153" t="e">
        <f t="shared" si="279"/>
        <v>#N/A</v>
      </c>
      <c r="NB39" s="153" t="e">
        <f t="shared" si="279"/>
        <v>#N/A</v>
      </c>
      <c r="NC39" s="153" t="e">
        <f t="shared" si="279"/>
        <v>#N/A</v>
      </c>
      <c r="ND39" s="153" t="e">
        <f t="shared" si="279"/>
        <v>#N/A</v>
      </c>
      <c r="NE39" s="153" t="e">
        <f t="shared" si="279"/>
        <v>#N/A</v>
      </c>
      <c r="NF39" s="153" t="e">
        <f t="shared" si="279"/>
        <v>#N/A</v>
      </c>
      <c r="NG39" s="153" t="e">
        <f t="shared" si="279"/>
        <v>#N/A</v>
      </c>
      <c r="NH39" s="153" t="e">
        <f t="shared" si="274"/>
        <v>#N/A</v>
      </c>
      <c r="NI39" s="153" t="e">
        <f t="shared" si="274"/>
        <v>#N/A</v>
      </c>
      <c r="NJ39" s="153" t="e">
        <f t="shared" si="274"/>
        <v>#N/A</v>
      </c>
      <c r="NK39" s="153" t="e">
        <f t="shared" si="274"/>
        <v>#N/A</v>
      </c>
      <c r="NL39" s="153" t="e">
        <f t="shared" si="274"/>
        <v>#N/A</v>
      </c>
      <c r="NM39" s="153" t="e">
        <f t="shared" si="274"/>
        <v>#N/A</v>
      </c>
      <c r="NN39" s="153" t="e">
        <f t="shared" si="274"/>
        <v>#N/A</v>
      </c>
      <c r="NO39" s="153" t="e">
        <f t="shared" si="274"/>
        <v>#N/A</v>
      </c>
      <c r="NP39" s="153" t="e">
        <f t="shared" si="274"/>
        <v>#N/A</v>
      </c>
      <c r="NQ39" s="153" t="e">
        <f t="shared" si="274"/>
        <v>#N/A</v>
      </c>
      <c r="NR39" s="153" t="e">
        <f t="shared" si="274"/>
        <v>#N/A</v>
      </c>
      <c r="NS39" s="153" t="e">
        <f t="shared" si="274"/>
        <v>#N/A</v>
      </c>
      <c r="NT39" s="153" t="e">
        <f t="shared" si="274"/>
        <v>#N/A</v>
      </c>
      <c r="NU39" s="153" t="e">
        <f t="shared" si="274"/>
        <v>#N/A</v>
      </c>
      <c r="NV39" s="153" t="e">
        <f t="shared" si="274"/>
        <v>#N/A</v>
      </c>
      <c r="NW39" s="153" t="e">
        <f t="shared" si="270"/>
        <v>#N/A</v>
      </c>
      <c r="NX39" s="153" t="e">
        <f t="shared" si="270"/>
        <v>#N/A</v>
      </c>
      <c r="NY39" s="153" t="e">
        <f t="shared" si="270"/>
        <v>#N/A</v>
      </c>
      <c r="NZ39" s="153" t="e">
        <f t="shared" si="270"/>
        <v>#N/A</v>
      </c>
      <c r="OA39" s="153" t="e">
        <f t="shared" si="270"/>
        <v>#N/A</v>
      </c>
      <c r="OB39" s="153" t="e">
        <f t="shared" si="270"/>
        <v>#N/A</v>
      </c>
      <c r="OC39" s="153" t="e">
        <f t="shared" si="270"/>
        <v>#N/A</v>
      </c>
      <c r="OD39" s="153" t="e">
        <f t="shared" si="270"/>
        <v>#N/A</v>
      </c>
      <c r="OE39" s="153" t="e">
        <f t="shared" si="270"/>
        <v>#N/A</v>
      </c>
      <c r="OF39" s="153" t="e">
        <f t="shared" si="270"/>
        <v>#N/A</v>
      </c>
      <c r="OG39" s="153" t="e">
        <f t="shared" si="270"/>
        <v>#N/A</v>
      </c>
      <c r="OH39" s="153" t="e">
        <f t="shared" si="270"/>
        <v>#N/A</v>
      </c>
      <c r="OI39" s="153" t="e">
        <f t="shared" si="270"/>
        <v>#N/A</v>
      </c>
      <c r="OJ39" s="153" t="e">
        <f t="shared" si="270"/>
        <v>#N/A</v>
      </c>
      <c r="OK39" s="153" t="e">
        <f t="shared" si="270"/>
        <v>#N/A</v>
      </c>
      <c r="OL39" s="153" t="e">
        <f t="shared" si="288"/>
        <v>#N/A</v>
      </c>
      <c r="OM39" s="153" t="e">
        <f t="shared" si="288"/>
        <v>#N/A</v>
      </c>
      <c r="ON39" s="153" t="e">
        <f t="shared" si="288"/>
        <v>#N/A</v>
      </c>
      <c r="OO39" s="153" t="e">
        <f t="shared" si="288"/>
        <v>#N/A</v>
      </c>
      <c r="OP39" s="153" t="e">
        <f t="shared" si="288"/>
        <v>#N/A</v>
      </c>
      <c r="OQ39" s="153" t="e">
        <f t="shared" si="288"/>
        <v>#N/A</v>
      </c>
      <c r="OR39" s="153" t="e">
        <f t="shared" si="288"/>
        <v>#N/A</v>
      </c>
      <c r="OS39" s="153" t="e">
        <f t="shared" si="288"/>
        <v>#N/A</v>
      </c>
      <c r="OT39" s="153" t="e">
        <f t="shared" si="288"/>
        <v>#N/A</v>
      </c>
      <c r="OU39" s="153" t="e">
        <f t="shared" si="288"/>
        <v>#N/A</v>
      </c>
      <c r="OV39" s="153" t="e">
        <f t="shared" si="288"/>
        <v>#N/A</v>
      </c>
      <c r="OW39" s="153" t="e">
        <f t="shared" si="288"/>
        <v>#N/A</v>
      </c>
      <c r="OX39" s="153" t="e">
        <f t="shared" si="288"/>
        <v>#N/A</v>
      </c>
      <c r="OY39" s="153" t="e">
        <f t="shared" si="288"/>
        <v>#N/A</v>
      </c>
      <c r="OZ39" s="153" t="e">
        <f t="shared" si="288"/>
        <v>#N/A</v>
      </c>
      <c r="PA39" s="153" t="e">
        <f t="shared" si="23"/>
        <v>#N/A</v>
      </c>
      <c r="PB39" s="153" t="e">
        <f t="shared" si="284"/>
        <v>#N/A</v>
      </c>
      <c r="PC39" s="153" t="e">
        <f t="shared" si="284"/>
        <v>#N/A</v>
      </c>
      <c r="PD39" s="153" t="e">
        <f t="shared" si="284"/>
        <v>#N/A</v>
      </c>
      <c r="PE39" s="153" t="e">
        <f t="shared" si="284"/>
        <v>#N/A</v>
      </c>
      <c r="PF39" s="153" t="e">
        <f t="shared" si="284"/>
        <v>#N/A</v>
      </c>
      <c r="PG39" s="153" t="e">
        <f t="shared" si="284"/>
        <v>#N/A</v>
      </c>
      <c r="PH39" s="153" t="e">
        <f t="shared" si="284"/>
        <v>#N/A</v>
      </c>
      <c r="PI39" s="153" t="e">
        <f t="shared" si="284"/>
        <v>#N/A</v>
      </c>
    </row>
    <row r="40" spans="1:425" hidden="1" x14ac:dyDescent="0.75">
      <c r="A40" s="4">
        <v>37</v>
      </c>
      <c r="B40" s="342" t="str">
        <f>IFERROR(_xlfn.LOGNORM.INV(VLookups!$B$22,LN($G40),LN($K40)),"")</f>
        <v/>
      </c>
      <c r="C40" s="87"/>
      <c r="D40" s="342" t="str">
        <f>IFERROR(_xlfn.LOGNORM.INV(VLookups!$B$23,LN($G40),LN($K40)),"")</f>
        <v/>
      </c>
      <c r="E40" s="34" t="str">
        <f t="shared" si="9"/>
        <v/>
      </c>
      <c r="F40" s="34" t="str">
        <f t="shared" si="10"/>
        <v/>
      </c>
      <c r="G40" s="68" t="str">
        <f>IF(AND(C40&gt;0,NOT(ISBLANK(H40))),IF(VLOOKUP($C$3,VLookups!$A$17:$B$18,2,FALSE),C40*VLOOKUP(H40,VLookups!$A$4:$B$13,2,FALSE),C40),"")</f>
        <v/>
      </c>
      <c r="H40" s="21"/>
      <c r="I40" s="56"/>
      <c r="J40" s="244"/>
      <c r="K40" s="343" t="str">
        <f>IF(C40&gt;0,IF(ISBLANK(J40),IF(ISBLANK(H40),"",VLOOKUP(H40,VLookups!$A$4:$C$13,3,FALSE)),J40),"")</f>
        <v/>
      </c>
      <c r="L40" s="343" t="str">
        <f t="shared" si="11"/>
        <v/>
      </c>
      <c r="M40" s="70" t="str">
        <f t="shared" si="12"/>
        <v/>
      </c>
      <c r="N40" s="87"/>
      <c r="O40" s="237" t="str">
        <f>IF(AND(N40&gt;0,C40&gt;0,NOT(K40="")),ABS(VLOOKUP($N$1,VLookups!$A$53:$B$54,2,FALSE)-_xlfn.LOGNORM.DIST(N40,LN(G40),LN(K40),TRUE)),"")</f>
        <v/>
      </c>
      <c r="P40" s="86" t="str">
        <f>IF(AND($B40&gt;0,$C40&gt;0,$D40&gt;0,NOT(ISBLANK($H40))),_xlfn.LOGNORM.INV(ABS(VLOOKUP($N$1,VLookups!$A$53:$B$54,2,FALSE)-P$3),LN($G40),LN($K40)),"")</f>
        <v/>
      </c>
      <c r="Q40" s="85" t="str">
        <f>IF(AND($B40&gt;0,$C40&gt;0,$D40&gt;0,NOT(ISBLANK($H40))),_xlfn.LOGNORM.INV(ABS(VLOOKUP($N$1,VLookups!$A$53:$B$54,2,FALSE)-Q$3),LN($G40),LN($K40)),"")</f>
        <v/>
      </c>
      <c r="R40" s="86" t="str">
        <f>IF(AND($B40&gt;0,$C40&gt;0,$D40&gt;0,NOT(ISBLANK($H40))),_xlfn.LOGNORM.INV(ABS(VLOOKUP($N$1,VLookups!$A$53:$B$54,2,FALSE)-R$3),LN($G40),LN($K40)),"")</f>
        <v/>
      </c>
      <c r="S40" s="85" t="str">
        <f>IF(AND($B40&gt;0,$C40&gt;0,$D40&gt;0,NOT(ISBLANK($H40))),_xlfn.LOGNORM.INV(ABS(VLOOKUP($N$1,VLookups!$A$53:$B$54,2,FALSE)-S$3),LN($G40),LN($K40)),"")</f>
        <v/>
      </c>
      <c r="T40" s="86" t="str">
        <f>IF(AND($B40&gt;0,$C40&gt;0,$D40&gt;0,NOT(ISBLANK($H40))),_xlfn.LOGNORM.INV(ABS(VLOOKUP($N$1,VLookups!$A$53:$B$54,2,FALSE)-T$3),LN($G40),LN($K40)),"")</f>
        <v/>
      </c>
      <c r="U40" s="85" t="str">
        <f>IF(AND($B40&gt;0,$C40&gt;0,$D40&gt;0,NOT(ISBLANK($H40))),_xlfn.LOGNORM.INV(ABS(VLOOKUP($N$1,VLookups!$A$53:$B$54,2,FALSE)-U$3),LN($G40),LN($K40)),"")</f>
        <v/>
      </c>
      <c r="V40" s="5"/>
      <c r="W40" s="152" t="str">
        <f t="shared" si="13"/>
        <v/>
      </c>
      <c r="X40" s="152" t="str">
        <f t="shared" si="14"/>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53" t="e">
        <f t="shared" si="283"/>
        <v>#N/A</v>
      </c>
      <c r="HR40" s="153" t="e">
        <f t="shared" si="264"/>
        <v>#N/A</v>
      </c>
      <c r="HS40" s="153" t="e">
        <f t="shared" si="264"/>
        <v>#N/A</v>
      </c>
      <c r="HT40" s="153" t="e">
        <f t="shared" si="264"/>
        <v>#N/A</v>
      </c>
      <c r="HU40" s="153" t="e">
        <f t="shared" si="277"/>
        <v>#N/A</v>
      </c>
      <c r="HV40" s="153" t="e">
        <f t="shared" si="277"/>
        <v>#N/A</v>
      </c>
      <c r="HW40" s="153" t="e">
        <f t="shared" si="277"/>
        <v>#N/A</v>
      </c>
      <c r="HX40" s="153" t="e">
        <f t="shared" si="277"/>
        <v>#N/A</v>
      </c>
      <c r="HY40" s="153" t="e">
        <f t="shared" si="277"/>
        <v>#N/A</v>
      </c>
      <c r="HZ40" s="153" t="e">
        <f t="shared" si="277"/>
        <v>#N/A</v>
      </c>
      <c r="IA40" s="153" t="e">
        <f t="shared" si="277"/>
        <v>#N/A</v>
      </c>
      <c r="IB40" s="153" t="e">
        <f t="shared" si="277"/>
        <v>#N/A</v>
      </c>
      <c r="IC40" s="153" t="e">
        <f t="shared" si="277"/>
        <v>#N/A</v>
      </c>
      <c r="ID40" s="153" t="e">
        <f t="shared" si="277"/>
        <v>#N/A</v>
      </c>
      <c r="IE40" s="153" t="e">
        <f t="shared" si="277"/>
        <v>#N/A</v>
      </c>
      <c r="IF40" s="153" t="e">
        <f t="shared" si="277"/>
        <v>#N/A</v>
      </c>
      <c r="IG40" s="153" t="e">
        <f t="shared" si="277"/>
        <v>#N/A</v>
      </c>
      <c r="IH40" s="153" t="e">
        <f t="shared" si="277"/>
        <v>#N/A</v>
      </c>
      <c r="II40" s="153" t="e">
        <f t="shared" si="277"/>
        <v>#N/A</v>
      </c>
      <c r="IJ40" s="153" t="e">
        <f t="shared" si="272"/>
        <v>#N/A</v>
      </c>
      <c r="IK40" s="153" t="e">
        <f t="shared" si="272"/>
        <v>#N/A</v>
      </c>
      <c r="IL40" s="153" t="e">
        <f t="shared" si="272"/>
        <v>#N/A</v>
      </c>
      <c r="IM40" s="153" t="e">
        <f t="shared" si="272"/>
        <v>#N/A</v>
      </c>
      <c r="IN40" s="153" t="e">
        <f t="shared" si="272"/>
        <v>#N/A</v>
      </c>
      <c r="IO40" s="153" t="e">
        <f t="shared" si="272"/>
        <v>#N/A</v>
      </c>
      <c r="IP40" s="153" t="e">
        <f t="shared" si="272"/>
        <v>#N/A</v>
      </c>
      <c r="IQ40" s="153" t="e">
        <f t="shared" si="272"/>
        <v>#N/A</v>
      </c>
      <c r="IR40" s="153" t="e">
        <f t="shared" si="272"/>
        <v>#N/A</v>
      </c>
      <c r="IS40" s="153" t="e">
        <f t="shared" si="272"/>
        <v>#N/A</v>
      </c>
      <c r="IT40" s="153" t="e">
        <f t="shared" si="272"/>
        <v>#N/A</v>
      </c>
      <c r="IU40" s="153" t="e">
        <f t="shared" si="272"/>
        <v>#N/A</v>
      </c>
      <c r="IV40" s="153" t="e">
        <f t="shared" si="272"/>
        <v>#N/A</v>
      </c>
      <c r="IW40" s="153" t="e">
        <f t="shared" si="272"/>
        <v>#N/A</v>
      </c>
      <c r="IX40" s="153" t="e">
        <f t="shared" si="272"/>
        <v>#N/A</v>
      </c>
      <c r="IY40" s="153" t="e">
        <f t="shared" si="268"/>
        <v>#N/A</v>
      </c>
      <c r="IZ40" s="153" t="e">
        <f t="shared" si="268"/>
        <v>#N/A</v>
      </c>
      <c r="JA40" s="153" t="e">
        <f t="shared" si="268"/>
        <v>#N/A</v>
      </c>
      <c r="JB40" s="153" t="e">
        <f t="shared" si="268"/>
        <v>#N/A</v>
      </c>
      <c r="JC40" s="153" t="e">
        <f t="shared" si="268"/>
        <v>#N/A</v>
      </c>
      <c r="JD40" s="153" t="e">
        <f t="shared" si="268"/>
        <v>#N/A</v>
      </c>
      <c r="JE40" s="153" t="e">
        <f t="shared" si="268"/>
        <v>#N/A</v>
      </c>
      <c r="JF40" s="153" t="e">
        <f t="shared" si="268"/>
        <v>#N/A</v>
      </c>
      <c r="JG40" s="153" t="e">
        <f t="shared" si="268"/>
        <v>#N/A</v>
      </c>
      <c r="JH40" s="153" t="e">
        <f t="shared" si="268"/>
        <v>#N/A</v>
      </c>
      <c r="JI40" s="153" t="e">
        <f t="shared" si="268"/>
        <v>#N/A</v>
      </c>
      <c r="JJ40" s="153" t="e">
        <f t="shared" si="268"/>
        <v>#N/A</v>
      </c>
      <c r="JK40" s="153" t="e">
        <f t="shared" si="268"/>
        <v>#N/A</v>
      </c>
      <c r="JL40" s="153" t="e">
        <f t="shared" si="268"/>
        <v>#N/A</v>
      </c>
      <c r="JM40" s="153" t="e">
        <f t="shared" si="268"/>
        <v>#N/A</v>
      </c>
      <c r="JN40" s="153" t="e">
        <f t="shared" si="286"/>
        <v>#N/A</v>
      </c>
      <c r="JO40" s="153" t="e">
        <f t="shared" si="286"/>
        <v>#N/A</v>
      </c>
      <c r="JP40" s="153" t="e">
        <f t="shared" si="286"/>
        <v>#N/A</v>
      </c>
      <c r="JQ40" s="153" t="e">
        <f t="shared" si="286"/>
        <v>#N/A</v>
      </c>
      <c r="JR40" s="153" t="e">
        <f t="shared" si="286"/>
        <v>#N/A</v>
      </c>
      <c r="JS40" s="153" t="e">
        <f t="shared" si="286"/>
        <v>#N/A</v>
      </c>
      <c r="JT40" s="153" t="e">
        <f t="shared" si="286"/>
        <v>#N/A</v>
      </c>
      <c r="JU40" s="153" t="e">
        <f t="shared" si="286"/>
        <v>#N/A</v>
      </c>
      <c r="JV40" s="153" t="e">
        <f t="shared" si="286"/>
        <v>#N/A</v>
      </c>
      <c r="JW40" s="153" t="e">
        <f t="shared" si="286"/>
        <v>#N/A</v>
      </c>
      <c r="JX40" s="153" t="e">
        <f t="shared" si="286"/>
        <v>#N/A</v>
      </c>
      <c r="JY40" s="153" t="e">
        <f t="shared" si="286"/>
        <v>#N/A</v>
      </c>
      <c r="JZ40" s="153" t="e">
        <f t="shared" si="286"/>
        <v>#N/A</v>
      </c>
      <c r="KA40" s="153" t="e">
        <f t="shared" si="286"/>
        <v>#N/A</v>
      </c>
      <c r="KB40" s="153" t="e">
        <f t="shared" si="286"/>
        <v>#N/A</v>
      </c>
      <c r="KC40" s="153" t="e">
        <f t="shared" si="21"/>
        <v>#N/A</v>
      </c>
      <c r="KD40" s="153" t="e">
        <f t="shared" si="265"/>
        <v>#N/A</v>
      </c>
      <c r="KE40" s="153" t="e">
        <f t="shared" si="265"/>
        <v>#N/A</v>
      </c>
      <c r="KF40" s="153" t="e">
        <f t="shared" si="265"/>
        <v>#N/A</v>
      </c>
      <c r="KG40" s="153" t="e">
        <f t="shared" si="278"/>
        <v>#N/A</v>
      </c>
      <c r="KH40" s="153" t="e">
        <f t="shared" si="278"/>
        <v>#N/A</v>
      </c>
      <c r="KI40" s="153" t="e">
        <f t="shared" si="278"/>
        <v>#N/A</v>
      </c>
      <c r="KJ40" s="153" t="e">
        <f t="shared" si="278"/>
        <v>#N/A</v>
      </c>
      <c r="KK40" s="153" t="e">
        <f t="shared" si="278"/>
        <v>#N/A</v>
      </c>
      <c r="KL40" s="153" t="e">
        <f t="shared" si="278"/>
        <v>#N/A</v>
      </c>
      <c r="KM40" s="153" t="e">
        <f t="shared" si="278"/>
        <v>#N/A</v>
      </c>
      <c r="KN40" s="153" t="e">
        <f t="shared" si="278"/>
        <v>#N/A</v>
      </c>
      <c r="KO40" s="153" t="e">
        <f t="shared" si="278"/>
        <v>#N/A</v>
      </c>
      <c r="KP40" s="153" t="e">
        <f t="shared" si="278"/>
        <v>#N/A</v>
      </c>
      <c r="KQ40" s="153" t="e">
        <f t="shared" si="278"/>
        <v>#N/A</v>
      </c>
      <c r="KR40" s="153" t="e">
        <f t="shared" si="278"/>
        <v>#N/A</v>
      </c>
      <c r="KS40" s="153" t="e">
        <f t="shared" si="278"/>
        <v>#N/A</v>
      </c>
      <c r="KT40" s="153" t="e">
        <f t="shared" si="278"/>
        <v>#N/A</v>
      </c>
      <c r="KU40" s="153" t="e">
        <f t="shared" si="278"/>
        <v>#N/A</v>
      </c>
      <c r="KV40" s="153" t="e">
        <f t="shared" si="273"/>
        <v>#N/A</v>
      </c>
      <c r="KW40" s="153" t="e">
        <f t="shared" si="273"/>
        <v>#N/A</v>
      </c>
      <c r="KX40" s="153" t="e">
        <f t="shared" si="273"/>
        <v>#N/A</v>
      </c>
      <c r="KY40" s="153" t="e">
        <f t="shared" si="273"/>
        <v>#N/A</v>
      </c>
      <c r="KZ40" s="153" t="e">
        <f t="shared" si="273"/>
        <v>#N/A</v>
      </c>
      <c r="LA40" s="153" t="e">
        <f t="shared" si="273"/>
        <v>#N/A</v>
      </c>
      <c r="LB40" s="153" t="e">
        <f t="shared" si="273"/>
        <v>#N/A</v>
      </c>
      <c r="LC40" s="153" t="e">
        <f t="shared" si="273"/>
        <v>#N/A</v>
      </c>
      <c r="LD40" s="153" t="e">
        <f t="shared" si="273"/>
        <v>#N/A</v>
      </c>
      <c r="LE40" s="153" t="e">
        <f t="shared" si="273"/>
        <v>#N/A</v>
      </c>
      <c r="LF40" s="153" t="e">
        <f t="shared" si="273"/>
        <v>#N/A</v>
      </c>
      <c r="LG40" s="153" t="e">
        <f t="shared" si="273"/>
        <v>#N/A</v>
      </c>
      <c r="LH40" s="153" t="e">
        <f t="shared" si="273"/>
        <v>#N/A</v>
      </c>
      <c r="LI40" s="153" t="e">
        <f t="shared" si="273"/>
        <v>#N/A</v>
      </c>
      <c r="LJ40" s="153" t="e">
        <f t="shared" si="273"/>
        <v>#N/A</v>
      </c>
      <c r="LK40" s="153" t="e">
        <f t="shared" si="269"/>
        <v>#N/A</v>
      </c>
      <c r="LL40" s="153" t="e">
        <f t="shared" si="269"/>
        <v>#N/A</v>
      </c>
      <c r="LM40" s="153" t="e">
        <f t="shared" si="269"/>
        <v>#N/A</v>
      </c>
      <c r="LN40" s="153" t="e">
        <f t="shared" si="269"/>
        <v>#N/A</v>
      </c>
      <c r="LO40" s="153" t="e">
        <f t="shared" si="269"/>
        <v>#N/A</v>
      </c>
      <c r="LP40" s="153" t="e">
        <f t="shared" si="269"/>
        <v>#N/A</v>
      </c>
      <c r="LQ40" s="153" t="e">
        <f t="shared" si="269"/>
        <v>#N/A</v>
      </c>
      <c r="LR40" s="153" t="e">
        <f t="shared" si="269"/>
        <v>#N/A</v>
      </c>
      <c r="LS40" s="153" t="e">
        <f t="shared" si="269"/>
        <v>#N/A</v>
      </c>
      <c r="LT40" s="153" t="e">
        <f t="shared" si="269"/>
        <v>#N/A</v>
      </c>
      <c r="LU40" s="153" t="e">
        <f t="shared" si="269"/>
        <v>#N/A</v>
      </c>
      <c r="LV40" s="153" t="e">
        <f t="shared" si="269"/>
        <v>#N/A</v>
      </c>
      <c r="LW40" s="153" t="e">
        <f t="shared" si="269"/>
        <v>#N/A</v>
      </c>
      <c r="LX40" s="153" t="e">
        <f t="shared" si="269"/>
        <v>#N/A</v>
      </c>
      <c r="LY40" s="153" t="e">
        <f t="shared" si="269"/>
        <v>#N/A</v>
      </c>
      <c r="LZ40" s="153" t="e">
        <f t="shared" si="287"/>
        <v>#N/A</v>
      </c>
      <c r="MA40" s="153" t="e">
        <f t="shared" si="287"/>
        <v>#N/A</v>
      </c>
      <c r="MB40" s="153" t="e">
        <f t="shared" si="287"/>
        <v>#N/A</v>
      </c>
      <c r="MC40" s="153" t="e">
        <f t="shared" si="287"/>
        <v>#N/A</v>
      </c>
      <c r="MD40" s="153" t="e">
        <f t="shared" si="287"/>
        <v>#N/A</v>
      </c>
      <c r="ME40" s="153" t="e">
        <f t="shared" si="287"/>
        <v>#N/A</v>
      </c>
      <c r="MF40" s="153" t="e">
        <f t="shared" si="287"/>
        <v>#N/A</v>
      </c>
      <c r="MG40" s="153" t="e">
        <f t="shared" si="287"/>
        <v>#N/A</v>
      </c>
      <c r="MH40" s="153" t="e">
        <f t="shared" si="287"/>
        <v>#N/A</v>
      </c>
      <c r="MI40" s="153" t="e">
        <f t="shared" si="287"/>
        <v>#N/A</v>
      </c>
      <c r="MJ40" s="153" t="e">
        <f t="shared" si="287"/>
        <v>#N/A</v>
      </c>
      <c r="MK40" s="153" t="e">
        <f t="shared" si="287"/>
        <v>#N/A</v>
      </c>
      <c r="ML40" s="153" t="e">
        <f t="shared" si="287"/>
        <v>#N/A</v>
      </c>
      <c r="MM40" s="153" t="e">
        <f t="shared" si="287"/>
        <v>#N/A</v>
      </c>
      <c r="MN40" s="153" t="e">
        <f t="shared" si="287"/>
        <v>#N/A</v>
      </c>
      <c r="MO40" s="153" t="e">
        <f t="shared" si="22"/>
        <v>#N/A</v>
      </c>
      <c r="MP40" s="153" t="e">
        <f t="shared" si="266"/>
        <v>#N/A</v>
      </c>
      <c r="MQ40" s="153" t="e">
        <f t="shared" si="266"/>
        <v>#N/A</v>
      </c>
      <c r="MR40" s="153" t="e">
        <f t="shared" si="266"/>
        <v>#N/A</v>
      </c>
      <c r="MS40" s="153" t="e">
        <f t="shared" si="279"/>
        <v>#N/A</v>
      </c>
      <c r="MT40" s="153" t="e">
        <f t="shared" si="279"/>
        <v>#N/A</v>
      </c>
      <c r="MU40" s="153" t="e">
        <f t="shared" si="279"/>
        <v>#N/A</v>
      </c>
      <c r="MV40" s="153" t="e">
        <f t="shared" si="279"/>
        <v>#N/A</v>
      </c>
      <c r="MW40" s="153" t="e">
        <f t="shared" si="279"/>
        <v>#N/A</v>
      </c>
      <c r="MX40" s="153" t="e">
        <f t="shared" si="279"/>
        <v>#N/A</v>
      </c>
      <c r="MY40" s="153" t="e">
        <f t="shared" si="279"/>
        <v>#N/A</v>
      </c>
      <c r="MZ40" s="153" t="e">
        <f t="shared" si="279"/>
        <v>#N/A</v>
      </c>
      <c r="NA40" s="153" t="e">
        <f t="shared" si="279"/>
        <v>#N/A</v>
      </c>
      <c r="NB40" s="153" t="e">
        <f t="shared" si="279"/>
        <v>#N/A</v>
      </c>
      <c r="NC40" s="153" t="e">
        <f t="shared" si="279"/>
        <v>#N/A</v>
      </c>
      <c r="ND40" s="153" t="e">
        <f t="shared" si="279"/>
        <v>#N/A</v>
      </c>
      <c r="NE40" s="153" t="e">
        <f t="shared" si="279"/>
        <v>#N/A</v>
      </c>
      <c r="NF40" s="153" t="e">
        <f t="shared" si="279"/>
        <v>#N/A</v>
      </c>
      <c r="NG40" s="153" t="e">
        <f t="shared" si="279"/>
        <v>#N/A</v>
      </c>
      <c r="NH40" s="153" t="e">
        <f t="shared" si="274"/>
        <v>#N/A</v>
      </c>
      <c r="NI40" s="153" t="e">
        <f t="shared" si="274"/>
        <v>#N/A</v>
      </c>
      <c r="NJ40" s="153" t="e">
        <f t="shared" si="274"/>
        <v>#N/A</v>
      </c>
      <c r="NK40" s="153" t="e">
        <f t="shared" si="274"/>
        <v>#N/A</v>
      </c>
      <c r="NL40" s="153" t="e">
        <f t="shared" si="274"/>
        <v>#N/A</v>
      </c>
      <c r="NM40" s="153" t="e">
        <f t="shared" si="274"/>
        <v>#N/A</v>
      </c>
      <c r="NN40" s="153" t="e">
        <f t="shared" si="274"/>
        <v>#N/A</v>
      </c>
      <c r="NO40" s="153" t="e">
        <f t="shared" si="274"/>
        <v>#N/A</v>
      </c>
      <c r="NP40" s="153" t="e">
        <f t="shared" si="274"/>
        <v>#N/A</v>
      </c>
      <c r="NQ40" s="153" t="e">
        <f t="shared" si="274"/>
        <v>#N/A</v>
      </c>
      <c r="NR40" s="153" t="e">
        <f t="shared" si="274"/>
        <v>#N/A</v>
      </c>
      <c r="NS40" s="153" t="e">
        <f t="shared" si="274"/>
        <v>#N/A</v>
      </c>
      <c r="NT40" s="153" t="e">
        <f t="shared" si="274"/>
        <v>#N/A</v>
      </c>
      <c r="NU40" s="153" t="e">
        <f t="shared" si="274"/>
        <v>#N/A</v>
      </c>
      <c r="NV40" s="153" t="e">
        <f t="shared" si="274"/>
        <v>#N/A</v>
      </c>
      <c r="NW40" s="153" t="e">
        <f t="shared" si="270"/>
        <v>#N/A</v>
      </c>
      <c r="NX40" s="153" t="e">
        <f t="shared" si="270"/>
        <v>#N/A</v>
      </c>
      <c r="NY40" s="153" t="e">
        <f t="shared" si="270"/>
        <v>#N/A</v>
      </c>
      <c r="NZ40" s="153" t="e">
        <f t="shared" si="270"/>
        <v>#N/A</v>
      </c>
      <c r="OA40" s="153" t="e">
        <f t="shared" si="270"/>
        <v>#N/A</v>
      </c>
      <c r="OB40" s="153" t="e">
        <f t="shared" si="270"/>
        <v>#N/A</v>
      </c>
      <c r="OC40" s="153" t="e">
        <f t="shared" si="270"/>
        <v>#N/A</v>
      </c>
      <c r="OD40" s="153" t="e">
        <f t="shared" si="270"/>
        <v>#N/A</v>
      </c>
      <c r="OE40" s="153" t="e">
        <f t="shared" si="270"/>
        <v>#N/A</v>
      </c>
      <c r="OF40" s="153" t="e">
        <f t="shared" si="270"/>
        <v>#N/A</v>
      </c>
      <c r="OG40" s="153" t="e">
        <f t="shared" si="270"/>
        <v>#N/A</v>
      </c>
      <c r="OH40" s="153" t="e">
        <f t="shared" si="270"/>
        <v>#N/A</v>
      </c>
      <c r="OI40" s="153" t="e">
        <f t="shared" si="270"/>
        <v>#N/A</v>
      </c>
      <c r="OJ40" s="153" t="e">
        <f t="shared" si="270"/>
        <v>#N/A</v>
      </c>
      <c r="OK40" s="153" t="e">
        <f t="shared" si="270"/>
        <v>#N/A</v>
      </c>
      <c r="OL40" s="153" t="e">
        <f t="shared" si="288"/>
        <v>#N/A</v>
      </c>
      <c r="OM40" s="153" t="e">
        <f t="shared" si="288"/>
        <v>#N/A</v>
      </c>
      <c r="ON40" s="153" t="e">
        <f t="shared" si="288"/>
        <v>#N/A</v>
      </c>
      <c r="OO40" s="153" t="e">
        <f t="shared" si="288"/>
        <v>#N/A</v>
      </c>
      <c r="OP40" s="153" t="e">
        <f t="shared" si="288"/>
        <v>#N/A</v>
      </c>
      <c r="OQ40" s="153" t="e">
        <f t="shared" si="288"/>
        <v>#N/A</v>
      </c>
      <c r="OR40" s="153" t="e">
        <f t="shared" si="288"/>
        <v>#N/A</v>
      </c>
      <c r="OS40" s="153" t="e">
        <f t="shared" si="288"/>
        <v>#N/A</v>
      </c>
      <c r="OT40" s="153" t="e">
        <f t="shared" si="288"/>
        <v>#N/A</v>
      </c>
      <c r="OU40" s="153" t="e">
        <f t="shared" si="288"/>
        <v>#N/A</v>
      </c>
      <c r="OV40" s="153" t="e">
        <f t="shared" si="288"/>
        <v>#N/A</v>
      </c>
      <c r="OW40" s="153" t="e">
        <f t="shared" si="288"/>
        <v>#N/A</v>
      </c>
      <c r="OX40" s="153" t="e">
        <f t="shared" si="288"/>
        <v>#N/A</v>
      </c>
      <c r="OY40" s="153" t="e">
        <f t="shared" si="288"/>
        <v>#N/A</v>
      </c>
      <c r="OZ40" s="153" t="e">
        <f t="shared" si="288"/>
        <v>#N/A</v>
      </c>
      <c r="PA40" s="153" t="e">
        <f t="shared" si="23"/>
        <v>#N/A</v>
      </c>
      <c r="PB40" s="153" t="e">
        <f t="shared" si="284"/>
        <v>#N/A</v>
      </c>
      <c r="PC40" s="153" t="e">
        <f t="shared" si="284"/>
        <v>#N/A</v>
      </c>
      <c r="PD40" s="153" t="e">
        <f t="shared" si="284"/>
        <v>#N/A</v>
      </c>
      <c r="PE40" s="153" t="e">
        <f t="shared" si="284"/>
        <v>#N/A</v>
      </c>
      <c r="PF40" s="153" t="e">
        <f t="shared" si="284"/>
        <v>#N/A</v>
      </c>
      <c r="PG40" s="153" t="e">
        <f t="shared" si="284"/>
        <v>#N/A</v>
      </c>
      <c r="PH40" s="153" t="e">
        <f t="shared" si="284"/>
        <v>#N/A</v>
      </c>
      <c r="PI40" s="153" t="e">
        <f t="shared" si="284"/>
        <v>#N/A</v>
      </c>
    </row>
    <row r="41" spans="1:425" hidden="1" x14ac:dyDescent="0.75">
      <c r="A41" s="4">
        <v>38</v>
      </c>
      <c r="B41" s="342" t="str">
        <f>IFERROR(_xlfn.LOGNORM.INV(VLookups!$B$22,LN($G41),LN($K41)),"")</f>
        <v/>
      </c>
      <c r="C41" s="87"/>
      <c r="D41" s="342" t="str">
        <f>IFERROR(_xlfn.LOGNORM.INV(VLookups!$B$23,LN($G41),LN($K41)),"")</f>
        <v/>
      </c>
      <c r="E41" s="34" t="str">
        <f t="shared" si="9"/>
        <v/>
      </c>
      <c r="F41" s="34" t="str">
        <f t="shared" si="10"/>
        <v/>
      </c>
      <c r="G41" s="68" t="str">
        <f>IF(AND(C41&gt;0,NOT(ISBLANK(H41))),IF(VLOOKUP($C$3,VLookups!$A$17:$B$18,2,FALSE),C41*VLOOKUP(H41,VLookups!$A$4:$B$13,2,FALSE),C41),"")</f>
        <v/>
      </c>
      <c r="H41" s="21"/>
      <c r="I41" s="56"/>
      <c r="J41" s="244"/>
      <c r="K41" s="343" t="str">
        <f>IF(C41&gt;0,IF(ISBLANK(J41),IF(ISBLANK(H41),"",VLOOKUP(H41,VLookups!$A$4:$C$13,3,FALSE)),J41),"")</f>
        <v/>
      </c>
      <c r="L41" s="343" t="str">
        <f t="shared" si="11"/>
        <v/>
      </c>
      <c r="M41" s="70" t="str">
        <f t="shared" si="12"/>
        <v/>
      </c>
      <c r="N41" s="87"/>
      <c r="O41" s="237" t="str">
        <f>IF(AND(N41&gt;0,C41&gt;0,NOT(K41="")),ABS(VLOOKUP($N$1,VLookups!$A$53:$B$54,2,FALSE)-_xlfn.LOGNORM.DIST(N41,LN(G41),LN(K41),TRUE)),"")</f>
        <v/>
      </c>
      <c r="P41" s="86" t="str">
        <f>IF(AND($B41&gt;0,$C41&gt;0,$D41&gt;0,NOT(ISBLANK($H41))),_xlfn.LOGNORM.INV(ABS(VLOOKUP($N$1,VLookups!$A$53:$B$54,2,FALSE)-P$3),LN($G41),LN($K41)),"")</f>
        <v/>
      </c>
      <c r="Q41" s="85" t="str">
        <f>IF(AND($B41&gt;0,$C41&gt;0,$D41&gt;0,NOT(ISBLANK($H41))),_xlfn.LOGNORM.INV(ABS(VLOOKUP($N$1,VLookups!$A$53:$B$54,2,FALSE)-Q$3),LN($G41),LN($K41)),"")</f>
        <v/>
      </c>
      <c r="R41" s="86" t="str">
        <f>IF(AND($B41&gt;0,$C41&gt;0,$D41&gt;0,NOT(ISBLANK($H41))),_xlfn.LOGNORM.INV(ABS(VLOOKUP($N$1,VLookups!$A$53:$B$54,2,FALSE)-R$3),LN($G41),LN($K41)),"")</f>
        <v/>
      </c>
      <c r="S41" s="85" t="str">
        <f>IF(AND($B41&gt;0,$C41&gt;0,$D41&gt;0,NOT(ISBLANK($H41))),_xlfn.LOGNORM.INV(ABS(VLOOKUP($N$1,VLookups!$A$53:$B$54,2,FALSE)-S$3),LN($G41),LN($K41)),"")</f>
        <v/>
      </c>
      <c r="T41" s="86" t="str">
        <f>IF(AND($B41&gt;0,$C41&gt;0,$D41&gt;0,NOT(ISBLANK($H41))),_xlfn.LOGNORM.INV(ABS(VLOOKUP($N$1,VLookups!$A$53:$B$54,2,FALSE)-T$3),LN($G41),LN($K41)),"")</f>
        <v/>
      </c>
      <c r="U41" s="85" t="str">
        <f>IF(AND($B41&gt;0,$C41&gt;0,$D41&gt;0,NOT(ISBLANK($H41))),_xlfn.LOGNORM.INV(ABS(VLOOKUP($N$1,VLookups!$A$53:$B$54,2,FALSE)-U$3),LN($G41),LN($K41)),"")</f>
        <v/>
      </c>
      <c r="V41" s="5"/>
      <c r="W41" s="152" t="str">
        <f t="shared" si="13"/>
        <v/>
      </c>
      <c r="X41" s="152" t="str">
        <f t="shared" si="14"/>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53" t="e">
        <f t="shared" si="283"/>
        <v>#N/A</v>
      </c>
      <c r="HR41" s="153" t="e">
        <f t="shared" si="264"/>
        <v>#N/A</v>
      </c>
      <c r="HS41" s="153" t="e">
        <f t="shared" si="264"/>
        <v>#N/A</v>
      </c>
      <c r="HT41" s="153" t="e">
        <f t="shared" si="264"/>
        <v>#N/A</v>
      </c>
      <c r="HU41" s="153" t="e">
        <f t="shared" si="277"/>
        <v>#N/A</v>
      </c>
      <c r="HV41" s="153" t="e">
        <f t="shared" si="277"/>
        <v>#N/A</v>
      </c>
      <c r="HW41" s="153" t="e">
        <f t="shared" si="277"/>
        <v>#N/A</v>
      </c>
      <c r="HX41" s="153" t="e">
        <f t="shared" si="277"/>
        <v>#N/A</v>
      </c>
      <c r="HY41" s="153" t="e">
        <f t="shared" si="277"/>
        <v>#N/A</v>
      </c>
      <c r="HZ41" s="153" t="e">
        <f t="shared" si="277"/>
        <v>#N/A</v>
      </c>
      <c r="IA41" s="153" t="e">
        <f t="shared" si="277"/>
        <v>#N/A</v>
      </c>
      <c r="IB41" s="153" t="e">
        <f t="shared" si="277"/>
        <v>#N/A</v>
      </c>
      <c r="IC41" s="153" t="e">
        <f t="shared" si="277"/>
        <v>#N/A</v>
      </c>
      <c r="ID41" s="153" t="e">
        <f t="shared" si="277"/>
        <v>#N/A</v>
      </c>
      <c r="IE41" s="153" t="e">
        <f t="shared" si="277"/>
        <v>#N/A</v>
      </c>
      <c r="IF41" s="153" t="e">
        <f t="shared" si="277"/>
        <v>#N/A</v>
      </c>
      <c r="IG41" s="153" t="e">
        <f t="shared" si="277"/>
        <v>#N/A</v>
      </c>
      <c r="IH41" s="153" t="e">
        <f t="shared" si="277"/>
        <v>#N/A</v>
      </c>
      <c r="II41" s="153" t="e">
        <f t="shared" si="277"/>
        <v>#N/A</v>
      </c>
      <c r="IJ41" s="153" t="e">
        <f t="shared" si="272"/>
        <v>#N/A</v>
      </c>
      <c r="IK41" s="153" t="e">
        <f t="shared" si="272"/>
        <v>#N/A</v>
      </c>
      <c r="IL41" s="153" t="e">
        <f t="shared" si="272"/>
        <v>#N/A</v>
      </c>
      <c r="IM41" s="153" t="e">
        <f t="shared" si="272"/>
        <v>#N/A</v>
      </c>
      <c r="IN41" s="153" t="e">
        <f t="shared" si="272"/>
        <v>#N/A</v>
      </c>
      <c r="IO41" s="153" t="e">
        <f t="shared" si="272"/>
        <v>#N/A</v>
      </c>
      <c r="IP41" s="153" t="e">
        <f t="shared" si="272"/>
        <v>#N/A</v>
      </c>
      <c r="IQ41" s="153" t="e">
        <f t="shared" si="272"/>
        <v>#N/A</v>
      </c>
      <c r="IR41" s="153" t="e">
        <f t="shared" si="272"/>
        <v>#N/A</v>
      </c>
      <c r="IS41" s="153" t="e">
        <f t="shared" si="272"/>
        <v>#N/A</v>
      </c>
      <c r="IT41" s="153" t="e">
        <f t="shared" si="272"/>
        <v>#N/A</v>
      </c>
      <c r="IU41" s="153" t="e">
        <f t="shared" si="272"/>
        <v>#N/A</v>
      </c>
      <c r="IV41" s="153" t="e">
        <f t="shared" si="272"/>
        <v>#N/A</v>
      </c>
      <c r="IW41" s="153" t="e">
        <f t="shared" si="272"/>
        <v>#N/A</v>
      </c>
      <c r="IX41" s="153" t="e">
        <f t="shared" si="272"/>
        <v>#N/A</v>
      </c>
      <c r="IY41" s="153" t="e">
        <f t="shared" si="268"/>
        <v>#N/A</v>
      </c>
      <c r="IZ41" s="153" t="e">
        <f t="shared" si="268"/>
        <v>#N/A</v>
      </c>
      <c r="JA41" s="153" t="e">
        <f t="shared" si="268"/>
        <v>#N/A</v>
      </c>
      <c r="JB41" s="153" t="e">
        <f t="shared" si="268"/>
        <v>#N/A</v>
      </c>
      <c r="JC41" s="153" t="e">
        <f t="shared" si="268"/>
        <v>#N/A</v>
      </c>
      <c r="JD41" s="153" t="e">
        <f t="shared" si="268"/>
        <v>#N/A</v>
      </c>
      <c r="JE41" s="153" t="e">
        <f t="shared" si="268"/>
        <v>#N/A</v>
      </c>
      <c r="JF41" s="153" t="e">
        <f t="shared" si="268"/>
        <v>#N/A</v>
      </c>
      <c r="JG41" s="153" t="e">
        <f t="shared" si="268"/>
        <v>#N/A</v>
      </c>
      <c r="JH41" s="153" t="e">
        <f t="shared" si="268"/>
        <v>#N/A</v>
      </c>
      <c r="JI41" s="153" t="e">
        <f t="shared" si="268"/>
        <v>#N/A</v>
      </c>
      <c r="JJ41" s="153" t="e">
        <f t="shared" si="268"/>
        <v>#N/A</v>
      </c>
      <c r="JK41" s="153" t="e">
        <f t="shared" si="268"/>
        <v>#N/A</v>
      </c>
      <c r="JL41" s="153" t="e">
        <f t="shared" si="268"/>
        <v>#N/A</v>
      </c>
      <c r="JM41" s="153" t="e">
        <f t="shared" si="268"/>
        <v>#N/A</v>
      </c>
      <c r="JN41" s="153" t="e">
        <f t="shared" si="286"/>
        <v>#N/A</v>
      </c>
      <c r="JO41" s="153" t="e">
        <f t="shared" si="286"/>
        <v>#N/A</v>
      </c>
      <c r="JP41" s="153" t="e">
        <f t="shared" si="286"/>
        <v>#N/A</v>
      </c>
      <c r="JQ41" s="153" t="e">
        <f t="shared" si="286"/>
        <v>#N/A</v>
      </c>
      <c r="JR41" s="153" t="e">
        <f t="shared" si="286"/>
        <v>#N/A</v>
      </c>
      <c r="JS41" s="153" t="e">
        <f t="shared" si="286"/>
        <v>#N/A</v>
      </c>
      <c r="JT41" s="153" t="e">
        <f t="shared" si="286"/>
        <v>#N/A</v>
      </c>
      <c r="JU41" s="153" t="e">
        <f t="shared" si="286"/>
        <v>#N/A</v>
      </c>
      <c r="JV41" s="153" t="e">
        <f t="shared" si="286"/>
        <v>#N/A</v>
      </c>
      <c r="JW41" s="153" t="e">
        <f t="shared" si="286"/>
        <v>#N/A</v>
      </c>
      <c r="JX41" s="153" t="e">
        <f t="shared" si="286"/>
        <v>#N/A</v>
      </c>
      <c r="JY41" s="153" t="e">
        <f t="shared" si="286"/>
        <v>#N/A</v>
      </c>
      <c r="JZ41" s="153" t="e">
        <f t="shared" si="286"/>
        <v>#N/A</v>
      </c>
      <c r="KA41" s="153" t="e">
        <f t="shared" si="286"/>
        <v>#N/A</v>
      </c>
      <c r="KB41" s="153" t="e">
        <f t="shared" si="286"/>
        <v>#N/A</v>
      </c>
      <c r="KC41" s="153" t="e">
        <f t="shared" si="21"/>
        <v>#N/A</v>
      </c>
      <c r="KD41" s="153" t="e">
        <f t="shared" si="265"/>
        <v>#N/A</v>
      </c>
      <c r="KE41" s="153" t="e">
        <f t="shared" si="265"/>
        <v>#N/A</v>
      </c>
      <c r="KF41" s="153" t="e">
        <f t="shared" si="265"/>
        <v>#N/A</v>
      </c>
      <c r="KG41" s="153" t="e">
        <f t="shared" si="278"/>
        <v>#N/A</v>
      </c>
      <c r="KH41" s="153" t="e">
        <f t="shared" si="278"/>
        <v>#N/A</v>
      </c>
      <c r="KI41" s="153" t="e">
        <f t="shared" si="278"/>
        <v>#N/A</v>
      </c>
      <c r="KJ41" s="153" t="e">
        <f t="shared" si="278"/>
        <v>#N/A</v>
      </c>
      <c r="KK41" s="153" t="e">
        <f t="shared" si="278"/>
        <v>#N/A</v>
      </c>
      <c r="KL41" s="153" t="e">
        <f t="shared" si="278"/>
        <v>#N/A</v>
      </c>
      <c r="KM41" s="153" t="e">
        <f t="shared" si="278"/>
        <v>#N/A</v>
      </c>
      <c r="KN41" s="153" t="e">
        <f t="shared" si="278"/>
        <v>#N/A</v>
      </c>
      <c r="KO41" s="153" t="e">
        <f t="shared" si="278"/>
        <v>#N/A</v>
      </c>
      <c r="KP41" s="153" t="e">
        <f t="shared" si="278"/>
        <v>#N/A</v>
      </c>
      <c r="KQ41" s="153" t="e">
        <f t="shared" si="278"/>
        <v>#N/A</v>
      </c>
      <c r="KR41" s="153" t="e">
        <f t="shared" si="278"/>
        <v>#N/A</v>
      </c>
      <c r="KS41" s="153" t="e">
        <f t="shared" si="278"/>
        <v>#N/A</v>
      </c>
      <c r="KT41" s="153" t="e">
        <f t="shared" si="278"/>
        <v>#N/A</v>
      </c>
      <c r="KU41" s="153" t="e">
        <f t="shared" si="278"/>
        <v>#N/A</v>
      </c>
      <c r="KV41" s="153" t="e">
        <f t="shared" si="273"/>
        <v>#N/A</v>
      </c>
      <c r="KW41" s="153" t="e">
        <f t="shared" si="273"/>
        <v>#N/A</v>
      </c>
      <c r="KX41" s="153" t="e">
        <f t="shared" si="273"/>
        <v>#N/A</v>
      </c>
      <c r="KY41" s="153" t="e">
        <f t="shared" si="273"/>
        <v>#N/A</v>
      </c>
      <c r="KZ41" s="153" t="e">
        <f t="shared" si="273"/>
        <v>#N/A</v>
      </c>
      <c r="LA41" s="153" t="e">
        <f t="shared" si="273"/>
        <v>#N/A</v>
      </c>
      <c r="LB41" s="153" t="e">
        <f t="shared" si="273"/>
        <v>#N/A</v>
      </c>
      <c r="LC41" s="153" t="e">
        <f t="shared" si="273"/>
        <v>#N/A</v>
      </c>
      <c r="LD41" s="153" t="e">
        <f t="shared" si="273"/>
        <v>#N/A</v>
      </c>
      <c r="LE41" s="153" t="e">
        <f t="shared" si="273"/>
        <v>#N/A</v>
      </c>
      <c r="LF41" s="153" t="e">
        <f t="shared" si="273"/>
        <v>#N/A</v>
      </c>
      <c r="LG41" s="153" t="e">
        <f t="shared" si="273"/>
        <v>#N/A</v>
      </c>
      <c r="LH41" s="153" t="e">
        <f t="shared" si="273"/>
        <v>#N/A</v>
      </c>
      <c r="LI41" s="153" t="e">
        <f t="shared" si="273"/>
        <v>#N/A</v>
      </c>
      <c r="LJ41" s="153" t="e">
        <f t="shared" si="273"/>
        <v>#N/A</v>
      </c>
      <c r="LK41" s="153" t="e">
        <f t="shared" si="269"/>
        <v>#N/A</v>
      </c>
      <c r="LL41" s="153" t="e">
        <f t="shared" si="269"/>
        <v>#N/A</v>
      </c>
      <c r="LM41" s="153" t="e">
        <f t="shared" si="269"/>
        <v>#N/A</v>
      </c>
      <c r="LN41" s="153" t="e">
        <f t="shared" si="269"/>
        <v>#N/A</v>
      </c>
      <c r="LO41" s="153" t="e">
        <f t="shared" si="269"/>
        <v>#N/A</v>
      </c>
      <c r="LP41" s="153" t="e">
        <f t="shared" si="269"/>
        <v>#N/A</v>
      </c>
      <c r="LQ41" s="153" t="e">
        <f t="shared" si="269"/>
        <v>#N/A</v>
      </c>
      <c r="LR41" s="153" t="e">
        <f t="shared" si="269"/>
        <v>#N/A</v>
      </c>
      <c r="LS41" s="153" t="e">
        <f t="shared" si="269"/>
        <v>#N/A</v>
      </c>
      <c r="LT41" s="153" t="e">
        <f t="shared" si="269"/>
        <v>#N/A</v>
      </c>
      <c r="LU41" s="153" t="e">
        <f t="shared" si="269"/>
        <v>#N/A</v>
      </c>
      <c r="LV41" s="153" t="e">
        <f t="shared" si="269"/>
        <v>#N/A</v>
      </c>
      <c r="LW41" s="153" t="e">
        <f t="shared" si="269"/>
        <v>#N/A</v>
      </c>
      <c r="LX41" s="153" t="e">
        <f t="shared" si="269"/>
        <v>#N/A</v>
      </c>
      <c r="LY41" s="153" t="e">
        <f t="shared" si="269"/>
        <v>#N/A</v>
      </c>
      <c r="LZ41" s="153" t="e">
        <f t="shared" si="287"/>
        <v>#N/A</v>
      </c>
      <c r="MA41" s="153" t="e">
        <f t="shared" si="287"/>
        <v>#N/A</v>
      </c>
      <c r="MB41" s="153" t="e">
        <f t="shared" si="287"/>
        <v>#N/A</v>
      </c>
      <c r="MC41" s="153" t="e">
        <f t="shared" si="287"/>
        <v>#N/A</v>
      </c>
      <c r="MD41" s="153" t="e">
        <f t="shared" si="287"/>
        <v>#N/A</v>
      </c>
      <c r="ME41" s="153" t="e">
        <f t="shared" si="287"/>
        <v>#N/A</v>
      </c>
      <c r="MF41" s="153" t="e">
        <f t="shared" si="287"/>
        <v>#N/A</v>
      </c>
      <c r="MG41" s="153" t="e">
        <f t="shared" si="287"/>
        <v>#N/A</v>
      </c>
      <c r="MH41" s="153" t="e">
        <f t="shared" si="287"/>
        <v>#N/A</v>
      </c>
      <c r="MI41" s="153" t="e">
        <f t="shared" si="287"/>
        <v>#N/A</v>
      </c>
      <c r="MJ41" s="153" t="e">
        <f t="shared" si="287"/>
        <v>#N/A</v>
      </c>
      <c r="MK41" s="153" t="e">
        <f t="shared" si="287"/>
        <v>#N/A</v>
      </c>
      <c r="ML41" s="153" t="e">
        <f t="shared" si="287"/>
        <v>#N/A</v>
      </c>
      <c r="MM41" s="153" t="e">
        <f t="shared" si="287"/>
        <v>#N/A</v>
      </c>
      <c r="MN41" s="153" t="e">
        <f t="shared" si="287"/>
        <v>#N/A</v>
      </c>
      <c r="MO41" s="153" t="e">
        <f t="shared" si="22"/>
        <v>#N/A</v>
      </c>
      <c r="MP41" s="153" t="e">
        <f t="shared" si="266"/>
        <v>#N/A</v>
      </c>
      <c r="MQ41" s="153" t="e">
        <f t="shared" si="266"/>
        <v>#N/A</v>
      </c>
      <c r="MR41" s="153" t="e">
        <f t="shared" si="266"/>
        <v>#N/A</v>
      </c>
      <c r="MS41" s="153" t="e">
        <f t="shared" si="279"/>
        <v>#N/A</v>
      </c>
      <c r="MT41" s="153" t="e">
        <f t="shared" si="279"/>
        <v>#N/A</v>
      </c>
      <c r="MU41" s="153" t="e">
        <f t="shared" si="279"/>
        <v>#N/A</v>
      </c>
      <c r="MV41" s="153" t="e">
        <f t="shared" si="279"/>
        <v>#N/A</v>
      </c>
      <c r="MW41" s="153" t="e">
        <f t="shared" si="279"/>
        <v>#N/A</v>
      </c>
      <c r="MX41" s="153" t="e">
        <f t="shared" si="279"/>
        <v>#N/A</v>
      </c>
      <c r="MY41" s="153" t="e">
        <f t="shared" si="279"/>
        <v>#N/A</v>
      </c>
      <c r="MZ41" s="153" t="e">
        <f t="shared" si="279"/>
        <v>#N/A</v>
      </c>
      <c r="NA41" s="153" t="e">
        <f t="shared" si="279"/>
        <v>#N/A</v>
      </c>
      <c r="NB41" s="153" t="e">
        <f t="shared" si="279"/>
        <v>#N/A</v>
      </c>
      <c r="NC41" s="153" t="e">
        <f t="shared" si="279"/>
        <v>#N/A</v>
      </c>
      <c r="ND41" s="153" t="e">
        <f t="shared" si="279"/>
        <v>#N/A</v>
      </c>
      <c r="NE41" s="153" t="e">
        <f t="shared" si="279"/>
        <v>#N/A</v>
      </c>
      <c r="NF41" s="153" t="e">
        <f t="shared" si="279"/>
        <v>#N/A</v>
      </c>
      <c r="NG41" s="153" t="e">
        <f t="shared" si="279"/>
        <v>#N/A</v>
      </c>
      <c r="NH41" s="153" t="e">
        <f t="shared" si="274"/>
        <v>#N/A</v>
      </c>
      <c r="NI41" s="153" t="e">
        <f t="shared" si="274"/>
        <v>#N/A</v>
      </c>
      <c r="NJ41" s="153" t="e">
        <f t="shared" si="274"/>
        <v>#N/A</v>
      </c>
      <c r="NK41" s="153" t="e">
        <f t="shared" si="274"/>
        <v>#N/A</v>
      </c>
      <c r="NL41" s="153" t="e">
        <f t="shared" si="274"/>
        <v>#N/A</v>
      </c>
      <c r="NM41" s="153" t="e">
        <f t="shared" si="274"/>
        <v>#N/A</v>
      </c>
      <c r="NN41" s="153" t="e">
        <f t="shared" si="274"/>
        <v>#N/A</v>
      </c>
      <c r="NO41" s="153" t="e">
        <f t="shared" si="274"/>
        <v>#N/A</v>
      </c>
      <c r="NP41" s="153" t="e">
        <f t="shared" si="274"/>
        <v>#N/A</v>
      </c>
      <c r="NQ41" s="153" t="e">
        <f t="shared" si="274"/>
        <v>#N/A</v>
      </c>
      <c r="NR41" s="153" t="e">
        <f t="shared" si="274"/>
        <v>#N/A</v>
      </c>
      <c r="NS41" s="153" t="e">
        <f t="shared" si="274"/>
        <v>#N/A</v>
      </c>
      <c r="NT41" s="153" t="e">
        <f t="shared" si="274"/>
        <v>#N/A</v>
      </c>
      <c r="NU41" s="153" t="e">
        <f t="shared" si="274"/>
        <v>#N/A</v>
      </c>
      <c r="NV41" s="153" t="e">
        <f t="shared" si="274"/>
        <v>#N/A</v>
      </c>
      <c r="NW41" s="153" t="e">
        <f t="shared" si="270"/>
        <v>#N/A</v>
      </c>
      <c r="NX41" s="153" t="e">
        <f t="shared" si="270"/>
        <v>#N/A</v>
      </c>
      <c r="NY41" s="153" t="e">
        <f t="shared" si="270"/>
        <v>#N/A</v>
      </c>
      <c r="NZ41" s="153" t="e">
        <f t="shared" si="270"/>
        <v>#N/A</v>
      </c>
      <c r="OA41" s="153" t="e">
        <f t="shared" si="270"/>
        <v>#N/A</v>
      </c>
      <c r="OB41" s="153" t="e">
        <f t="shared" si="270"/>
        <v>#N/A</v>
      </c>
      <c r="OC41" s="153" t="e">
        <f t="shared" si="270"/>
        <v>#N/A</v>
      </c>
      <c r="OD41" s="153" t="e">
        <f t="shared" si="270"/>
        <v>#N/A</v>
      </c>
      <c r="OE41" s="153" t="e">
        <f t="shared" si="270"/>
        <v>#N/A</v>
      </c>
      <c r="OF41" s="153" t="e">
        <f t="shared" si="270"/>
        <v>#N/A</v>
      </c>
      <c r="OG41" s="153" t="e">
        <f t="shared" si="270"/>
        <v>#N/A</v>
      </c>
      <c r="OH41" s="153" t="e">
        <f t="shared" si="270"/>
        <v>#N/A</v>
      </c>
      <c r="OI41" s="153" t="e">
        <f t="shared" si="270"/>
        <v>#N/A</v>
      </c>
      <c r="OJ41" s="153" t="e">
        <f t="shared" si="270"/>
        <v>#N/A</v>
      </c>
      <c r="OK41" s="153" t="e">
        <f t="shared" si="270"/>
        <v>#N/A</v>
      </c>
      <c r="OL41" s="153" t="e">
        <f t="shared" si="288"/>
        <v>#N/A</v>
      </c>
      <c r="OM41" s="153" t="e">
        <f t="shared" si="288"/>
        <v>#N/A</v>
      </c>
      <c r="ON41" s="153" t="e">
        <f t="shared" si="288"/>
        <v>#N/A</v>
      </c>
      <c r="OO41" s="153" t="e">
        <f t="shared" si="288"/>
        <v>#N/A</v>
      </c>
      <c r="OP41" s="153" t="e">
        <f t="shared" si="288"/>
        <v>#N/A</v>
      </c>
      <c r="OQ41" s="153" t="e">
        <f t="shared" si="288"/>
        <v>#N/A</v>
      </c>
      <c r="OR41" s="153" t="e">
        <f t="shared" si="288"/>
        <v>#N/A</v>
      </c>
      <c r="OS41" s="153" t="e">
        <f t="shared" si="288"/>
        <v>#N/A</v>
      </c>
      <c r="OT41" s="153" t="e">
        <f t="shared" si="288"/>
        <v>#N/A</v>
      </c>
      <c r="OU41" s="153" t="e">
        <f t="shared" si="288"/>
        <v>#N/A</v>
      </c>
      <c r="OV41" s="153" t="e">
        <f t="shared" si="288"/>
        <v>#N/A</v>
      </c>
      <c r="OW41" s="153" t="e">
        <f t="shared" si="288"/>
        <v>#N/A</v>
      </c>
      <c r="OX41" s="153" t="e">
        <f t="shared" si="288"/>
        <v>#N/A</v>
      </c>
      <c r="OY41" s="153" t="e">
        <f t="shared" si="288"/>
        <v>#N/A</v>
      </c>
      <c r="OZ41" s="153" t="e">
        <f t="shared" si="288"/>
        <v>#N/A</v>
      </c>
      <c r="PA41" s="153" t="e">
        <f t="shared" si="23"/>
        <v>#N/A</v>
      </c>
      <c r="PB41" s="153" t="e">
        <f t="shared" si="284"/>
        <v>#N/A</v>
      </c>
      <c r="PC41" s="153" t="e">
        <f t="shared" si="284"/>
        <v>#N/A</v>
      </c>
      <c r="PD41" s="153" t="e">
        <f t="shared" si="284"/>
        <v>#N/A</v>
      </c>
      <c r="PE41" s="153" t="e">
        <f t="shared" si="284"/>
        <v>#N/A</v>
      </c>
      <c r="PF41" s="153" t="e">
        <f t="shared" si="284"/>
        <v>#N/A</v>
      </c>
      <c r="PG41" s="153" t="e">
        <f t="shared" si="284"/>
        <v>#N/A</v>
      </c>
      <c r="PH41" s="153" t="e">
        <f t="shared" si="284"/>
        <v>#N/A</v>
      </c>
      <c r="PI41" s="153" t="e">
        <f t="shared" si="284"/>
        <v>#N/A</v>
      </c>
    </row>
    <row r="42" spans="1:425" hidden="1" x14ac:dyDescent="0.75">
      <c r="A42" s="4">
        <v>39</v>
      </c>
      <c r="B42" s="342" t="str">
        <f>IFERROR(_xlfn.LOGNORM.INV(VLookups!$B$22,LN($G42),LN($K42)),"")</f>
        <v/>
      </c>
      <c r="C42" s="87"/>
      <c r="D42" s="342" t="str">
        <f>IFERROR(_xlfn.LOGNORM.INV(VLookups!$B$23,LN($G42),LN($K42)),"")</f>
        <v/>
      </c>
      <c r="E42" s="34" t="str">
        <f t="shared" si="9"/>
        <v/>
      </c>
      <c r="F42" s="34" t="str">
        <f t="shared" si="10"/>
        <v/>
      </c>
      <c r="G42" s="68" t="str">
        <f>IF(AND(C42&gt;0,NOT(ISBLANK(H42))),IF(VLOOKUP($C$3,VLookups!$A$17:$B$18,2,FALSE),C42*VLOOKUP(H42,VLookups!$A$4:$B$13,2,FALSE),C42),"")</f>
        <v/>
      </c>
      <c r="H42" s="21"/>
      <c r="I42" s="56"/>
      <c r="J42" s="244"/>
      <c r="K42" s="343" t="str">
        <f>IF(C42&gt;0,IF(ISBLANK(J42),IF(ISBLANK(H42),"",VLOOKUP(H42,VLookups!$A$4:$C$13,3,FALSE)),J42),"")</f>
        <v/>
      </c>
      <c r="L42" s="343" t="str">
        <f t="shared" si="11"/>
        <v/>
      </c>
      <c r="M42" s="70" t="str">
        <f t="shared" si="12"/>
        <v/>
      </c>
      <c r="N42" s="87"/>
      <c r="O42" s="237" t="str">
        <f>IF(AND(N42&gt;0,C42&gt;0,NOT(K42="")),ABS(VLOOKUP($N$1,VLookups!$A$53:$B$54,2,FALSE)-_xlfn.LOGNORM.DIST(N42,LN(G42),LN(K42),TRUE)),"")</f>
        <v/>
      </c>
      <c r="P42" s="86" t="str">
        <f>IF(AND($B42&gt;0,$C42&gt;0,$D42&gt;0,NOT(ISBLANK($H42))),_xlfn.LOGNORM.INV(ABS(VLOOKUP($N$1,VLookups!$A$53:$B$54,2,FALSE)-P$3),LN($G42),LN($K42)),"")</f>
        <v/>
      </c>
      <c r="Q42" s="85" t="str">
        <f>IF(AND($B42&gt;0,$C42&gt;0,$D42&gt;0,NOT(ISBLANK($H42))),_xlfn.LOGNORM.INV(ABS(VLOOKUP($N$1,VLookups!$A$53:$B$54,2,FALSE)-Q$3),LN($G42),LN($K42)),"")</f>
        <v/>
      </c>
      <c r="R42" s="86" t="str">
        <f>IF(AND($B42&gt;0,$C42&gt;0,$D42&gt;0,NOT(ISBLANK($H42))),_xlfn.LOGNORM.INV(ABS(VLOOKUP($N$1,VLookups!$A$53:$B$54,2,FALSE)-R$3),LN($G42),LN($K42)),"")</f>
        <v/>
      </c>
      <c r="S42" s="85" t="str">
        <f>IF(AND($B42&gt;0,$C42&gt;0,$D42&gt;0,NOT(ISBLANK($H42))),_xlfn.LOGNORM.INV(ABS(VLOOKUP($N$1,VLookups!$A$53:$B$54,2,FALSE)-S$3),LN($G42),LN($K42)),"")</f>
        <v/>
      </c>
      <c r="T42" s="86" t="str">
        <f>IF(AND($B42&gt;0,$C42&gt;0,$D42&gt;0,NOT(ISBLANK($H42))),_xlfn.LOGNORM.INV(ABS(VLOOKUP($N$1,VLookups!$A$53:$B$54,2,FALSE)-T$3),LN($G42),LN($K42)),"")</f>
        <v/>
      </c>
      <c r="U42" s="85" t="str">
        <f>IF(AND($B42&gt;0,$C42&gt;0,$D42&gt;0,NOT(ISBLANK($H42))),_xlfn.LOGNORM.INV(ABS(VLOOKUP($N$1,VLookups!$A$53:$B$54,2,FALSE)-U$3),LN($G42),LN($K42)),"")</f>
        <v/>
      </c>
      <c r="V42" s="5"/>
      <c r="W42" s="152" t="str">
        <f t="shared" si="13"/>
        <v/>
      </c>
      <c r="X42" s="152" t="str">
        <f t="shared" si="14"/>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53" t="e">
        <f t="shared" si="283"/>
        <v>#N/A</v>
      </c>
      <c r="HR42" s="153" t="e">
        <f t="shared" si="264"/>
        <v>#N/A</v>
      </c>
      <c r="HS42" s="153" t="e">
        <f t="shared" si="264"/>
        <v>#N/A</v>
      </c>
      <c r="HT42" s="153" t="e">
        <f t="shared" si="264"/>
        <v>#N/A</v>
      </c>
      <c r="HU42" s="153" t="e">
        <f t="shared" si="277"/>
        <v>#N/A</v>
      </c>
      <c r="HV42" s="153" t="e">
        <f t="shared" si="277"/>
        <v>#N/A</v>
      </c>
      <c r="HW42" s="153" t="e">
        <f t="shared" si="277"/>
        <v>#N/A</v>
      </c>
      <c r="HX42" s="153" t="e">
        <f t="shared" si="277"/>
        <v>#N/A</v>
      </c>
      <c r="HY42" s="153" t="e">
        <f t="shared" si="277"/>
        <v>#N/A</v>
      </c>
      <c r="HZ42" s="153" t="e">
        <f t="shared" si="277"/>
        <v>#N/A</v>
      </c>
      <c r="IA42" s="153" t="e">
        <f t="shared" si="277"/>
        <v>#N/A</v>
      </c>
      <c r="IB42" s="153" t="e">
        <f t="shared" si="277"/>
        <v>#N/A</v>
      </c>
      <c r="IC42" s="153" t="e">
        <f t="shared" si="277"/>
        <v>#N/A</v>
      </c>
      <c r="ID42" s="153" t="e">
        <f t="shared" si="277"/>
        <v>#N/A</v>
      </c>
      <c r="IE42" s="153" t="e">
        <f t="shared" si="277"/>
        <v>#N/A</v>
      </c>
      <c r="IF42" s="153" t="e">
        <f t="shared" si="277"/>
        <v>#N/A</v>
      </c>
      <c r="IG42" s="153" t="e">
        <f t="shared" si="277"/>
        <v>#N/A</v>
      </c>
      <c r="IH42" s="153" t="e">
        <f t="shared" si="277"/>
        <v>#N/A</v>
      </c>
      <c r="II42" s="153" t="e">
        <f t="shared" si="277"/>
        <v>#N/A</v>
      </c>
      <c r="IJ42" s="153" t="e">
        <f t="shared" si="272"/>
        <v>#N/A</v>
      </c>
      <c r="IK42" s="153" t="e">
        <f t="shared" si="272"/>
        <v>#N/A</v>
      </c>
      <c r="IL42" s="153" t="e">
        <f t="shared" si="272"/>
        <v>#N/A</v>
      </c>
      <c r="IM42" s="153" t="e">
        <f t="shared" si="272"/>
        <v>#N/A</v>
      </c>
      <c r="IN42" s="153" t="e">
        <f t="shared" si="272"/>
        <v>#N/A</v>
      </c>
      <c r="IO42" s="153" t="e">
        <f t="shared" si="272"/>
        <v>#N/A</v>
      </c>
      <c r="IP42" s="153" t="e">
        <f t="shared" si="272"/>
        <v>#N/A</v>
      </c>
      <c r="IQ42" s="153" t="e">
        <f t="shared" si="272"/>
        <v>#N/A</v>
      </c>
      <c r="IR42" s="153" t="e">
        <f t="shared" si="272"/>
        <v>#N/A</v>
      </c>
      <c r="IS42" s="153" t="e">
        <f t="shared" si="272"/>
        <v>#N/A</v>
      </c>
      <c r="IT42" s="153" t="e">
        <f t="shared" si="272"/>
        <v>#N/A</v>
      </c>
      <c r="IU42" s="153" t="e">
        <f t="shared" si="272"/>
        <v>#N/A</v>
      </c>
      <c r="IV42" s="153" t="e">
        <f t="shared" si="272"/>
        <v>#N/A</v>
      </c>
      <c r="IW42" s="153" t="e">
        <f t="shared" si="272"/>
        <v>#N/A</v>
      </c>
      <c r="IX42" s="153" t="e">
        <f t="shared" si="272"/>
        <v>#N/A</v>
      </c>
      <c r="IY42" s="153" t="e">
        <f t="shared" si="268"/>
        <v>#N/A</v>
      </c>
      <c r="IZ42" s="153" t="e">
        <f t="shared" si="268"/>
        <v>#N/A</v>
      </c>
      <c r="JA42" s="153" t="e">
        <f t="shared" si="268"/>
        <v>#N/A</v>
      </c>
      <c r="JB42" s="153" t="e">
        <f t="shared" si="268"/>
        <v>#N/A</v>
      </c>
      <c r="JC42" s="153" t="e">
        <f t="shared" si="268"/>
        <v>#N/A</v>
      </c>
      <c r="JD42" s="153" t="e">
        <f t="shared" si="268"/>
        <v>#N/A</v>
      </c>
      <c r="JE42" s="153" t="e">
        <f t="shared" si="268"/>
        <v>#N/A</v>
      </c>
      <c r="JF42" s="153" t="e">
        <f t="shared" si="268"/>
        <v>#N/A</v>
      </c>
      <c r="JG42" s="153" t="e">
        <f t="shared" si="268"/>
        <v>#N/A</v>
      </c>
      <c r="JH42" s="153" t="e">
        <f t="shared" si="268"/>
        <v>#N/A</v>
      </c>
      <c r="JI42" s="153" t="e">
        <f t="shared" si="268"/>
        <v>#N/A</v>
      </c>
      <c r="JJ42" s="153" t="e">
        <f t="shared" si="268"/>
        <v>#N/A</v>
      </c>
      <c r="JK42" s="153" t="e">
        <f t="shared" si="268"/>
        <v>#N/A</v>
      </c>
      <c r="JL42" s="153" t="e">
        <f t="shared" si="268"/>
        <v>#N/A</v>
      </c>
      <c r="JM42" s="153" t="e">
        <f t="shared" si="268"/>
        <v>#N/A</v>
      </c>
      <c r="JN42" s="153" t="e">
        <f t="shared" si="286"/>
        <v>#N/A</v>
      </c>
      <c r="JO42" s="153" t="e">
        <f t="shared" si="286"/>
        <v>#N/A</v>
      </c>
      <c r="JP42" s="153" t="e">
        <f t="shared" si="286"/>
        <v>#N/A</v>
      </c>
      <c r="JQ42" s="153" t="e">
        <f t="shared" si="286"/>
        <v>#N/A</v>
      </c>
      <c r="JR42" s="153" t="e">
        <f t="shared" si="286"/>
        <v>#N/A</v>
      </c>
      <c r="JS42" s="153" t="e">
        <f t="shared" si="286"/>
        <v>#N/A</v>
      </c>
      <c r="JT42" s="153" t="e">
        <f t="shared" si="286"/>
        <v>#N/A</v>
      </c>
      <c r="JU42" s="153" t="e">
        <f t="shared" si="286"/>
        <v>#N/A</v>
      </c>
      <c r="JV42" s="153" t="e">
        <f t="shared" si="286"/>
        <v>#N/A</v>
      </c>
      <c r="JW42" s="153" t="e">
        <f t="shared" si="286"/>
        <v>#N/A</v>
      </c>
      <c r="JX42" s="153" t="e">
        <f t="shared" si="286"/>
        <v>#N/A</v>
      </c>
      <c r="JY42" s="153" t="e">
        <f t="shared" si="286"/>
        <v>#N/A</v>
      </c>
      <c r="JZ42" s="153" t="e">
        <f t="shared" si="286"/>
        <v>#N/A</v>
      </c>
      <c r="KA42" s="153" t="e">
        <f t="shared" si="286"/>
        <v>#N/A</v>
      </c>
      <c r="KB42" s="153" t="e">
        <f t="shared" si="286"/>
        <v>#N/A</v>
      </c>
      <c r="KC42" s="153" t="e">
        <f t="shared" si="21"/>
        <v>#N/A</v>
      </c>
      <c r="KD42" s="153" t="e">
        <f t="shared" si="265"/>
        <v>#N/A</v>
      </c>
      <c r="KE42" s="153" t="e">
        <f t="shared" si="265"/>
        <v>#N/A</v>
      </c>
      <c r="KF42" s="153" t="e">
        <f t="shared" si="265"/>
        <v>#N/A</v>
      </c>
      <c r="KG42" s="153" t="e">
        <f t="shared" si="278"/>
        <v>#N/A</v>
      </c>
      <c r="KH42" s="153" t="e">
        <f t="shared" si="278"/>
        <v>#N/A</v>
      </c>
      <c r="KI42" s="153" t="e">
        <f t="shared" si="278"/>
        <v>#N/A</v>
      </c>
      <c r="KJ42" s="153" t="e">
        <f t="shared" si="278"/>
        <v>#N/A</v>
      </c>
      <c r="KK42" s="153" t="e">
        <f t="shared" si="278"/>
        <v>#N/A</v>
      </c>
      <c r="KL42" s="153" t="e">
        <f t="shared" si="278"/>
        <v>#N/A</v>
      </c>
      <c r="KM42" s="153" t="e">
        <f t="shared" si="278"/>
        <v>#N/A</v>
      </c>
      <c r="KN42" s="153" t="e">
        <f t="shared" si="278"/>
        <v>#N/A</v>
      </c>
      <c r="KO42" s="153" t="e">
        <f t="shared" si="278"/>
        <v>#N/A</v>
      </c>
      <c r="KP42" s="153" t="e">
        <f t="shared" si="278"/>
        <v>#N/A</v>
      </c>
      <c r="KQ42" s="153" t="e">
        <f t="shared" si="278"/>
        <v>#N/A</v>
      </c>
      <c r="KR42" s="153" t="e">
        <f t="shared" si="278"/>
        <v>#N/A</v>
      </c>
      <c r="KS42" s="153" t="e">
        <f t="shared" si="278"/>
        <v>#N/A</v>
      </c>
      <c r="KT42" s="153" t="e">
        <f t="shared" si="278"/>
        <v>#N/A</v>
      </c>
      <c r="KU42" s="153" t="e">
        <f t="shared" si="278"/>
        <v>#N/A</v>
      </c>
      <c r="KV42" s="153" t="e">
        <f t="shared" si="273"/>
        <v>#N/A</v>
      </c>
      <c r="KW42" s="153" t="e">
        <f t="shared" si="273"/>
        <v>#N/A</v>
      </c>
      <c r="KX42" s="153" t="e">
        <f t="shared" si="273"/>
        <v>#N/A</v>
      </c>
      <c r="KY42" s="153" t="e">
        <f t="shared" si="273"/>
        <v>#N/A</v>
      </c>
      <c r="KZ42" s="153" t="e">
        <f t="shared" si="273"/>
        <v>#N/A</v>
      </c>
      <c r="LA42" s="153" t="e">
        <f t="shared" si="273"/>
        <v>#N/A</v>
      </c>
      <c r="LB42" s="153" t="e">
        <f t="shared" si="273"/>
        <v>#N/A</v>
      </c>
      <c r="LC42" s="153" t="e">
        <f t="shared" si="273"/>
        <v>#N/A</v>
      </c>
      <c r="LD42" s="153" t="e">
        <f t="shared" si="273"/>
        <v>#N/A</v>
      </c>
      <c r="LE42" s="153" t="e">
        <f t="shared" si="273"/>
        <v>#N/A</v>
      </c>
      <c r="LF42" s="153" t="e">
        <f t="shared" si="273"/>
        <v>#N/A</v>
      </c>
      <c r="LG42" s="153" t="e">
        <f t="shared" si="273"/>
        <v>#N/A</v>
      </c>
      <c r="LH42" s="153" t="e">
        <f t="shared" si="273"/>
        <v>#N/A</v>
      </c>
      <c r="LI42" s="153" t="e">
        <f t="shared" si="273"/>
        <v>#N/A</v>
      </c>
      <c r="LJ42" s="153" t="e">
        <f t="shared" si="273"/>
        <v>#N/A</v>
      </c>
      <c r="LK42" s="153" t="e">
        <f t="shared" si="269"/>
        <v>#N/A</v>
      </c>
      <c r="LL42" s="153" t="e">
        <f t="shared" si="269"/>
        <v>#N/A</v>
      </c>
      <c r="LM42" s="153" t="e">
        <f t="shared" si="269"/>
        <v>#N/A</v>
      </c>
      <c r="LN42" s="153" t="e">
        <f t="shared" si="269"/>
        <v>#N/A</v>
      </c>
      <c r="LO42" s="153" t="e">
        <f t="shared" si="269"/>
        <v>#N/A</v>
      </c>
      <c r="LP42" s="153" t="e">
        <f t="shared" si="269"/>
        <v>#N/A</v>
      </c>
      <c r="LQ42" s="153" t="e">
        <f t="shared" si="269"/>
        <v>#N/A</v>
      </c>
      <c r="LR42" s="153" t="e">
        <f t="shared" si="269"/>
        <v>#N/A</v>
      </c>
      <c r="LS42" s="153" t="e">
        <f t="shared" si="269"/>
        <v>#N/A</v>
      </c>
      <c r="LT42" s="153" t="e">
        <f t="shared" si="269"/>
        <v>#N/A</v>
      </c>
      <c r="LU42" s="153" t="e">
        <f t="shared" si="269"/>
        <v>#N/A</v>
      </c>
      <c r="LV42" s="153" t="e">
        <f t="shared" si="269"/>
        <v>#N/A</v>
      </c>
      <c r="LW42" s="153" t="e">
        <f t="shared" si="269"/>
        <v>#N/A</v>
      </c>
      <c r="LX42" s="153" t="e">
        <f t="shared" si="269"/>
        <v>#N/A</v>
      </c>
      <c r="LY42" s="153" t="e">
        <f t="shared" si="269"/>
        <v>#N/A</v>
      </c>
      <c r="LZ42" s="153" t="e">
        <f t="shared" si="287"/>
        <v>#N/A</v>
      </c>
      <c r="MA42" s="153" t="e">
        <f t="shared" si="287"/>
        <v>#N/A</v>
      </c>
      <c r="MB42" s="153" t="e">
        <f t="shared" si="287"/>
        <v>#N/A</v>
      </c>
      <c r="MC42" s="153" t="e">
        <f t="shared" si="287"/>
        <v>#N/A</v>
      </c>
      <c r="MD42" s="153" t="e">
        <f t="shared" si="287"/>
        <v>#N/A</v>
      </c>
      <c r="ME42" s="153" t="e">
        <f t="shared" si="287"/>
        <v>#N/A</v>
      </c>
      <c r="MF42" s="153" t="e">
        <f t="shared" si="287"/>
        <v>#N/A</v>
      </c>
      <c r="MG42" s="153" t="e">
        <f t="shared" si="287"/>
        <v>#N/A</v>
      </c>
      <c r="MH42" s="153" t="e">
        <f t="shared" si="287"/>
        <v>#N/A</v>
      </c>
      <c r="MI42" s="153" t="e">
        <f t="shared" si="287"/>
        <v>#N/A</v>
      </c>
      <c r="MJ42" s="153" t="e">
        <f t="shared" si="287"/>
        <v>#N/A</v>
      </c>
      <c r="MK42" s="153" t="e">
        <f t="shared" si="287"/>
        <v>#N/A</v>
      </c>
      <c r="ML42" s="153" t="e">
        <f t="shared" si="287"/>
        <v>#N/A</v>
      </c>
      <c r="MM42" s="153" t="e">
        <f t="shared" si="287"/>
        <v>#N/A</v>
      </c>
      <c r="MN42" s="153" t="e">
        <f t="shared" si="287"/>
        <v>#N/A</v>
      </c>
      <c r="MO42" s="153" t="e">
        <f t="shared" si="22"/>
        <v>#N/A</v>
      </c>
      <c r="MP42" s="153" t="e">
        <f t="shared" si="266"/>
        <v>#N/A</v>
      </c>
      <c r="MQ42" s="153" t="e">
        <f t="shared" si="266"/>
        <v>#N/A</v>
      </c>
      <c r="MR42" s="153" t="e">
        <f t="shared" si="266"/>
        <v>#N/A</v>
      </c>
      <c r="MS42" s="153" t="e">
        <f t="shared" si="279"/>
        <v>#N/A</v>
      </c>
      <c r="MT42" s="153" t="e">
        <f t="shared" si="279"/>
        <v>#N/A</v>
      </c>
      <c r="MU42" s="153" t="e">
        <f t="shared" si="279"/>
        <v>#N/A</v>
      </c>
      <c r="MV42" s="153" t="e">
        <f t="shared" si="279"/>
        <v>#N/A</v>
      </c>
      <c r="MW42" s="153" t="e">
        <f t="shared" si="279"/>
        <v>#N/A</v>
      </c>
      <c r="MX42" s="153" t="e">
        <f t="shared" si="279"/>
        <v>#N/A</v>
      </c>
      <c r="MY42" s="153" t="e">
        <f t="shared" si="279"/>
        <v>#N/A</v>
      </c>
      <c r="MZ42" s="153" t="e">
        <f t="shared" si="279"/>
        <v>#N/A</v>
      </c>
      <c r="NA42" s="153" t="e">
        <f t="shared" si="279"/>
        <v>#N/A</v>
      </c>
      <c r="NB42" s="153" t="e">
        <f t="shared" si="279"/>
        <v>#N/A</v>
      </c>
      <c r="NC42" s="153" t="e">
        <f t="shared" si="279"/>
        <v>#N/A</v>
      </c>
      <c r="ND42" s="153" t="e">
        <f t="shared" si="279"/>
        <v>#N/A</v>
      </c>
      <c r="NE42" s="153" t="e">
        <f t="shared" si="279"/>
        <v>#N/A</v>
      </c>
      <c r="NF42" s="153" t="e">
        <f t="shared" si="279"/>
        <v>#N/A</v>
      </c>
      <c r="NG42" s="153" t="e">
        <f t="shared" si="279"/>
        <v>#N/A</v>
      </c>
      <c r="NH42" s="153" t="e">
        <f t="shared" si="274"/>
        <v>#N/A</v>
      </c>
      <c r="NI42" s="153" t="e">
        <f t="shared" si="274"/>
        <v>#N/A</v>
      </c>
      <c r="NJ42" s="153" t="e">
        <f t="shared" si="274"/>
        <v>#N/A</v>
      </c>
      <c r="NK42" s="153" t="e">
        <f t="shared" si="274"/>
        <v>#N/A</v>
      </c>
      <c r="NL42" s="153" t="e">
        <f t="shared" si="274"/>
        <v>#N/A</v>
      </c>
      <c r="NM42" s="153" t="e">
        <f t="shared" si="274"/>
        <v>#N/A</v>
      </c>
      <c r="NN42" s="153" t="e">
        <f t="shared" si="274"/>
        <v>#N/A</v>
      </c>
      <c r="NO42" s="153" t="e">
        <f t="shared" si="274"/>
        <v>#N/A</v>
      </c>
      <c r="NP42" s="153" t="e">
        <f t="shared" si="274"/>
        <v>#N/A</v>
      </c>
      <c r="NQ42" s="153" t="e">
        <f t="shared" si="274"/>
        <v>#N/A</v>
      </c>
      <c r="NR42" s="153" t="e">
        <f t="shared" si="274"/>
        <v>#N/A</v>
      </c>
      <c r="NS42" s="153" t="e">
        <f t="shared" si="274"/>
        <v>#N/A</v>
      </c>
      <c r="NT42" s="153" t="e">
        <f t="shared" si="274"/>
        <v>#N/A</v>
      </c>
      <c r="NU42" s="153" t="e">
        <f t="shared" si="274"/>
        <v>#N/A</v>
      </c>
      <c r="NV42" s="153" t="e">
        <f t="shared" si="274"/>
        <v>#N/A</v>
      </c>
      <c r="NW42" s="153" t="e">
        <f t="shared" si="270"/>
        <v>#N/A</v>
      </c>
      <c r="NX42" s="153" t="e">
        <f t="shared" si="270"/>
        <v>#N/A</v>
      </c>
      <c r="NY42" s="153" t="e">
        <f t="shared" si="270"/>
        <v>#N/A</v>
      </c>
      <c r="NZ42" s="153" t="e">
        <f t="shared" si="270"/>
        <v>#N/A</v>
      </c>
      <c r="OA42" s="153" t="e">
        <f t="shared" si="270"/>
        <v>#N/A</v>
      </c>
      <c r="OB42" s="153" t="e">
        <f t="shared" si="270"/>
        <v>#N/A</v>
      </c>
      <c r="OC42" s="153" t="e">
        <f t="shared" si="270"/>
        <v>#N/A</v>
      </c>
      <c r="OD42" s="153" t="e">
        <f t="shared" si="270"/>
        <v>#N/A</v>
      </c>
      <c r="OE42" s="153" t="e">
        <f t="shared" si="270"/>
        <v>#N/A</v>
      </c>
      <c r="OF42" s="153" t="e">
        <f t="shared" si="270"/>
        <v>#N/A</v>
      </c>
      <c r="OG42" s="153" t="e">
        <f t="shared" si="270"/>
        <v>#N/A</v>
      </c>
      <c r="OH42" s="153" t="e">
        <f t="shared" si="270"/>
        <v>#N/A</v>
      </c>
      <c r="OI42" s="153" t="e">
        <f t="shared" si="270"/>
        <v>#N/A</v>
      </c>
      <c r="OJ42" s="153" t="e">
        <f t="shared" si="270"/>
        <v>#N/A</v>
      </c>
      <c r="OK42" s="153" t="e">
        <f t="shared" si="270"/>
        <v>#N/A</v>
      </c>
      <c r="OL42" s="153" t="e">
        <f t="shared" si="288"/>
        <v>#N/A</v>
      </c>
      <c r="OM42" s="153" t="e">
        <f t="shared" si="288"/>
        <v>#N/A</v>
      </c>
      <c r="ON42" s="153" t="e">
        <f t="shared" si="288"/>
        <v>#N/A</v>
      </c>
      <c r="OO42" s="153" t="e">
        <f t="shared" si="288"/>
        <v>#N/A</v>
      </c>
      <c r="OP42" s="153" t="e">
        <f t="shared" si="288"/>
        <v>#N/A</v>
      </c>
      <c r="OQ42" s="153" t="e">
        <f t="shared" si="288"/>
        <v>#N/A</v>
      </c>
      <c r="OR42" s="153" t="e">
        <f t="shared" si="288"/>
        <v>#N/A</v>
      </c>
      <c r="OS42" s="153" t="e">
        <f t="shared" si="288"/>
        <v>#N/A</v>
      </c>
      <c r="OT42" s="153" t="e">
        <f t="shared" si="288"/>
        <v>#N/A</v>
      </c>
      <c r="OU42" s="153" t="e">
        <f t="shared" si="288"/>
        <v>#N/A</v>
      </c>
      <c r="OV42" s="153" t="e">
        <f t="shared" si="288"/>
        <v>#N/A</v>
      </c>
      <c r="OW42" s="153" t="e">
        <f t="shared" si="288"/>
        <v>#N/A</v>
      </c>
      <c r="OX42" s="153" t="e">
        <f t="shared" si="288"/>
        <v>#N/A</v>
      </c>
      <c r="OY42" s="153" t="e">
        <f t="shared" si="288"/>
        <v>#N/A</v>
      </c>
      <c r="OZ42" s="153" t="e">
        <f t="shared" si="288"/>
        <v>#N/A</v>
      </c>
      <c r="PA42" s="153" t="e">
        <f t="shared" si="23"/>
        <v>#N/A</v>
      </c>
      <c r="PB42" s="153" t="e">
        <f t="shared" si="284"/>
        <v>#N/A</v>
      </c>
      <c r="PC42" s="153" t="e">
        <f t="shared" si="284"/>
        <v>#N/A</v>
      </c>
      <c r="PD42" s="153" t="e">
        <f t="shared" si="284"/>
        <v>#N/A</v>
      </c>
      <c r="PE42" s="153" t="e">
        <f t="shared" si="284"/>
        <v>#N/A</v>
      </c>
      <c r="PF42" s="153" t="e">
        <f t="shared" si="284"/>
        <v>#N/A</v>
      </c>
      <c r="PG42" s="153" t="e">
        <f t="shared" si="284"/>
        <v>#N/A</v>
      </c>
      <c r="PH42" s="153" t="e">
        <f t="shared" si="284"/>
        <v>#N/A</v>
      </c>
      <c r="PI42" s="153" t="e">
        <f t="shared" si="284"/>
        <v>#N/A</v>
      </c>
    </row>
    <row r="43" spans="1:425" hidden="1" x14ac:dyDescent="0.75">
      <c r="A43" s="4">
        <v>40</v>
      </c>
      <c r="B43" s="342" t="str">
        <f>IFERROR(_xlfn.LOGNORM.INV(VLookups!$B$22,LN($G43),LN($K43)),"")</f>
        <v/>
      </c>
      <c r="C43" s="87"/>
      <c r="D43" s="342" t="str">
        <f>IFERROR(_xlfn.LOGNORM.INV(VLookups!$B$23,LN($G43),LN($K43)),"")</f>
        <v/>
      </c>
      <c r="E43" s="34" t="str">
        <f t="shared" si="9"/>
        <v/>
      </c>
      <c r="F43" s="34" t="str">
        <f t="shared" si="10"/>
        <v/>
      </c>
      <c r="G43" s="68" t="str">
        <f>IF(AND(C43&gt;0,NOT(ISBLANK(H43))),IF(VLOOKUP($C$3,VLookups!$A$17:$B$18,2,FALSE),C43*VLOOKUP(H43,VLookups!$A$4:$B$13,2,FALSE),C43),"")</f>
        <v/>
      </c>
      <c r="H43" s="21"/>
      <c r="I43" s="56"/>
      <c r="J43" s="244"/>
      <c r="K43" s="343" t="str">
        <f>IF(C43&gt;0,IF(ISBLANK(J43),IF(ISBLANK(H43),"",VLOOKUP(H43,VLookups!$A$4:$C$13,3,FALSE)),J43),"")</f>
        <v/>
      </c>
      <c r="L43" s="343" t="str">
        <f t="shared" si="11"/>
        <v/>
      </c>
      <c r="M43" s="70" t="str">
        <f t="shared" si="12"/>
        <v/>
      </c>
      <c r="N43" s="87"/>
      <c r="O43" s="237" t="str">
        <f>IF(AND(N43&gt;0,C43&gt;0,NOT(K43="")),ABS(VLOOKUP($N$1,VLookups!$A$53:$B$54,2,FALSE)-_xlfn.LOGNORM.DIST(N43,LN(G43),LN(K43),TRUE)),"")</f>
        <v/>
      </c>
      <c r="P43" s="86" t="str">
        <f>IF(AND($B43&gt;0,$C43&gt;0,$D43&gt;0,NOT(ISBLANK($H43))),_xlfn.LOGNORM.INV(ABS(VLOOKUP($N$1,VLookups!$A$53:$B$54,2,FALSE)-P$3),LN($G43),LN($K43)),"")</f>
        <v/>
      </c>
      <c r="Q43" s="85" t="str">
        <f>IF(AND($B43&gt;0,$C43&gt;0,$D43&gt;0,NOT(ISBLANK($H43))),_xlfn.LOGNORM.INV(ABS(VLOOKUP($N$1,VLookups!$A$53:$B$54,2,FALSE)-Q$3),LN($G43),LN($K43)),"")</f>
        <v/>
      </c>
      <c r="R43" s="86" t="str">
        <f>IF(AND($B43&gt;0,$C43&gt;0,$D43&gt;0,NOT(ISBLANK($H43))),_xlfn.LOGNORM.INV(ABS(VLOOKUP($N$1,VLookups!$A$53:$B$54,2,FALSE)-R$3),LN($G43),LN($K43)),"")</f>
        <v/>
      </c>
      <c r="S43" s="85" t="str">
        <f>IF(AND($B43&gt;0,$C43&gt;0,$D43&gt;0,NOT(ISBLANK($H43))),_xlfn.LOGNORM.INV(ABS(VLOOKUP($N$1,VLookups!$A$53:$B$54,2,FALSE)-S$3),LN($G43),LN($K43)),"")</f>
        <v/>
      </c>
      <c r="T43" s="86" t="str">
        <f>IF(AND($B43&gt;0,$C43&gt;0,$D43&gt;0,NOT(ISBLANK($H43))),_xlfn.LOGNORM.INV(ABS(VLOOKUP($N$1,VLookups!$A$53:$B$54,2,FALSE)-T$3),LN($G43),LN($K43)),"")</f>
        <v/>
      </c>
      <c r="U43" s="85" t="str">
        <f>IF(AND($B43&gt;0,$C43&gt;0,$D43&gt;0,NOT(ISBLANK($H43))),_xlfn.LOGNORM.INV(ABS(VLOOKUP($N$1,VLookups!$A$53:$B$54,2,FALSE)-U$3),LN($G43),LN($K43)),"")</f>
        <v/>
      </c>
      <c r="V43" s="5"/>
      <c r="W43" s="152" t="str">
        <f t="shared" si="13"/>
        <v/>
      </c>
      <c r="X43" s="152" t="str">
        <f t="shared" si="14"/>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53" t="e">
        <f t="shared" si="283"/>
        <v>#N/A</v>
      </c>
      <c r="HR43" s="153" t="e">
        <f t="shared" si="264"/>
        <v>#N/A</v>
      </c>
      <c r="HS43" s="153" t="e">
        <f t="shared" si="264"/>
        <v>#N/A</v>
      </c>
      <c r="HT43" s="153" t="e">
        <f t="shared" si="264"/>
        <v>#N/A</v>
      </c>
      <c r="HU43" s="153" t="e">
        <f t="shared" si="277"/>
        <v>#N/A</v>
      </c>
      <c r="HV43" s="153" t="e">
        <f t="shared" si="277"/>
        <v>#N/A</v>
      </c>
      <c r="HW43" s="153" t="e">
        <f t="shared" si="277"/>
        <v>#N/A</v>
      </c>
      <c r="HX43" s="153" t="e">
        <f t="shared" si="277"/>
        <v>#N/A</v>
      </c>
      <c r="HY43" s="153" t="e">
        <f t="shared" si="277"/>
        <v>#N/A</v>
      </c>
      <c r="HZ43" s="153" t="e">
        <f t="shared" si="277"/>
        <v>#N/A</v>
      </c>
      <c r="IA43" s="153" t="e">
        <f t="shared" si="277"/>
        <v>#N/A</v>
      </c>
      <c r="IB43" s="153" t="e">
        <f t="shared" si="277"/>
        <v>#N/A</v>
      </c>
      <c r="IC43" s="153" t="e">
        <f t="shared" si="277"/>
        <v>#N/A</v>
      </c>
      <c r="ID43" s="153" t="e">
        <f t="shared" si="277"/>
        <v>#N/A</v>
      </c>
      <c r="IE43" s="153" t="e">
        <f t="shared" si="277"/>
        <v>#N/A</v>
      </c>
      <c r="IF43" s="153" t="e">
        <f t="shared" si="277"/>
        <v>#N/A</v>
      </c>
      <c r="IG43" s="153" t="e">
        <f t="shared" si="277"/>
        <v>#N/A</v>
      </c>
      <c r="IH43" s="153" t="e">
        <f t="shared" si="277"/>
        <v>#N/A</v>
      </c>
      <c r="II43" s="153" t="e">
        <f t="shared" si="277"/>
        <v>#N/A</v>
      </c>
      <c r="IJ43" s="153" t="e">
        <f t="shared" si="272"/>
        <v>#N/A</v>
      </c>
      <c r="IK43" s="153" t="e">
        <f t="shared" si="272"/>
        <v>#N/A</v>
      </c>
      <c r="IL43" s="153" t="e">
        <f t="shared" si="272"/>
        <v>#N/A</v>
      </c>
      <c r="IM43" s="153" t="e">
        <f t="shared" si="272"/>
        <v>#N/A</v>
      </c>
      <c r="IN43" s="153" t="e">
        <f t="shared" si="272"/>
        <v>#N/A</v>
      </c>
      <c r="IO43" s="153" t="e">
        <f t="shared" si="272"/>
        <v>#N/A</v>
      </c>
      <c r="IP43" s="153" t="e">
        <f t="shared" si="272"/>
        <v>#N/A</v>
      </c>
      <c r="IQ43" s="153" t="e">
        <f t="shared" si="272"/>
        <v>#N/A</v>
      </c>
      <c r="IR43" s="153" t="e">
        <f t="shared" si="272"/>
        <v>#N/A</v>
      </c>
      <c r="IS43" s="153" t="e">
        <f t="shared" si="272"/>
        <v>#N/A</v>
      </c>
      <c r="IT43" s="153" t="e">
        <f t="shared" si="272"/>
        <v>#N/A</v>
      </c>
      <c r="IU43" s="153" t="e">
        <f t="shared" si="272"/>
        <v>#N/A</v>
      </c>
      <c r="IV43" s="153" t="e">
        <f t="shared" si="272"/>
        <v>#N/A</v>
      </c>
      <c r="IW43" s="153" t="e">
        <f t="shared" si="272"/>
        <v>#N/A</v>
      </c>
      <c r="IX43" s="153" t="e">
        <f t="shared" si="272"/>
        <v>#N/A</v>
      </c>
      <c r="IY43" s="153" t="e">
        <f t="shared" si="268"/>
        <v>#N/A</v>
      </c>
      <c r="IZ43" s="153" t="e">
        <f t="shared" si="268"/>
        <v>#N/A</v>
      </c>
      <c r="JA43" s="153" t="e">
        <f t="shared" si="268"/>
        <v>#N/A</v>
      </c>
      <c r="JB43" s="153" t="e">
        <f t="shared" si="268"/>
        <v>#N/A</v>
      </c>
      <c r="JC43" s="153" t="e">
        <f t="shared" si="268"/>
        <v>#N/A</v>
      </c>
      <c r="JD43" s="153" t="e">
        <f t="shared" si="268"/>
        <v>#N/A</v>
      </c>
      <c r="JE43" s="153" t="e">
        <f t="shared" si="268"/>
        <v>#N/A</v>
      </c>
      <c r="JF43" s="153" t="e">
        <f t="shared" si="268"/>
        <v>#N/A</v>
      </c>
      <c r="JG43" s="153" t="e">
        <f t="shared" si="268"/>
        <v>#N/A</v>
      </c>
      <c r="JH43" s="153" t="e">
        <f t="shared" si="268"/>
        <v>#N/A</v>
      </c>
      <c r="JI43" s="153" t="e">
        <f t="shared" si="268"/>
        <v>#N/A</v>
      </c>
      <c r="JJ43" s="153" t="e">
        <f t="shared" si="268"/>
        <v>#N/A</v>
      </c>
      <c r="JK43" s="153" t="e">
        <f t="shared" si="268"/>
        <v>#N/A</v>
      </c>
      <c r="JL43" s="153" t="e">
        <f t="shared" si="268"/>
        <v>#N/A</v>
      </c>
      <c r="JM43" s="153" t="e">
        <f t="shared" si="268"/>
        <v>#N/A</v>
      </c>
      <c r="JN43" s="153" t="e">
        <f t="shared" si="286"/>
        <v>#N/A</v>
      </c>
      <c r="JO43" s="153" t="e">
        <f t="shared" si="286"/>
        <v>#N/A</v>
      </c>
      <c r="JP43" s="153" t="e">
        <f t="shared" si="286"/>
        <v>#N/A</v>
      </c>
      <c r="JQ43" s="153" t="e">
        <f t="shared" si="286"/>
        <v>#N/A</v>
      </c>
      <c r="JR43" s="153" t="e">
        <f t="shared" si="286"/>
        <v>#N/A</v>
      </c>
      <c r="JS43" s="153" t="e">
        <f t="shared" si="286"/>
        <v>#N/A</v>
      </c>
      <c r="JT43" s="153" t="e">
        <f t="shared" si="286"/>
        <v>#N/A</v>
      </c>
      <c r="JU43" s="153" t="e">
        <f t="shared" si="286"/>
        <v>#N/A</v>
      </c>
      <c r="JV43" s="153" t="e">
        <f t="shared" si="286"/>
        <v>#N/A</v>
      </c>
      <c r="JW43" s="153" t="e">
        <f t="shared" si="286"/>
        <v>#N/A</v>
      </c>
      <c r="JX43" s="153" t="e">
        <f t="shared" si="286"/>
        <v>#N/A</v>
      </c>
      <c r="JY43" s="153" t="e">
        <f t="shared" si="286"/>
        <v>#N/A</v>
      </c>
      <c r="JZ43" s="153" t="e">
        <f t="shared" si="286"/>
        <v>#N/A</v>
      </c>
      <c r="KA43" s="153" t="e">
        <f t="shared" si="286"/>
        <v>#N/A</v>
      </c>
      <c r="KB43" s="153" t="e">
        <f t="shared" si="286"/>
        <v>#N/A</v>
      </c>
      <c r="KC43" s="153" t="e">
        <f t="shared" si="21"/>
        <v>#N/A</v>
      </c>
      <c r="KD43" s="153" t="e">
        <f t="shared" si="265"/>
        <v>#N/A</v>
      </c>
      <c r="KE43" s="153" t="e">
        <f t="shared" si="265"/>
        <v>#N/A</v>
      </c>
      <c r="KF43" s="153" t="e">
        <f t="shared" si="265"/>
        <v>#N/A</v>
      </c>
      <c r="KG43" s="153" t="e">
        <f t="shared" si="278"/>
        <v>#N/A</v>
      </c>
      <c r="KH43" s="153" t="e">
        <f t="shared" si="278"/>
        <v>#N/A</v>
      </c>
      <c r="KI43" s="153" t="e">
        <f t="shared" si="278"/>
        <v>#N/A</v>
      </c>
      <c r="KJ43" s="153" t="e">
        <f t="shared" si="278"/>
        <v>#N/A</v>
      </c>
      <c r="KK43" s="153" t="e">
        <f t="shared" si="278"/>
        <v>#N/A</v>
      </c>
      <c r="KL43" s="153" t="e">
        <f t="shared" si="278"/>
        <v>#N/A</v>
      </c>
      <c r="KM43" s="153" t="e">
        <f t="shared" si="278"/>
        <v>#N/A</v>
      </c>
      <c r="KN43" s="153" t="e">
        <f t="shared" si="278"/>
        <v>#N/A</v>
      </c>
      <c r="KO43" s="153" t="e">
        <f t="shared" si="278"/>
        <v>#N/A</v>
      </c>
      <c r="KP43" s="153" t="e">
        <f t="shared" si="278"/>
        <v>#N/A</v>
      </c>
      <c r="KQ43" s="153" t="e">
        <f t="shared" si="278"/>
        <v>#N/A</v>
      </c>
      <c r="KR43" s="153" t="e">
        <f t="shared" si="278"/>
        <v>#N/A</v>
      </c>
      <c r="KS43" s="153" t="e">
        <f t="shared" si="278"/>
        <v>#N/A</v>
      </c>
      <c r="KT43" s="153" t="e">
        <f t="shared" si="278"/>
        <v>#N/A</v>
      </c>
      <c r="KU43" s="153" t="e">
        <f t="shared" si="278"/>
        <v>#N/A</v>
      </c>
      <c r="KV43" s="153" t="e">
        <f t="shared" si="273"/>
        <v>#N/A</v>
      </c>
      <c r="KW43" s="153" t="e">
        <f t="shared" si="273"/>
        <v>#N/A</v>
      </c>
      <c r="KX43" s="153" t="e">
        <f t="shared" si="273"/>
        <v>#N/A</v>
      </c>
      <c r="KY43" s="153" t="e">
        <f t="shared" si="273"/>
        <v>#N/A</v>
      </c>
      <c r="KZ43" s="153" t="e">
        <f t="shared" si="273"/>
        <v>#N/A</v>
      </c>
      <c r="LA43" s="153" t="e">
        <f t="shared" si="273"/>
        <v>#N/A</v>
      </c>
      <c r="LB43" s="153" t="e">
        <f t="shared" si="273"/>
        <v>#N/A</v>
      </c>
      <c r="LC43" s="153" t="e">
        <f t="shared" si="273"/>
        <v>#N/A</v>
      </c>
      <c r="LD43" s="153" t="e">
        <f t="shared" si="273"/>
        <v>#N/A</v>
      </c>
      <c r="LE43" s="153" t="e">
        <f t="shared" si="273"/>
        <v>#N/A</v>
      </c>
      <c r="LF43" s="153" t="e">
        <f t="shared" si="273"/>
        <v>#N/A</v>
      </c>
      <c r="LG43" s="153" t="e">
        <f t="shared" si="273"/>
        <v>#N/A</v>
      </c>
      <c r="LH43" s="153" t="e">
        <f t="shared" si="273"/>
        <v>#N/A</v>
      </c>
      <c r="LI43" s="153" t="e">
        <f t="shared" si="273"/>
        <v>#N/A</v>
      </c>
      <c r="LJ43" s="153" t="e">
        <f t="shared" si="273"/>
        <v>#N/A</v>
      </c>
      <c r="LK43" s="153" t="e">
        <f t="shared" si="269"/>
        <v>#N/A</v>
      </c>
      <c r="LL43" s="153" t="e">
        <f t="shared" si="269"/>
        <v>#N/A</v>
      </c>
      <c r="LM43" s="153" t="e">
        <f t="shared" si="269"/>
        <v>#N/A</v>
      </c>
      <c r="LN43" s="153" t="e">
        <f t="shared" si="269"/>
        <v>#N/A</v>
      </c>
      <c r="LO43" s="153" t="e">
        <f t="shared" si="269"/>
        <v>#N/A</v>
      </c>
      <c r="LP43" s="153" t="e">
        <f t="shared" si="269"/>
        <v>#N/A</v>
      </c>
      <c r="LQ43" s="153" t="e">
        <f t="shared" si="269"/>
        <v>#N/A</v>
      </c>
      <c r="LR43" s="153" t="e">
        <f t="shared" si="269"/>
        <v>#N/A</v>
      </c>
      <c r="LS43" s="153" t="e">
        <f t="shared" si="269"/>
        <v>#N/A</v>
      </c>
      <c r="LT43" s="153" t="e">
        <f t="shared" si="269"/>
        <v>#N/A</v>
      </c>
      <c r="LU43" s="153" t="e">
        <f t="shared" si="269"/>
        <v>#N/A</v>
      </c>
      <c r="LV43" s="153" t="e">
        <f t="shared" si="269"/>
        <v>#N/A</v>
      </c>
      <c r="LW43" s="153" t="e">
        <f t="shared" si="269"/>
        <v>#N/A</v>
      </c>
      <c r="LX43" s="153" t="e">
        <f t="shared" si="269"/>
        <v>#N/A</v>
      </c>
      <c r="LY43" s="153" t="e">
        <f t="shared" si="269"/>
        <v>#N/A</v>
      </c>
      <c r="LZ43" s="153" t="e">
        <f t="shared" si="287"/>
        <v>#N/A</v>
      </c>
      <c r="MA43" s="153" t="e">
        <f t="shared" si="287"/>
        <v>#N/A</v>
      </c>
      <c r="MB43" s="153" t="e">
        <f t="shared" si="287"/>
        <v>#N/A</v>
      </c>
      <c r="MC43" s="153" t="e">
        <f t="shared" si="287"/>
        <v>#N/A</v>
      </c>
      <c r="MD43" s="153" t="e">
        <f t="shared" si="287"/>
        <v>#N/A</v>
      </c>
      <c r="ME43" s="153" t="e">
        <f t="shared" si="287"/>
        <v>#N/A</v>
      </c>
      <c r="MF43" s="153" t="e">
        <f t="shared" si="287"/>
        <v>#N/A</v>
      </c>
      <c r="MG43" s="153" t="e">
        <f t="shared" si="287"/>
        <v>#N/A</v>
      </c>
      <c r="MH43" s="153" t="e">
        <f t="shared" si="287"/>
        <v>#N/A</v>
      </c>
      <c r="MI43" s="153" t="e">
        <f t="shared" si="287"/>
        <v>#N/A</v>
      </c>
      <c r="MJ43" s="153" t="e">
        <f t="shared" si="287"/>
        <v>#N/A</v>
      </c>
      <c r="MK43" s="153" t="e">
        <f t="shared" si="287"/>
        <v>#N/A</v>
      </c>
      <c r="ML43" s="153" t="e">
        <f t="shared" si="287"/>
        <v>#N/A</v>
      </c>
      <c r="MM43" s="153" t="e">
        <f t="shared" si="287"/>
        <v>#N/A</v>
      </c>
      <c r="MN43" s="153" t="e">
        <f t="shared" si="287"/>
        <v>#N/A</v>
      </c>
      <c r="MO43" s="153" t="e">
        <f t="shared" si="22"/>
        <v>#N/A</v>
      </c>
      <c r="MP43" s="153" t="e">
        <f t="shared" si="266"/>
        <v>#N/A</v>
      </c>
      <c r="MQ43" s="153" t="e">
        <f t="shared" si="266"/>
        <v>#N/A</v>
      </c>
      <c r="MR43" s="153" t="e">
        <f t="shared" si="266"/>
        <v>#N/A</v>
      </c>
      <c r="MS43" s="153" t="e">
        <f t="shared" si="279"/>
        <v>#N/A</v>
      </c>
      <c r="MT43" s="153" t="e">
        <f t="shared" si="279"/>
        <v>#N/A</v>
      </c>
      <c r="MU43" s="153" t="e">
        <f t="shared" si="279"/>
        <v>#N/A</v>
      </c>
      <c r="MV43" s="153" t="e">
        <f t="shared" si="279"/>
        <v>#N/A</v>
      </c>
      <c r="MW43" s="153" t="e">
        <f t="shared" si="279"/>
        <v>#N/A</v>
      </c>
      <c r="MX43" s="153" t="e">
        <f t="shared" si="279"/>
        <v>#N/A</v>
      </c>
      <c r="MY43" s="153" t="e">
        <f t="shared" si="279"/>
        <v>#N/A</v>
      </c>
      <c r="MZ43" s="153" t="e">
        <f t="shared" si="279"/>
        <v>#N/A</v>
      </c>
      <c r="NA43" s="153" t="e">
        <f t="shared" si="279"/>
        <v>#N/A</v>
      </c>
      <c r="NB43" s="153" t="e">
        <f t="shared" si="279"/>
        <v>#N/A</v>
      </c>
      <c r="NC43" s="153" t="e">
        <f t="shared" si="279"/>
        <v>#N/A</v>
      </c>
      <c r="ND43" s="153" t="e">
        <f t="shared" si="279"/>
        <v>#N/A</v>
      </c>
      <c r="NE43" s="153" t="e">
        <f t="shared" si="279"/>
        <v>#N/A</v>
      </c>
      <c r="NF43" s="153" t="e">
        <f t="shared" si="279"/>
        <v>#N/A</v>
      </c>
      <c r="NG43" s="153" t="e">
        <f t="shared" si="279"/>
        <v>#N/A</v>
      </c>
      <c r="NH43" s="153" t="e">
        <f t="shared" si="274"/>
        <v>#N/A</v>
      </c>
      <c r="NI43" s="153" t="e">
        <f t="shared" si="274"/>
        <v>#N/A</v>
      </c>
      <c r="NJ43" s="153" t="e">
        <f t="shared" si="274"/>
        <v>#N/A</v>
      </c>
      <c r="NK43" s="153" t="e">
        <f t="shared" si="274"/>
        <v>#N/A</v>
      </c>
      <c r="NL43" s="153" t="e">
        <f t="shared" si="274"/>
        <v>#N/A</v>
      </c>
      <c r="NM43" s="153" t="e">
        <f t="shared" si="274"/>
        <v>#N/A</v>
      </c>
      <c r="NN43" s="153" t="e">
        <f t="shared" si="274"/>
        <v>#N/A</v>
      </c>
      <c r="NO43" s="153" t="e">
        <f t="shared" si="274"/>
        <v>#N/A</v>
      </c>
      <c r="NP43" s="153" t="e">
        <f t="shared" si="274"/>
        <v>#N/A</v>
      </c>
      <c r="NQ43" s="153" t="e">
        <f t="shared" si="274"/>
        <v>#N/A</v>
      </c>
      <c r="NR43" s="153" t="e">
        <f t="shared" si="274"/>
        <v>#N/A</v>
      </c>
      <c r="NS43" s="153" t="e">
        <f t="shared" si="274"/>
        <v>#N/A</v>
      </c>
      <c r="NT43" s="153" t="e">
        <f t="shared" si="274"/>
        <v>#N/A</v>
      </c>
      <c r="NU43" s="153" t="e">
        <f t="shared" si="274"/>
        <v>#N/A</v>
      </c>
      <c r="NV43" s="153" t="e">
        <f t="shared" si="274"/>
        <v>#N/A</v>
      </c>
      <c r="NW43" s="153" t="e">
        <f t="shared" si="270"/>
        <v>#N/A</v>
      </c>
      <c r="NX43" s="153" t="e">
        <f t="shared" si="270"/>
        <v>#N/A</v>
      </c>
      <c r="NY43" s="153" t="e">
        <f t="shared" si="270"/>
        <v>#N/A</v>
      </c>
      <c r="NZ43" s="153" t="e">
        <f t="shared" si="270"/>
        <v>#N/A</v>
      </c>
      <c r="OA43" s="153" t="e">
        <f t="shared" si="270"/>
        <v>#N/A</v>
      </c>
      <c r="OB43" s="153" t="e">
        <f t="shared" si="270"/>
        <v>#N/A</v>
      </c>
      <c r="OC43" s="153" t="e">
        <f t="shared" si="270"/>
        <v>#N/A</v>
      </c>
      <c r="OD43" s="153" t="e">
        <f t="shared" si="270"/>
        <v>#N/A</v>
      </c>
      <c r="OE43" s="153" t="e">
        <f t="shared" si="270"/>
        <v>#N/A</v>
      </c>
      <c r="OF43" s="153" t="e">
        <f t="shared" si="270"/>
        <v>#N/A</v>
      </c>
      <c r="OG43" s="153" t="e">
        <f t="shared" si="270"/>
        <v>#N/A</v>
      </c>
      <c r="OH43" s="153" t="e">
        <f t="shared" si="270"/>
        <v>#N/A</v>
      </c>
      <c r="OI43" s="153" t="e">
        <f t="shared" si="270"/>
        <v>#N/A</v>
      </c>
      <c r="OJ43" s="153" t="e">
        <f t="shared" si="270"/>
        <v>#N/A</v>
      </c>
      <c r="OK43" s="153" t="e">
        <f t="shared" si="270"/>
        <v>#N/A</v>
      </c>
      <c r="OL43" s="153" t="e">
        <f t="shared" si="288"/>
        <v>#N/A</v>
      </c>
      <c r="OM43" s="153" t="e">
        <f t="shared" si="288"/>
        <v>#N/A</v>
      </c>
      <c r="ON43" s="153" t="e">
        <f t="shared" si="288"/>
        <v>#N/A</v>
      </c>
      <c r="OO43" s="153" t="e">
        <f t="shared" si="288"/>
        <v>#N/A</v>
      </c>
      <c r="OP43" s="153" t="e">
        <f t="shared" si="288"/>
        <v>#N/A</v>
      </c>
      <c r="OQ43" s="153" t="e">
        <f t="shared" si="288"/>
        <v>#N/A</v>
      </c>
      <c r="OR43" s="153" t="e">
        <f t="shared" si="288"/>
        <v>#N/A</v>
      </c>
      <c r="OS43" s="153" t="e">
        <f t="shared" si="288"/>
        <v>#N/A</v>
      </c>
      <c r="OT43" s="153" t="e">
        <f t="shared" si="288"/>
        <v>#N/A</v>
      </c>
      <c r="OU43" s="153" t="e">
        <f t="shared" si="288"/>
        <v>#N/A</v>
      </c>
      <c r="OV43" s="153" t="e">
        <f t="shared" si="288"/>
        <v>#N/A</v>
      </c>
      <c r="OW43" s="153" t="e">
        <f t="shared" si="288"/>
        <v>#N/A</v>
      </c>
      <c r="OX43" s="153" t="e">
        <f t="shared" si="288"/>
        <v>#N/A</v>
      </c>
      <c r="OY43" s="153" t="e">
        <f t="shared" si="288"/>
        <v>#N/A</v>
      </c>
      <c r="OZ43" s="153" t="e">
        <f t="shared" si="288"/>
        <v>#N/A</v>
      </c>
      <c r="PA43" s="153" t="e">
        <f t="shared" si="23"/>
        <v>#N/A</v>
      </c>
      <c r="PB43" s="153" t="e">
        <f t="shared" si="284"/>
        <v>#N/A</v>
      </c>
      <c r="PC43" s="153" t="e">
        <f t="shared" si="284"/>
        <v>#N/A</v>
      </c>
      <c r="PD43" s="153" t="e">
        <f t="shared" si="284"/>
        <v>#N/A</v>
      </c>
      <c r="PE43" s="153" t="e">
        <f t="shared" si="284"/>
        <v>#N/A</v>
      </c>
      <c r="PF43" s="153" t="e">
        <f t="shared" si="284"/>
        <v>#N/A</v>
      </c>
      <c r="PG43" s="153" t="e">
        <f t="shared" si="284"/>
        <v>#N/A</v>
      </c>
      <c r="PH43" s="153" t="e">
        <f t="shared" si="284"/>
        <v>#N/A</v>
      </c>
      <c r="PI43" s="153" t="e">
        <f t="shared" si="284"/>
        <v>#N/A</v>
      </c>
    </row>
    <row r="44" spans="1:425" hidden="1" x14ac:dyDescent="0.75">
      <c r="A44" s="4">
        <v>41</v>
      </c>
      <c r="B44" s="342" t="str">
        <f>IFERROR(_xlfn.LOGNORM.INV(VLookups!$B$22,LN($G44),LN($K44)),"")</f>
        <v/>
      </c>
      <c r="C44" s="87"/>
      <c r="D44" s="342" t="str">
        <f>IFERROR(_xlfn.LOGNORM.INV(VLookups!$B$23,LN($G44),LN($K44)),"")</f>
        <v/>
      </c>
      <c r="E44" s="34" t="str">
        <f t="shared" si="9"/>
        <v/>
      </c>
      <c r="F44" s="34" t="str">
        <f t="shared" si="10"/>
        <v/>
      </c>
      <c r="G44" s="68" t="str">
        <f>IF(AND(C44&gt;0,NOT(ISBLANK(H44))),IF(VLOOKUP($C$3,VLookups!$A$17:$B$18,2,FALSE),C44*VLOOKUP(H44,VLookups!$A$4:$B$13,2,FALSE),C44),"")</f>
        <v/>
      </c>
      <c r="H44" s="21"/>
      <c r="I44" s="56"/>
      <c r="J44" s="244"/>
      <c r="K44" s="343" t="str">
        <f>IF(C44&gt;0,IF(ISBLANK(J44),IF(ISBLANK(H44),"",VLOOKUP(H44,VLookups!$A$4:$C$13,3,FALSE)),J44),"")</f>
        <v/>
      </c>
      <c r="L44" s="343" t="str">
        <f t="shared" si="11"/>
        <v/>
      </c>
      <c r="M44" s="70" t="str">
        <f t="shared" si="12"/>
        <v/>
      </c>
      <c r="N44" s="87"/>
      <c r="O44" s="237" t="str">
        <f>IF(AND(N44&gt;0,C44&gt;0,NOT(K44="")),ABS(VLOOKUP($N$1,VLookups!$A$53:$B$54,2,FALSE)-_xlfn.LOGNORM.DIST(N44,LN(G44),LN(K44),TRUE)),"")</f>
        <v/>
      </c>
      <c r="P44" s="86" t="str">
        <f>IF(AND($B44&gt;0,$C44&gt;0,$D44&gt;0,NOT(ISBLANK($H44))),_xlfn.LOGNORM.INV(ABS(VLOOKUP($N$1,VLookups!$A$53:$B$54,2,FALSE)-P$3),LN($G44),LN($K44)),"")</f>
        <v/>
      </c>
      <c r="Q44" s="85" t="str">
        <f>IF(AND($B44&gt;0,$C44&gt;0,$D44&gt;0,NOT(ISBLANK($H44))),_xlfn.LOGNORM.INV(ABS(VLOOKUP($N$1,VLookups!$A$53:$B$54,2,FALSE)-Q$3),LN($G44),LN($K44)),"")</f>
        <v/>
      </c>
      <c r="R44" s="86" t="str">
        <f>IF(AND($B44&gt;0,$C44&gt;0,$D44&gt;0,NOT(ISBLANK($H44))),_xlfn.LOGNORM.INV(ABS(VLOOKUP($N$1,VLookups!$A$53:$B$54,2,FALSE)-R$3),LN($G44),LN($K44)),"")</f>
        <v/>
      </c>
      <c r="S44" s="85" t="str">
        <f>IF(AND($B44&gt;0,$C44&gt;0,$D44&gt;0,NOT(ISBLANK($H44))),_xlfn.LOGNORM.INV(ABS(VLOOKUP($N$1,VLookups!$A$53:$B$54,2,FALSE)-S$3),LN($G44),LN($K44)),"")</f>
        <v/>
      </c>
      <c r="T44" s="86" t="str">
        <f>IF(AND($B44&gt;0,$C44&gt;0,$D44&gt;0,NOT(ISBLANK($H44))),_xlfn.LOGNORM.INV(ABS(VLOOKUP($N$1,VLookups!$A$53:$B$54,2,FALSE)-T$3),LN($G44),LN($K44)),"")</f>
        <v/>
      </c>
      <c r="U44" s="85" t="str">
        <f>IF(AND($B44&gt;0,$C44&gt;0,$D44&gt;0,NOT(ISBLANK($H44))),_xlfn.LOGNORM.INV(ABS(VLOOKUP($N$1,VLookups!$A$53:$B$54,2,FALSE)-U$3),LN($G44),LN($K44)),"")</f>
        <v/>
      </c>
      <c r="V44" s="5"/>
      <c r="W44" s="152" t="str">
        <f t="shared" si="13"/>
        <v/>
      </c>
      <c r="X44" s="152" t="str">
        <f t="shared" si="14"/>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53" t="e">
        <f t="shared" si="283"/>
        <v>#N/A</v>
      </c>
      <c r="HR44" s="153" t="e">
        <f t="shared" si="264"/>
        <v>#N/A</v>
      </c>
      <c r="HS44" s="153" t="e">
        <f t="shared" si="264"/>
        <v>#N/A</v>
      </c>
      <c r="HT44" s="153" t="e">
        <f t="shared" si="264"/>
        <v>#N/A</v>
      </c>
      <c r="HU44" s="153" t="e">
        <f t="shared" si="277"/>
        <v>#N/A</v>
      </c>
      <c r="HV44" s="153" t="e">
        <f t="shared" si="277"/>
        <v>#N/A</v>
      </c>
      <c r="HW44" s="153" t="e">
        <f t="shared" si="277"/>
        <v>#N/A</v>
      </c>
      <c r="HX44" s="153" t="e">
        <f t="shared" si="277"/>
        <v>#N/A</v>
      </c>
      <c r="HY44" s="153" t="e">
        <f t="shared" si="277"/>
        <v>#N/A</v>
      </c>
      <c r="HZ44" s="153" t="e">
        <f t="shared" si="277"/>
        <v>#N/A</v>
      </c>
      <c r="IA44" s="153" t="e">
        <f t="shared" si="277"/>
        <v>#N/A</v>
      </c>
      <c r="IB44" s="153" t="e">
        <f t="shared" si="277"/>
        <v>#N/A</v>
      </c>
      <c r="IC44" s="153" t="e">
        <f t="shared" si="277"/>
        <v>#N/A</v>
      </c>
      <c r="ID44" s="153" t="e">
        <f t="shared" si="277"/>
        <v>#N/A</v>
      </c>
      <c r="IE44" s="153" t="e">
        <f t="shared" si="277"/>
        <v>#N/A</v>
      </c>
      <c r="IF44" s="153" t="e">
        <f t="shared" si="277"/>
        <v>#N/A</v>
      </c>
      <c r="IG44" s="153" t="e">
        <f t="shared" si="277"/>
        <v>#N/A</v>
      </c>
      <c r="IH44" s="153" t="e">
        <f t="shared" si="277"/>
        <v>#N/A</v>
      </c>
      <c r="II44" s="153" t="e">
        <f t="shared" si="277"/>
        <v>#N/A</v>
      </c>
      <c r="IJ44" s="153" t="e">
        <f t="shared" si="272"/>
        <v>#N/A</v>
      </c>
      <c r="IK44" s="153" t="e">
        <f t="shared" si="272"/>
        <v>#N/A</v>
      </c>
      <c r="IL44" s="153" t="e">
        <f t="shared" si="272"/>
        <v>#N/A</v>
      </c>
      <c r="IM44" s="153" t="e">
        <f t="shared" si="272"/>
        <v>#N/A</v>
      </c>
      <c r="IN44" s="153" t="e">
        <f t="shared" si="272"/>
        <v>#N/A</v>
      </c>
      <c r="IO44" s="153" t="e">
        <f t="shared" si="272"/>
        <v>#N/A</v>
      </c>
      <c r="IP44" s="153" t="e">
        <f t="shared" si="272"/>
        <v>#N/A</v>
      </c>
      <c r="IQ44" s="153" t="e">
        <f t="shared" si="272"/>
        <v>#N/A</v>
      </c>
      <c r="IR44" s="153" t="e">
        <f t="shared" si="272"/>
        <v>#N/A</v>
      </c>
      <c r="IS44" s="153" t="e">
        <f t="shared" si="272"/>
        <v>#N/A</v>
      </c>
      <c r="IT44" s="153" t="e">
        <f t="shared" si="272"/>
        <v>#N/A</v>
      </c>
      <c r="IU44" s="153" t="e">
        <f t="shared" si="272"/>
        <v>#N/A</v>
      </c>
      <c r="IV44" s="153" t="e">
        <f t="shared" si="272"/>
        <v>#N/A</v>
      </c>
      <c r="IW44" s="153" t="e">
        <f t="shared" si="272"/>
        <v>#N/A</v>
      </c>
      <c r="IX44" s="153" t="e">
        <f t="shared" si="272"/>
        <v>#N/A</v>
      </c>
      <c r="IY44" s="153" t="e">
        <f t="shared" si="268"/>
        <v>#N/A</v>
      </c>
      <c r="IZ44" s="153" t="e">
        <f t="shared" si="268"/>
        <v>#N/A</v>
      </c>
      <c r="JA44" s="153" t="e">
        <f t="shared" si="268"/>
        <v>#N/A</v>
      </c>
      <c r="JB44" s="153" t="e">
        <f t="shared" si="268"/>
        <v>#N/A</v>
      </c>
      <c r="JC44" s="153" t="e">
        <f t="shared" si="268"/>
        <v>#N/A</v>
      </c>
      <c r="JD44" s="153" t="e">
        <f t="shared" si="268"/>
        <v>#N/A</v>
      </c>
      <c r="JE44" s="153" t="e">
        <f t="shared" si="268"/>
        <v>#N/A</v>
      </c>
      <c r="JF44" s="153" t="e">
        <f t="shared" si="268"/>
        <v>#N/A</v>
      </c>
      <c r="JG44" s="153" t="e">
        <f t="shared" si="268"/>
        <v>#N/A</v>
      </c>
      <c r="JH44" s="153" t="e">
        <f t="shared" si="268"/>
        <v>#N/A</v>
      </c>
      <c r="JI44" s="153" t="e">
        <f t="shared" si="268"/>
        <v>#N/A</v>
      </c>
      <c r="JJ44" s="153" t="e">
        <f t="shared" si="268"/>
        <v>#N/A</v>
      </c>
      <c r="JK44" s="153" t="e">
        <f t="shared" si="268"/>
        <v>#N/A</v>
      </c>
      <c r="JL44" s="153" t="e">
        <f t="shared" si="268"/>
        <v>#N/A</v>
      </c>
      <c r="JM44" s="153" t="e">
        <f t="shared" si="268"/>
        <v>#N/A</v>
      </c>
      <c r="JN44" s="153" t="e">
        <f t="shared" si="286"/>
        <v>#N/A</v>
      </c>
      <c r="JO44" s="153" t="e">
        <f t="shared" si="286"/>
        <v>#N/A</v>
      </c>
      <c r="JP44" s="153" t="e">
        <f t="shared" si="286"/>
        <v>#N/A</v>
      </c>
      <c r="JQ44" s="153" t="e">
        <f t="shared" si="286"/>
        <v>#N/A</v>
      </c>
      <c r="JR44" s="153" t="e">
        <f t="shared" si="286"/>
        <v>#N/A</v>
      </c>
      <c r="JS44" s="153" t="e">
        <f t="shared" si="286"/>
        <v>#N/A</v>
      </c>
      <c r="JT44" s="153" t="e">
        <f t="shared" si="286"/>
        <v>#N/A</v>
      </c>
      <c r="JU44" s="153" t="e">
        <f t="shared" si="286"/>
        <v>#N/A</v>
      </c>
      <c r="JV44" s="153" t="e">
        <f t="shared" si="286"/>
        <v>#N/A</v>
      </c>
      <c r="JW44" s="153" t="e">
        <f t="shared" si="286"/>
        <v>#N/A</v>
      </c>
      <c r="JX44" s="153" t="e">
        <f t="shared" si="286"/>
        <v>#N/A</v>
      </c>
      <c r="JY44" s="153" t="e">
        <f t="shared" si="286"/>
        <v>#N/A</v>
      </c>
      <c r="JZ44" s="153" t="e">
        <f t="shared" si="286"/>
        <v>#N/A</v>
      </c>
      <c r="KA44" s="153" t="e">
        <f t="shared" si="286"/>
        <v>#N/A</v>
      </c>
      <c r="KB44" s="153" t="e">
        <f t="shared" si="286"/>
        <v>#N/A</v>
      </c>
      <c r="KC44" s="153" t="e">
        <f t="shared" si="21"/>
        <v>#N/A</v>
      </c>
      <c r="KD44" s="153" t="e">
        <f t="shared" si="265"/>
        <v>#N/A</v>
      </c>
      <c r="KE44" s="153" t="e">
        <f t="shared" si="265"/>
        <v>#N/A</v>
      </c>
      <c r="KF44" s="153" t="e">
        <f t="shared" si="265"/>
        <v>#N/A</v>
      </c>
      <c r="KG44" s="153" t="e">
        <f t="shared" si="278"/>
        <v>#N/A</v>
      </c>
      <c r="KH44" s="153" t="e">
        <f t="shared" si="278"/>
        <v>#N/A</v>
      </c>
      <c r="KI44" s="153" t="e">
        <f t="shared" si="278"/>
        <v>#N/A</v>
      </c>
      <c r="KJ44" s="153" t="e">
        <f t="shared" si="278"/>
        <v>#N/A</v>
      </c>
      <c r="KK44" s="153" t="e">
        <f t="shared" si="278"/>
        <v>#N/A</v>
      </c>
      <c r="KL44" s="153" t="e">
        <f t="shared" si="278"/>
        <v>#N/A</v>
      </c>
      <c r="KM44" s="153" t="e">
        <f t="shared" si="278"/>
        <v>#N/A</v>
      </c>
      <c r="KN44" s="153" t="e">
        <f t="shared" si="278"/>
        <v>#N/A</v>
      </c>
      <c r="KO44" s="153" t="e">
        <f t="shared" si="278"/>
        <v>#N/A</v>
      </c>
      <c r="KP44" s="153" t="e">
        <f t="shared" si="278"/>
        <v>#N/A</v>
      </c>
      <c r="KQ44" s="153" t="e">
        <f t="shared" si="278"/>
        <v>#N/A</v>
      </c>
      <c r="KR44" s="153" t="e">
        <f t="shared" si="278"/>
        <v>#N/A</v>
      </c>
      <c r="KS44" s="153" t="e">
        <f t="shared" si="278"/>
        <v>#N/A</v>
      </c>
      <c r="KT44" s="153" t="e">
        <f t="shared" si="278"/>
        <v>#N/A</v>
      </c>
      <c r="KU44" s="153" t="e">
        <f t="shared" si="278"/>
        <v>#N/A</v>
      </c>
      <c r="KV44" s="153" t="e">
        <f t="shared" si="273"/>
        <v>#N/A</v>
      </c>
      <c r="KW44" s="153" t="e">
        <f t="shared" si="273"/>
        <v>#N/A</v>
      </c>
      <c r="KX44" s="153" t="e">
        <f t="shared" si="273"/>
        <v>#N/A</v>
      </c>
      <c r="KY44" s="153" t="e">
        <f t="shared" si="273"/>
        <v>#N/A</v>
      </c>
      <c r="KZ44" s="153" t="e">
        <f t="shared" si="273"/>
        <v>#N/A</v>
      </c>
      <c r="LA44" s="153" t="e">
        <f t="shared" si="273"/>
        <v>#N/A</v>
      </c>
      <c r="LB44" s="153" t="e">
        <f t="shared" si="273"/>
        <v>#N/A</v>
      </c>
      <c r="LC44" s="153" t="e">
        <f t="shared" si="273"/>
        <v>#N/A</v>
      </c>
      <c r="LD44" s="153" t="e">
        <f t="shared" si="273"/>
        <v>#N/A</v>
      </c>
      <c r="LE44" s="153" t="e">
        <f t="shared" si="273"/>
        <v>#N/A</v>
      </c>
      <c r="LF44" s="153" t="e">
        <f t="shared" si="273"/>
        <v>#N/A</v>
      </c>
      <c r="LG44" s="153" t="e">
        <f t="shared" si="273"/>
        <v>#N/A</v>
      </c>
      <c r="LH44" s="153" t="e">
        <f t="shared" si="273"/>
        <v>#N/A</v>
      </c>
      <c r="LI44" s="153" t="e">
        <f t="shared" si="273"/>
        <v>#N/A</v>
      </c>
      <c r="LJ44" s="153" t="e">
        <f t="shared" si="273"/>
        <v>#N/A</v>
      </c>
      <c r="LK44" s="153" t="e">
        <f t="shared" si="269"/>
        <v>#N/A</v>
      </c>
      <c r="LL44" s="153" t="e">
        <f t="shared" si="269"/>
        <v>#N/A</v>
      </c>
      <c r="LM44" s="153" t="e">
        <f t="shared" si="269"/>
        <v>#N/A</v>
      </c>
      <c r="LN44" s="153" t="e">
        <f t="shared" si="269"/>
        <v>#N/A</v>
      </c>
      <c r="LO44" s="153" t="e">
        <f t="shared" si="269"/>
        <v>#N/A</v>
      </c>
      <c r="LP44" s="153" t="e">
        <f t="shared" si="269"/>
        <v>#N/A</v>
      </c>
      <c r="LQ44" s="153" t="e">
        <f t="shared" si="269"/>
        <v>#N/A</v>
      </c>
      <c r="LR44" s="153" t="e">
        <f t="shared" si="269"/>
        <v>#N/A</v>
      </c>
      <c r="LS44" s="153" t="e">
        <f t="shared" si="269"/>
        <v>#N/A</v>
      </c>
      <c r="LT44" s="153" t="e">
        <f t="shared" si="269"/>
        <v>#N/A</v>
      </c>
      <c r="LU44" s="153" t="e">
        <f t="shared" si="269"/>
        <v>#N/A</v>
      </c>
      <c r="LV44" s="153" t="e">
        <f t="shared" si="269"/>
        <v>#N/A</v>
      </c>
      <c r="LW44" s="153" t="e">
        <f t="shared" si="269"/>
        <v>#N/A</v>
      </c>
      <c r="LX44" s="153" t="e">
        <f t="shared" si="269"/>
        <v>#N/A</v>
      </c>
      <c r="LY44" s="153" t="e">
        <f t="shared" si="269"/>
        <v>#N/A</v>
      </c>
      <c r="LZ44" s="153" t="e">
        <f t="shared" si="287"/>
        <v>#N/A</v>
      </c>
      <c r="MA44" s="153" t="e">
        <f t="shared" si="287"/>
        <v>#N/A</v>
      </c>
      <c r="MB44" s="153" t="e">
        <f t="shared" si="287"/>
        <v>#N/A</v>
      </c>
      <c r="MC44" s="153" t="e">
        <f t="shared" si="287"/>
        <v>#N/A</v>
      </c>
      <c r="MD44" s="153" t="e">
        <f t="shared" si="287"/>
        <v>#N/A</v>
      </c>
      <c r="ME44" s="153" t="e">
        <f t="shared" si="287"/>
        <v>#N/A</v>
      </c>
      <c r="MF44" s="153" t="e">
        <f t="shared" si="287"/>
        <v>#N/A</v>
      </c>
      <c r="MG44" s="153" t="e">
        <f t="shared" si="287"/>
        <v>#N/A</v>
      </c>
      <c r="MH44" s="153" t="e">
        <f t="shared" si="287"/>
        <v>#N/A</v>
      </c>
      <c r="MI44" s="153" t="e">
        <f t="shared" si="287"/>
        <v>#N/A</v>
      </c>
      <c r="MJ44" s="153" t="e">
        <f t="shared" si="287"/>
        <v>#N/A</v>
      </c>
      <c r="MK44" s="153" t="e">
        <f t="shared" si="287"/>
        <v>#N/A</v>
      </c>
      <c r="ML44" s="153" t="e">
        <f t="shared" si="287"/>
        <v>#N/A</v>
      </c>
      <c r="MM44" s="153" t="e">
        <f t="shared" si="287"/>
        <v>#N/A</v>
      </c>
      <c r="MN44" s="153" t="e">
        <f t="shared" si="287"/>
        <v>#N/A</v>
      </c>
      <c r="MO44" s="153" t="e">
        <f t="shared" si="22"/>
        <v>#N/A</v>
      </c>
      <c r="MP44" s="153" t="e">
        <f t="shared" si="266"/>
        <v>#N/A</v>
      </c>
      <c r="MQ44" s="153" t="e">
        <f t="shared" si="266"/>
        <v>#N/A</v>
      </c>
      <c r="MR44" s="153" t="e">
        <f t="shared" si="266"/>
        <v>#N/A</v>
      </c>
      <c r="MS44" s="153" t="e">
        <f t="shared" si="279"/>
        <v>#N/A</v>
      </c>
      <c r="MT44" s="153" t="e">
        <f t="shared" si="279"/>
        <v>#N/A</v>
      </c>
      <c r="MU44" s="153" t="e">
        <f t="shared" si="279"/>
        <v>#N/A</v>
      </c>
      <c r="MV44" s="153" t="e">
        <f t="shared" si="279"/>
        <v>#N/A</v>
      </c>
      <c r="MW44" s="153" t="e">
        <f t="shared" si="279"/>
        <v>#N/A</v>
      </c>
      <c r="MX44" s="153" t="e">
        <f t="shared" si="279"/>
        <v>#N/A</v>
      </c>
      <c r="MY44" s="153" t="e">
        <f t="shared" si="279"/>
        <v>#N/A</v>
      </c>
      <c r="MZ44" s="153" t="e">
        <f t="shared" si="279"/>
        <v>#N/A</v>
      </c>
      <c r="NA44" s="153" t="e">
        <f t="shared" si="279"/>
        <v>#N/A</v>
      </c>
      <c r="NB44" s="153" t="e">
        <f t="shared" si="279"/>
        <v>#N/A</v>
      </c>
      <c r="NC44" s="153" t="e">
        <f t="shared" si="279"/>
        <v>#N/A</v>
      </c>
      <c r="ND44" s="153" t="e">
        <f t="shared" si="279"/>
        <v>#N/A</v>
      </c>
      <c r="NE44" s="153" t="e">
        <f t="shared" si="279"/>
        <v>#N/A</v>
      </c>
      <c r="NF44" s="153" t="e">
        <f t="shared" si="279"/>
        <v>#N/A</v>
      </c>
      <c r="NG44" s="153" t="e">
        <f t="shared" si="279"/>
        <v>#N/A</v>
      </c>
      <c r="NH44" s="153" t="e">
        <f t="shared" si="274"/>
        <v>#N/A</v>
      </c>
      <c r="NI44" s="153" t="e">
        <f t="shared" si="274"/>
        <v>#N/A</v>
      </c>
      <c r="NJ44" s="153" t="e">
        <f t="shared" si="274"/>
        <v>#N/A</v>
      </c>
      <c r="NK44" s="153" t="e">
        <f t="shared" si="274"/>
        <v>#N/A</v>
      </c>
      <c r="NL44" s="153" t="e">
        <f t="shared" si="274"/>
        <v>#N/A</v>
      </c>
      <c r="NM44" s="153" t="e">
        <f t="shared" si="274"/>
        <v>#N/A</v>
      </c>
      <c r="NN44" s="153" t="e">
        <f t="shared" si="274"/>
        <v>#N/A</v>
      </c>
      <c r="NO44" s="153" t="e">
        <f t="shared" si="274"/>
        <v>#N/A</v>
      </c>
      <c r="NP44" s="153" t="e">
        <f t="shared" si="274"/>
        <v>#N/A</v>
      </c>
      <c r="NQ44" s="153" t="e">
        <f t="shared" si="274"/>
        <v>#N/A</v>
      </c>
      <c r="NR44" s="153" t="e">
        <f t="shared" si="274"/>
        <v>#N/A</v>
      </c>
      <c r="NS44" s="153" t="e">
        <f t="shared" si="274"/>
        <v>#N/A</v>
      </c>
      <c r="NT44" s="153" t="e">
        <f t="shared" si="274"/>
        <v>#N/A</v>
      </c>
      <c r="NU44" s="153" t="e">
        <f t="shared" si="274"/>
        <v>#N/A</v>
      </c>
      <c r="NV44" s="153" t="e">
        <f t="shared" si="274"/>
        <v>#N/A</v>
      </c>
      <c r="NW44" s="153" t="e">
        <f t="shared" si="270"/>
        <v>#N/A</v>
      </c>
      <c r="NX44" s="153" t="e">
        <f t="shared" si="270"/>
        <v>#N/A</v>
      </c>
      <c r="NY44" s="153" t="e">
        <f t="shared" si="270"/>
        <v>#N/A</v>
      </c>
      <c r="NZ44" s="153" t="e">
        <f t="shared" si="270"/>
        <v>#N/A</v>
      </c>
      <c r="OA44" s="153" t="e">
        <f t="shared" si="270"/>
        <v>#N/A</v>
      </c>
      <c r="OB44" s="153" t="e">
        <f t="shared" si="270"/>
        <v>#N/A</v>
      </c>
      <c r="OC44" s="153" t="e">
        <f t="shared" si="270"/>
        <v>#N/A</v>
      </c>
      <c r="OD44" s="153" t="e">
        <f t="shared" si="270"/>
        <v>#N/A</v>
      </c>
      <c r="OE44" s="153" t="e">
        <f t="shared" si="270"/>
        <v>#N/A</v>
      </c>
      <c r="OF44" s="153" t="e">
        <f t="shared" si="270"/>
        <v>#N/A</v>
      </c>
      <c r="OG44" s="153" t="e">
        <f t="shared" si="270"/>
        <v>#N/A</v>
      </c>
      <c r="OH44" s="153" t="e">
        <f t="shared" si="270"/>
        <v>#N/A</v>
      </c>
      <c r="OI44" s="153" t="e">
        <f t="shared" si="270"/>
        <v>#N/A</v>
      </c>
      <c r="OJ44" s="153" t="e">
        <f t="shared" si="270"/>
        <v>#N/A</v>
      </c>
      <c r="OK44" s="153" t="e">
        <f t="shared" si="270"/>
        <v>#N/A</v>
      </c>
      <c r="OL44" s="153" t="e">
        <f t="shared" si="288"/>
        <v>#N/A</v>
      </c>
      <c r="OM44" s="153" t="e">
        <f t="shared" si="288"/>
        <v>#N/A</v>
      </c>
      <c r="ON44" s="153" t="e">
        <f t="shared" si="288"/>
        <v>#N/A</v>
      </c>
      <c r="OO44" s="153" t="e">
        <f t="shared" si="288"/>
        <v>#N/A</v>
      </c>
      <c r="OP44" s="153" t="e">
        <f t="shared" si="288"/>
        <v>#N/A</v>
      </c>
      <c r="OQ44" s="153" t="e">
        <f t="shared" si="288"/>
        <v>#N/A</v>
      </c>
      <c r="OR44" s="153" t="e">
        <f t="shared" si="288"/>
        <v>#N/A</v>
      </c>
      <c r="OS44" s="153" t="e">
        <f t="shared" si="288"/>
        <v>#N/A</v>
      </c>
      <c r="OT44" s="153" t="e">
        <f t="shared" si="288"/>
        <v>#N/A</v>
      </c>
      <c r="OU44" s="153" t="e">
        <f t="shared" si="288"/>
        <v>#N/A</v>
      </c>
      <c r="OV44" s="153" t="e">
        <f t="shared" si="288"/>
        <v>#N/A</v>
      </c>
      <c r="OW44" s="153" t="e">
        <f t="shared" si="288"/>
        <v>#N/A</v>
      </c>
      <c r="OX44" s="153" t="e">
        <f t="shared" si="288"/>
        <v>#N/A</v>
      </c>
      <c r="OY44" s="153" t="e">
        <f t="shared" si="288"/>
        <v>#N/A</v>
      </c>
      <c r="OZ44" s="153" t="e">
        <f t="shared" si="288"/>
        <v>#N/A</v>
      </c>
      <c r="PA44" s="153" t="e">
        <f t="shared" si="23"/>
        <v>#N/A</v>
      </c>
      <c r="PB44" s="153" t="e">
        <f t="shared" si="284"/>
        <v>#N/A</v>
      </c>
      <c r="PC44" s="153" t="e">
        <f t="shared" si="284"/>
        <v>#N/A</v>
      </c>
      <c r="PD44" s="153" t="e">
        <f t="shared" si="284"/>
        <v>#N/A</v>
      </c>
      <c r="PE44" s="153" t="e">
        <f t="shared" si="284"/>
        <v>#N/A</v>
      </c>
      <c r="PF44" s="153" t="e">
        <f t="shared" si="284"/>
        <v>#N/A</v>
      </c>
      <c r="PG44" s="153" t="e">
        <f t="shared" si="284"/>
        <v>#N/A</v>
      </c>
      <c r="PH44" s="153" t="e">
        <f t="shared" si="284"/>
        <v>#N/A</v>
      </c>
      <c r="PI44" s="153" t="e">
        <f t="shared" si="284"/>
        <v>#N/A</v>
      </c>
    </row>
    <row r="45" spans="1:425" hidden="1" x14ac:dyDescent="0.75">
      <c r="A45" s="4">
        <v>42</v>
      </c>
      <c r="B45" s="342" t="str">
        <f>IFERROR(_xlfn.LOGNORM.INV(VLookups!$B$22,LN($G45),LN($K45)),"")</f>
        <v/>
      </c>
      <c r="C45" s="87"/>
      <c r="D45" s="342" t="str">
        <f>IFERROR(_xlfn.LOGNORM.INV(VLookups!$B$23,LN($G45),LN($K45)),"")</f>
        <v/>
      </c>
      <c r="E45" s="34" t="str">
        <f t="shared" si="9"/>
        <v/>
      </c>
      <c r="F45" s="34" t="str">
        <f t="shared" si="10"/>
        <v/>
      </c>
      <c r="G45" s="68" t="str">
        <f>IF(AND(C45&gt;0,NOT(ISBLANK(H45))),IF(VLOOKUP($C$3,VLookups!$A$17:$B$18,2,FALSE),C45*VLOOKUP(H45,VLookups!$A$4:$B$13,2,FALSE),C45),"")</f>
        <v/>
      </c>
      <c r="H45" s="21"/>
      <c r="I45" s="56"/>
      <c r="J45" s="244"/>
      <c r="K45" s="343" t="str">
        <f>IF(C45&gt;0,IF(ISBLANK(J45),IF(ISBLANK(H45),"",VLOOKUP(H45,VLookups!$A$4:$C$13,3,FALSE)),J45),"")</f>
        <v/>
      </c>
      <c r="L45" s="343" t="str">
        <f t="shared" si="11"/>
        <v/>
      </c>
      <c r="M45" s="70" t="str">
        <f t="shared" si="12"/>
        <v/>
      </c>
      <c r="N45" s="87"/>
      <c r="O45" s="237" t="str">
        <f>IF(AND(N45&gt;0,C45&gt;0,NOT(K45="")),ABS(VLOOKUP($N$1,VLookups!$A$53:$B$54,2,FALSE)-_xlfn.LOGNORM.DIST(N45,LN(G45),LN(K45),TRUE)),"")</f>
        <v/>
      </c>
      <c r="P45" s="86" t="str">
        <f>IF(AND($B45&gt;0,$C45&gt;0,$D45&gt;0,NOT(ISBLANK($H45))),_xlfn.LOGNORM.INV(ABS(VLOOKUP($N$1,VLookups!$A$53:$B$54,2,FALSE)-P$3),LN($G45),LN($K45)),"")</f>
        <v/>
      </c>
      <c r="Q45" s="85" t="str">
        <f>IF(AND($B45&gt;0,$C45&gt;0,$D45&gt;0,NOT(ISBLANK($H45))),_xlfn.LOGNORM.INV(ABS(VLOOKUP($N$1,VLookups!$A$53:$B$54,2,FALSE)-Q$3),LN($G45),LN($K45)),"")</f>
        <v/>
      </c>
      <c r="R45" s="86" t="str">
        <f>IF(AND($B45&gt;0,$C45&gt;0,$D45&gt;0,NOT(ISBLANK($H45))),_xlfn.LOGNORM.INV(ABS(VLOOKUP($N$1,VLookups!$A$53:$B$54,2,FALSE)-R$3),LN($G45),LN($K45)),"")</f>
        <v/>
      </c>
      <c r="S45" s="85" t="str">
        <f>IF(AND($B45&gt;0,$C45&gt;0,$D45&gt;0,NOT(ISBLANK($H45))),_xlfn.LOGNORM.INV(ABS(VLOOKUP($N$1,VLookups!$A$53:$B$54,2,FALSE)-S$3),LN($G45),LN($K45)),"")</f>
        <v/>
      </c>
      <c r="T45" s="86" t="str">
        <f>IF(AND($B45&gt;0,$C45&gt;0,$D45&gt;0,NOT(ISBLANK($H45))),_xlfn.LOGNORM.INV(ABS(VLOOKUP($N$1,VLookups!$A$53:$B$54,2,FALSE)-T$3),LN($G45),LN($K45)),"")</f>
        <v/>
      </c>
      <c r="U45" s="85" t="str">
        <f>IF(AND($B45&gt;0,$C45&gt;0,$D45&gt;0,NOT(ISBLANK($H45))),_xlfn.LOGNORM.INV(ABS(VLOOKUP($N$1,VLookups!$A$53:$B$54,2,FALSE)-U$3),LN($G45),LN($K45)),"")</f>
        <v/>
      </c>
      <c r="V45" s="5"/>
      <c r="W45" s="152" t="str">
        <f t="shared" si="13"/>
        <v/>
      </c>
      <c r="X45" s="152" t="str">
        <f t="shared" si="14"/>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53" t="e">
        <f t="shared" si="283"/>
        <v>#N/A</v>
      </c>
      <c r="HR45" s="153" t="e">
        <f t="shared" ref="HR45:HT60" si="297">IF(ISNONTEXT($K45),_xlfn.LOGNORM.DIST(Y45,LN($G45),LN($K45),FALSE),NA())</f>
        <v>#N/A</v>
      </c>
      <c r="HS45" s="153" t="e">
        <f t="shared" si="297"/>
        <v>#N/A</v>
      </c>
      <c r="HT45" s="153" t="e">
        <f t="shared" si="297"/>
        <v>#N/A</v>
      </c>
      <c r="HU45" s="153" t="e">
        <f t="shared" si="277"/>
        <v>#N/A</v>
      </c>
      <c r="HV45" s="153" t="e">
        <f t="shared" si="277"/>
        <v>#N/A</v>
      </c>
      <c r="HW45" s="153" t="e">
        <f t="shared" si="277"/>
        <v>#N/A</v>
      </c>
      <c r="HX45" s="153" t="e">
        <f t="shared" si="277"/>
        <v>#N/A</v>
      </c>
      <c r="HY45" s="153" t="e">
        <f t="shared" si="277"/>
        <v>#N/A</v>
      </c>
      <c r="HZ45" s="153" t="e">
        <f t="shared" si="277"/>
        <v>#N/A</v>
      </c>
      <c r="IA45" s="153" t="e">
        <f t="shared" si="277"/>
        <v>#N/A</v>
      </c>
      <c r="IB45" s="153" t="e">
        <f t="shared" si="277"/>
        <v>#N/A</v>
      </c>
      <c r="IC45" s="153" t="e">
        <f t="shared" si="277"/>
        <v>#N/A</v>
      </c>
      <c r="ID45" s="153" t="e">
        <f t="shared" si="277"/>
        <v>#N/A</v>
      </c>
      <c r="IE45" s="153" t="e">
        <f t="shared" si="277"/>
        <v>#N/A</v>
      </c>
      <c r="IF45" s="153" t="e">
        <f t="shared" si="277"/>
        <v>#N/A</v>
      </c>
      <c r="IG45" s="153" t="e">
        <f t="shared" si="277"/>
        <v>#N/A</v>
      </c>
      <c r="IH45" s="153" t="e">
        <f t="shared" si="277"/>
        <v>#N/A</v>
      </c>
      <c r="II45" s="153" t="e">
        <f t="shared" si="277"/>
        <v>#N/A</v>
      </c>
      <c r="IJ45" s="153" t="e">
        <f t="shared" si="272"/>
        <v>#N/A</v>
      </c>
      <c r="IK45" s="153" t="e">
        <f t="shared" si="272"/>
        <v>#N/A</v>
      </c>
      <c r="IL45" s="153" t="e">
        <f t="shared" si="272"/>
        <v>#N/A</v>
      </c>
      <c r="IM45" s="153" t="e">
        <f t="shared" si="272"/>
        <v>#N/A</v>
      </c>
      <c r="IN45" s="153" t="e">
        <f t="shared" si="272"/>
        <v>#N/A</v>
      </c>
      <c r="IO45" s="153" t="e">
        <f t="shared" si="272"/>
        <v>#N/A</v>
      </c>
      <c r="IP45" s="153" t="e">
        <f t="shared" si="272"/>
        <v>#N/A</v>
      </c>
      <c r="IQ45" s="153" t="e">
        <f t="shared" si="272"/>
        <v>#N/A</v>
      </c>
      <c r="IR45" s="153" t="e">
        <f t="shared" si="272"/>
        <v>#N/A</v>
      </c>
      <c r="IS45" s="153" t="e">
        <f t="shared" si="272"/>
        <v>#N/A</v>
      </c>
      <c r="IT45" s="153" t="e">
        <f t="shared" si="272"/>
        <v>#N/A</v>
      </c>
      <c r="IU45" s="153" t="e">
        <f t="shared" si="272"/>
        <v>#N/A</v>
      </c>
      <c r="IV45" s="153" t="e">
        <f t="shared" si="272"/>
        <v>#N/A</v>
      </c>
      <c r="IW45" s="153" t="e">
        <f t="shared" si="272"/>
        <v>#N/A</v>
      </c>
      <c r="IX45" s="153" t="e">
        <f t="shared" si="272"/>
        <v>#N/A</v>
      </c>
      <c r="IY45" s="153" t="e">
        <f t="shared" si="268"/>
        <v>#N/A</v>
      </c>
      <c r="IZ45" s="153" t="e">
        <f t="shared" si="268"/>
        <v>#N/A</v>
      </c>
      <c r="JA45" s="153" t="e">
        <f t="shared" si="268"/>
        <v>#N/A</v>
      </c>
      <c r="JB45" s="153" t="e">
        <f t="shared" si="268"/>
        <v>#N/A</v>
      </c>
      <c r="JC45" s="153" t="e">
        <f t="shared" si="268"/>
        <v>#N/A</v>
      </c>
      <c r="JD45" s="153" t="e">
        <f t="shared" si="268"/>
        <v>#N/A</v>
      </c>
      <c r="JE45" s="153" t="e">
        <f t="shared" si="268"/>
        <v>#N/A</v>
      </c>
      <c r="JF45" s="153" t="e">
        <f t="shared" si="268"/>
        <v>#N/A</v>
      </c>
      <c r="JG45" s="153" t="e">
        <f t="shared" si="268"/>
        <v>#N/A</v>
      </c>
      <c r="JH45" s="153" t="e">
        <f t="shared" si="268"/>
        <v>#N/A</v>
      </c>
      <c r="JI45" s="153" t="e">
        <f t="shared" si="268"/>
        <v>#N/A</v>
      </c>
      <c r="JJ45" s="153" t="e">
        <f t="shared" si="268"/>
        <v>#N/A</v>
      </c>
      <c r="JK45" s="153" t="e">
        <f t="shared" si="268"/>
        <v>#N/A</v>
      </c>
      <c r="JL45" s="153" t="e">
        <f t="shared" si="268"/>
        <v>#N/A</v>
      </c>
      <c r="JM45" s="153" t="e">
        <f t="shared" si="268"/>
        <v>#N/A</v>
      </c>
      <c r="JN45" s="153" t="e">
        <f t="shared" si="286"/>
        <v>#N/A</v>
      </c>
      <c r="JO45" s="153" t="e">
        <f t="shared" si="286"/>
        <v>#N/A</v>
      </c>
      <c r="JP45" s="153" t="e">
        <f t="shared" si="286"/>
        <v>#N/A</v>
      </c>
      <c r="JQ45" s="153" t="e">
        <f t="shared" si="286"/>
        <v>#N/A</v>
      </c>
      <c r="JR45" s="153" t="e">
        <f t="shared" si="286"/>
        <v>#N/A</v>
      </c>
      <c r="JS45" s="153" t="e">
        <f t="shared" si="286"/>
        <v>#N/A</v>
      </c>
      <c r="JT45" s="153" t="e">
        <f t="shared" si="286"/>
        <v>#N/A</v>
      </c>
      <c r="JU45" s="153" t="e">
        <f t="shared" si="286"/>
        <v>#N/A</v>
      </c>
      <c r="JV45" s="153" t="e">
        <f t="shared" si="286"/>
        <v>#N/A</v>
      </c>
      <c r="JW45" s="153" t="e">
        <f t="shared" si="286"/>
        <v>#N/A</v>
      </c>
      <c r="JX45" s="153" t="e">
        <f t="shared" si="286"/>
        <v>#N/A</v>
      </c>
      <c r="JY45" s="153" t="e">
        <f t="shared" si="286"/>
        <v>#N/A</v>
      </c>
      <c r="JZ45" s="153" t="e">
        <f t="shared" si="286"/>
        <v>#N/A</v>
      </c>
      <c r="KA45" s="153" t="e">
        <f t="shared" si="286"/>
        <v>#N/A</v>
      </c>
      <c r="KB45" s="153" t="e">
        <f t="shared" si="286"/>
        <v>#N/A</v>
      </c>
      <c r="KC45" s="153" t="e">
        <f t="shared" si="21"/>
        <v>#N/A</v>
      </c>
      <c r="KD45" s="153" t="e">
        <f t="shared" ref="KD45:KF60" si="298">IF(ISNONTEXT($K45),_xlfn.LOGNORM.DIST(CK45,LN($G45),LN($K45),FALSE),NA())</f>
        <v>#N/A</v>
      </c>
      <c r="KE45" s="153" t="e">
        <f t="shared" si="298"/>
        <v>#N/A</v>
      </c>
      <c r="KF45" s="153" t="e">
        <f t="shared" si="298"/>
        <v>#N/A</v>
      </c>
      <c r="KG45" s="153" t="e">
        <f t="shared" si="278"/>
        <v>#N/A</v>
      </c>
      <c r="KH45" s="153" t="e">
        <f t="shared" si="278"/>
        <v>#N/A</v>
      </c>
      <c r="KI45" s="153" t="e">
        <f t="shared" si="278"/>
        <v>#N/A</v>
      </c>
      <c r="KJ45" s="153" t="e">
        <f t="shared" si="278"/>
        <v>#N/A</v>
      </c>
      <c r="KK45" s="153" t="e">
        <f t="shared" si="278"/>
        <v>#N/A</v>
      </c>
      <c r="KL45" s="153" t="e">
        <f t="shared" si="278"/>
        <v>#N/A</v>
      </c>
      <c r="KM45" s="153" t="e">
        <f t="shared" si="278"/>
        <v>#N/A</v>
      </c>
      <c r="KN45" s="153" t="e">
        <f t="shared" si="278"/>
        <v>#N/A</v>
      </c>
      <c r="KO45" s="153" t="e">
        <f t="shared" si="278"/>
        <v>#N/A</v>
      </c>
      <c r="KP45" s="153" t="e">
        <f t="shared" si="278"/>
        <v>#N/A</v>
      </c>
      <c r="KQ45" s="153" t="e">
        <f t="shared" si="278"/>
        <v>#N/A</v>
      </c>
      <c r="KR45" s="153" t="e">
        <f t="shared" si="278"/>
        <v>#N/A</v>
      </c>
      <c r="KS45" s="153" t="e">
        <f t="shared" si="278"/>
        <v>#N/A</v>
      </c>
      <c r="KT45" s="153" t="e">
        <f t="shared" si="278"/>
        <v>#N/A</v>
      </c>
      <c r="KU45" s="153" t="e">
        <f t="shared" si="278"/>
        <v>#N/A</v>
      </c>
      <c r="KV45" s="153" t="e">
        <f t="shared" si="273"/>
        <v>#N/A</v>
      </c>
      <c r="KW45" s="153" t="e">
        <f t="shared" si="273"/>
        <v>#N/A</v>
      </c>
      <c r="KX45" s="153" t="e">
        <f t="shared" si="273"/>
        <v>#N/A</v>
      </c>
      <c r="KY45" s="153" t="e">
        <f t="shared" si="273"/>
        <v>#N/A</v>
      </c>
      <c r="KZ45" s="153" t="e">
        <f t="shared" si="273"/>
        <v>#N/A</v>
      </c>
      <c r="LA45" s="153" t="e">
        <f t="shared" si="273"/>
        <v>#N/A</v>
      </c>
      <c r="LB45" s="153" t="e">
        <f t="shared" si="273"/>
        <v>#N/A</v>
      </c>
      <c r="LC45" s="153" t="e">
        <f t="shared" si="273"/>
        <v>#N/A</v>
      </c>
      <c r="LD45" s="153" t="e">
        <f t="shared" si="273"/>
        <v>#N/A</v>
      </c>
      <c r="LE45" s="153" t="e">
        <f t="shared" si="273"/>
        <v>#N/A</v>
      </c>
      <c r="LF45" s="153" t="e">
        <f t="shared" si="273"/>
        <v>#N/A</v>
      </c>
      <c r="LG45" s="153" t="e">
        <f t="shared" si="273"/>
        <v>#N/A</v>
      </c>
      <c r="LH45" s="153" t="e">
        <f t="shared" si="273"/>
        <v>#N/A</v>
      </c>
      <c r="LI45" s="153" t="e">
        <f t="shared" si="273"/>
        <v>#N/A</v>
      </c>
      <c r="LJ45" s="153" t="e">
        <f t="shared" si="273"/>
        <v>#N/A</v>
      </c>
      <c r="LK45" s="153" t="e">
        <f t="shared" si="269"/>
        <v>#N/A</v>
      </c>
      <c r="LL45" s="153" t="e">
        <f t="shared" si="269"/>
        <v>#N/A</v>
      </c>
      <c r="LM45" s="153" t="e">
        <f t="shared" si="269"/>
        <v>#N/A</v>
      </c>
      <c r="LN45" s="153" t="e">
        <f t="shared" si="269"/>
        <v>#N/A</v>
      </c>
      <c r="LO45" s="153" t="e">
        <f t="shared" si="269"/>
        <v>#N/A</v>
      </c>
      <c r="LP45" s="153" t="e">
        <f t="shared" si="269"/>
        <v>#N/A</v>
      </c>
      <c r="LQ45" s="153" t="e">
        <f t="shared" si="269"/>
        <v>#N/A</v>
      </c>
      <c r="LR45" s="153" t="e">
        <f t="shared" si="269"/>
        <v>#N/A</v>
      </c>
      <c r="LS45" s="153" t="e">
        <f t="shared" si="269"/>
        <v>#N/A</v>
      </c>
      <c r="LT45" s="153" t="e">
        <f t="shared" si="269"/>
        <v>#N/A</v>
      </c>
      <c r="LU45" s="153" t="e">
        <f t="shared" si="269"/>
        <v>#N/A</v>
      </c>
      <c r="LV45" s="153" t="e">
        <f t="shared" si="269"/>
        <v>#N/A</v>
      </c>
      <c r="LW45" s="153" t="e">
        <f t="shared" si="269"/>
        <v>#N/A</v>
      </c>
      <c r="LX45" s="153" t="e">
        <f t="shared" si="269"/>
        <v>#N/A</v>
      </c>
      <c r="LY45" s="153" t="e">
        <f t="shared" si="269"/>
        <v>#N/A</v>
      </c>
      <c r="LZ45" s="153" t="e">
        <f t="shared" si="287"/>
        <v>#N/A</v>
      </c>
      <c r="MA45" s="153" t="e">
        <f t="shared" si="287"/>
        <v>#N/A</v>
      </c>
      <c r="MB45" s="153" t="e">
        <f t="shared" si="287"/>
        <v>#N/A</v>
      </c>
      <c r="MC45" s="153" t="e">
        <f t="shared" si="287"/>
        <v>#N/A</v>
      </c>
      <c r="MD45" s="153" t="e">
        <f t="shared" si="287"/>
        <v>#N/A</v>
      </c>
      <c r="ME45" s="153" t="e">
        <f t="shared" si="287"/>
        <v>#N/A</v>
      </c>
      <c r="MF45" s="153" t="e">
        <f t="shared" si="287"/>
        <v>#N/A</v>
      </c>
      <c r="MG45" s="153" t="e">
        <f t="shared" si="287"/>
        <v>#N/A</v>
      </c>
      <c r="MH45" s="153" t="e">
        <f t="shared" si="287"/>
        <v>#N/A</v>
      </c>
      <c r="MI45" s="153" t="e">
        <f t="shared" si="287"/>
        <v>#N/A</v>
      </c>
      <c r="MJ45" s="153" t="e">
        <f t="shared" si="287"/>
        <v>#N/A</v>
      </c>
      <c r="MK45" s="153" t="e">
        <f t="shared" si="287"/>
        <v>#N/A</v>
      </c>
      <c r="ML45" s="153" t="e">
        <f t="shared" si="287"/>
        <v>#N/A</v>
      </c>
      <c r="MM45" s="153" t="e">
        <f t="shared" si="287"/>
        <v>#N/A</v>
      </c>
      <c r="MN45" s="153" t="e">
        <f t="shared" si="287"/>
        <v>#N/A</v>
      </c>
      <c r="MO45" s="153" t="e">
        <f t="shared" si="22"/>
        <v>#N/A</v>
      </c>
      <c r="MP45" s="153" t="e">
        <f t="shared" ref="MP45:MR60" si="299">IF(ISNONTEXT($K45),_xlfn.LOGNORM.DIST(EW45,LN($G45),LN($K45),FALSE),NA())</f>
        <v>#N/A</v>
      </c>
      <c r="MQ45" s="153" t="e">
        <f t="shared" si="299"/>
        <v>#N/A</v>
      </c>
      <c r="MR45" s="153" t="e">
        <f t="shared" si="299"/>
        <v>#N/A</v>
      </c>
      <c r="MS45" s="153" t="e">
        <f t="shared" si="279"/>
        <v>#N/A</v>
      </c>
      <c r="MT45" s="153" t="e">
        <f t="shared" si="279"/>
        <v>#N/A</v>
      </c>
      <c r="MU45" s="153" t="e">
        <f t="shared" si="279"/>
        <v>#N/A</v>
      </c>
      <c r="MV45" s="153" t="e">
        <f t="shared" si="279"/>
        <v>#N/A</v>
      </c>
      <c r="MW45" s="153" t="e">
        <f t="shared" si="279"/>
        <v>#N/A</v>
      </c>
      <c r="MX45" s="153" t="e">
        <f t="shared" si="279"/>
        <v>#N/A</v>
      </c>
      <c r="MY45" s="153" t="e">
        <f t="shared" si="279"/>
        <v>#N/A</v>
      </c>
      <c r="MZ45" s="153" t="e">
        <f t="shared" si="279"/>
        <v>#N/A</v>
      </c>
      <c r="NA45" s="153" t="e">
        <f t="shared" si="279"/>
        <v>#N/A</v>
      </c>
      <c r="NB45" s="153" t="e">
        <f t="shared" si="279"/>
        <v>#N/A</v>
      </c>
      <c r="NC45" s="153" t="e">
        <f t="shared" si="279"/>
        <v>#N/A</v>
      </c>
      <c r="ND45" s="153" t="e">
        <f t="shared" si="279"/>
        <v>#N/A</v>
      </c>
      <c r="NE45" s="153" t="e">
        <f t="shared" si="279"/>
        <v>#N/A</v>
      </c>
      <c r="NF45" s="153" t="e">
        <f t="shared" si="279"/>
        <v>#N/A</v>
      </c>
      <c r="NG45" s="153" t="e">
        <f t="shared" si="279"/>
        <v>#N/A</v>
      </c>
      <c r="NH45" s="153" t="e">
        <f t="shared" si="274"/>
        <v>#N/A</v>
      </c>
      <c r="NI45" s="153" t="e">
        <f t="shared" si="274"/>
        <v>#N/A</v>
      </c>
      <c r="NJ45" s="153" t="e">
        <f t="shared" si="274"/>
        <v>#N/A</v>
      </c>
      <c r="NK45" s="153" t="e">
        <f t="shared" si="274"/>
        <v>#N/A</v>
      </c>
      <c r="NL45" s="153" t="e">
        <f t="shared" si="274"/>
        <v>#N/A</v>
      </c>
      <c r="NM45" s="153" t="e">
        <f t="shared" si="274"/>
        <v>#N/A</v>
      </c>
      <c r="NN45" s="153" t="e">
        <f t="shared" si="274"/>
        <v>#N/A</v>
      </c>
      <c r="NO45" s="153" t="e">
        <f t="shared" si="274"/>
        <v>#N/A</v>
      </c>
      <c r="NP45" s="153" t="e">
        <f t="shared" si="274"/>
        <v>#N/A</v>
      </c>
      <c r="NQ45" s="153" t="e">
        <f t="shared" si="274"/>
        <v>#N/A</v>
      </c>
      <c r="NR45" s="153" t="e">
        <f t="shared" si="274"/>
        <v>#N/A</v>
      </c>
      <c r="NS45" s="153" t="e">
        <f t="shared" si="274"/>
        <v>#N/A</v>
      </c>
      <c r="NT45" s="153" t="e">
        <f t="shared" si="274"/>
        <v>#N/A</v>
      </c>
      <c r="NU45" s="153" t="e">
        <f t="shared" si="274"/>
        <v>#N/A</v>
      </c>
      <c r="NV45" s="153" t="e">
        <f t="shared" si="274"/>
        <v>#N/A</v>
      </c>
      <c r="NW45" s="153" t="e">
        <f t="shared" si="270"/>
        <v>#N/A</v>
      </c>
      <c r="NX45" s="153" t="e">
        <f t="shared" si="270"/>
        <v>#N/A</v>
      </c>
      <c r="NY45" s="153" t="e">
        <f t="shared" si="270"/>
        <v>#N/A</v>
      </c>
      <c r="NZ45" s="153" t="e">
        <f t="shared" si="270"/>
        <v>#N/A</v>
      </c>
      <c r="OA45" s="153" t="e">
        <f t="shared" si="270"/>
        <v>#N/A</v>
      </c>
      <c r="OB45" s="153" t="e">
        <f t="shared" si="270"/>
        <v>#N/A</v>
      </c>
      <c r="OC45" s="153" t="e">
        <f t="shared" si="270"/>
        <v>#N/A</v>
      </c>
      <c r="OD45" s="153" t="e">
        <f t="shared" si="270"/>
        <v>#N/A</v>
      </c>
      <c r="OE45" s="153" t="e">
        <f t="shared" si="270"/>
        <v>#N/A</v>
      </c>
      <c r="OF45" s="153" t="e">
        <f t="shared" si="270"/>
        <v>#N/A</v>
      </c>
      <c r="OG45" s="153" t="e">
        <f t="shared" si="270"/>
        <v>#N/A</v>
      </c>
      <c r="OH45" s="153" t="e">
        <f t="shared" si="270"/>
        <v>#N/A</v>
      </c>
      <c r="OI45" s="153" t="e">
        <f t="shared" si="270"/>
        <v>#N/A</v>
      </c>
      <c r="OJ45" s="153" t="e">
        <f t="shared" si="270"/>
        <v>#N/A</v>
      </c>
      <c r="OK45" s="153" t="e">
        <f t="shared" si="270"/>
        <v>#N/A</v>
      </c>
      <c r="OL45" s="153" t="e">
        <f t="shared" si="288"/>
        <v>#N/A</v>
      </c>
      <c r="OM45" s="153" t="e">
        <f t="shared" si="288"/>
        <v>#N/A</v>
      </c>
      <c r="ON45" s="153" t="e">
        <f t="shared" si="288"/>
        <v>#N/A</v>
      </c>
      <c r="OO45" s="153" t="e">
        <f t="shared" si="288"/>
        <v>#N/A</v>
      </c>
      <c r="OP45" s="153" t="e">
        <f t="shared" si="288"/>
        <v>#N/A</v>
      </c>
      <c r="OQ45" s="153" t="e">
        <f t="shared" si="288"/>
        <v>#N/A</v>
      </c>
      <c r="OR45" s="153" t="e">
        <f t="shared" si="288"/>
        <v>#N/A</v>
      </c>
      <c r="OS45" s="153" t="e">
        <f t="shared" si="288"/>
        <v>#N/A</v>
      </c>
      <c r="OT45" s="153" t="e">
        <f t="shared" si="288"/>
        <v>#N/A</v>
      </c>
      <c r="OU45" s="153" t="e">
        <f t="shared" si="288"/>
        <v>#N/A</v>
      </c>
      <c r="OV45" s="153" t="e">
        <f t="shared" si="288"/>
        <v>#N/A</v>
      </c>
      <c r="OW45" s="153" t="e">
        <f t="shared" si="288"/>
        <v>#N/A</v>
      </c>
      <c r="OX45" s="153" t="e">
        <f t="shared" si="288"/>
        <v>#N/A</v>
      </c>
      <c r="OY45" s="153" t="e">
        <f t="shared" si="288"/>
        <v>#N/A</v>
      </c>
      <c r="OZ45" s="153" t="e">
        <f t="shared" si="288"/>
        <v>#N/A</v>
      </c>
      <c r="PA45" s="153" t="e">
        <f t="shared" si="23"/>
        <v>#N/A</v>
      </c>
      <c r="PB45" s="153" t="e">
        <f t="shared" si="284"/>
        <v>#N/A</v>
      </c>
      <c r="PC45" s="153" t="e">
        <f t="shared" si="284"/>
        <v>#N/A</v>
      </c>
      <c r="PD45" s="153" t="e">
        <f t="shared" si="284"/>
        <v>#N/A</v>
      </c>
      <c r="PE45" s="153" t="e">
        <f t="shared" si="284"/>
        <v>#N/A</v>
      </c>
      <c r="PF45" s="153" t="e">
        <f t="shared" si="284"/>
        <v>#N/A</v>
      </c>
      <c r="PG45" s="153" t="e">
        <f t="shared" si="284"/>
        <v>#N/A</v>
      </c>
      <c r="PH45" s="153" t="e">
        <f t="shared" si="284"/>
        <v>#N/A</v>
      </c>
      <c r="PI45" s="153" t="e">
        <f t="shared" si="284"/>
        <v>#N/A</v>
      </c>
    </row>
    <row r="46" spans="1:425" hidden="1" x14ac:dyDescent="0.75">
      <c r="A46" s="4">
        <v>43</v>
      </c>
      <c r="B46" s="342" t="str">
        <f>IFERROR(_xlfn.LOGNORM.INV(VLookups!$B$22,LN($G46),LN($K46)),"")</f>
        <v/>
      </c>
      <c r="C46" s="87"/>
      <c r="D46" s="342" t="str">
        <f>IFERROR(_xlfn.LOGNORM.INV(VLookups!$B$23,LN($G46),LN($K46)),"")</f>
        <v/>
      </c>
      <c r="E46" s="34" t="str">
        <f t="shared" si="9"/>
        <v/>
      </c>
      <c r="F46" s="34" t="str">
        <f t="shared" si="10"/>
        <v/>
      </c>
      <c r="G46" s="68" t="str">
        <f>IF(AND(C46&gt;0,NOT(ISBLANK(H46))),IF(VLOOKUP($C$3,VLookups!$A$17:$B$18,2,FALSE),C46*VLOOKUP(H46,VLookups!$A$4:$B$13,2,FALSE),C46),"")</f>
        <v/>
      </c>
      <c r="H46" s="21"/>
      <c r="I46" s="56"/>
      <c r="J46" s="244"/>
      <c r="K46" s="343" t="str">
        <f>IF(C46&gt;0,IF(ISBLANK(J46),IF(ISBLANK(H46),"",VLOOKUP(H46,VLookups!$A$4:$C$13,3,FALSE)),J46),"")</f>
        <v/>
      </c>
      <c r="L46" s="343" t="str">
        <f t="shared" si="11"/>
        <v/>
      </c>
      <c r="M46" s="70" t="str">
        <f t="shared" si="12"/>
        <v/>
      </c>
      <c r="N46" s="87"/>
      <c r="O46" s="237" t="str">
        <f>IF(AND(N46&gt;0,C46&gt;0,NOT(K46="")),ABS(VLOOKUP($N$1,VLookups!$A$53:$B$54,2,FALSE)-_xlfn.LOGNORM.DIST(N46,LN(G46),LN(K46),TRUE)),"")</f>
        <v/>
      </c>
      <c r="P46" s="86" t="str">
        <f>IF(AND($B46&gt;0,$C46&gt;0,$D46&gt;0,NOT(ISBLANK($H46))),_xlfn.LOGNORM.INV(ABS(VLOOKUP($N$1,VLookups!$A$53:$B$54,2,FALSE)-P$3),LN($G46),LN($K46)),"")</f>
        <v/>
      </c>
      <c r="Q46" s="85" t="str">
        <f>IF(AND($B46&gt;0,$C46&gt;0,$D46&gt;0,NOT(ISBLANK($H46))),_xlfn.LOGNORM.INV(ABS(VLOOKUP($N$1,VLookups!$A$53:$B$54,2,FALSE)-Q$3),LN($G46),LN($K46)),"")</f>
        <v/>
      </c>
      <c r="R46" s="86" t="str">
        <f>IF(AND($B46&gt;0,$C46&gt;0,$D46&gt;0,NOT(ISBLANK($H46))),_xlfn.LOGNORM.INV(ABS(VLOOKUP($N$1,VLookups!$A$53:$B$54,2,FALSE)-R$3),LN($G46),LN($K46)),"")</f>
        <v/>
      </c>
      <c r="S46" s="85" t="str">
        <f>IF(AND($B46&gt;0,$C46&gt;0,$D46&gt;0,NOT(ISBLANK($H46))),_xlfn.LOGNORM.INV(ABS(VLOOKUP($N$1,VLookups!$A$53:$B$54,2,FALSE)-S$3),LN($G46),LN($K46)),"")</f>
        <v/>
      </c>
      <c r="T46" s="86" t="str">
        <f>IF(AND($B46&gt;0,$C46&gt;0,$D46&gt;0,NOT(ISBLANK($H46))),_xlfn.LOGNORM.INV(ABS(VLOOKUP($N$1,VLookups!$A$53:$B$54,2,FALSE)-T$3),LN($G46),LN($K46)),"")</f>
        <v/>
      </c>
      <c r="U46" s="85" t="str">
        <f>IF(AND($B46&gt;0,$C46&gt;0,$D46&gt;0,NOT(ISBLANK($H46))),_xlfn.LOGNORM.INV(ABS(VLOOKUP($N$1,VLookups!$A$53:$B$54,2,FALSE)-U$3),LN($G46),LN($K46)),"")</f>
        <v/>
      </c>
      <c r="V46" s="5"/>
      <c r="W46" s="152" t="str">
        <f t="shared" si="13"/>
        <v/>
      </c>
      <c r="X46" s="152" t="str">
        <f t="shared" si="14"/>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53" t="e">
        <f t="shared" si="283"/>
        <v>#N/A</v>
      </c>
      <c r="HR46" s="153" t="e">
        <f t="shared" si="297"/>
        <v>#N/A</v>
      </c>
      <c r="HS46" s="153" t="e">
        <f t="shared" si="297"/>
        <v>#N/A</v>
      </c>
      <c r="HT46" s="153" t="e">
        <f t="shared" si="297"/>
        <v>#N/A</v>
      </c>
      <c r="HU46" s="153" t="e">
        <f t="shared" si="277"/>
        <v>#N/A</v>
      </c>
      <c r="HV46" s="153" t="e">
        <f t="shared" si="277"/>
        <v>#N/A</v>
      </c>
      <c r="HW46" s="153" t="e">
        <f t="shared" si="277"/>
        <v>#N/A</v>
      </c>
      <c r="HX46" s="153" t="e">
        <f t="shared" si="277"/>
        <v>#N/A</v>
      </c>
      <c r="HY46" s="153" t="e">
        <f t="shared" si="277"/>
        <v>#N/A</v>
      </c>
      <c r="HZ46" s="153" t="e">
        <f t="shared" si="277"/>
        <v>#N/A</v>
      </c>
      <c r="IA46" s="153" t="e">
        <f t="shared" si="277"/>
        <v>#N/A</v>
      </c>
      <c r="IB46" s="153" t="e">
        <f t="shared" si="277"/>
        <v>#N/A</v>
      </c>
      <c r="IC46" s="153" t="e">
        <f t="shared" si="277"/>
        <v>#N/A</v>
      </c>
      <c r="ID46" s="153" t="e">
        <f t="shared" si="277"/>
        <v>#N/A</v>
      </c>
      <c r="IE46" s="153" t="e">
        <f t="shared" si="277"/>
        <v>#N/A</v>
      </c>
      <c r="IF46" s="153" t="e">
        <f t="shared" si="277"/>
        <v>#N/A</v>
      </c>
      <c r="IG46" s="153" t="e">
        <f t="shared" si="277"/>
        <v>#N/A</v>
      </c>
      <c r="IH46" s="153" t="e">
        <f t="shared" si="277"/>
        <v>#N/A</v>
      </c>
      <c r="II46" s="153" t="e">
        <f t="shared" si="277"/>
        <v>#N/A</v>
      </c>
      <c r="IJ46" s="153" t="e">
        <f t="shared" si="272"/>
        <v>#N/A</v>
      </c>
      <c r="IK46" s="153" t="e">
        <f t="shared" si="272"/>
        <v>#N/A</v>
      </c>
      <c r="IL46" s="153" t="e">
        <f t="shared" si="272"/>
        <v>#N/A</v>
      </c>
      <c r="IM46" s="153" t="e">
        <f t="shared" si="272"/>
        <v>#N/A</v>
      </c>
      <c r="IN46" s="153" t="e">
        <f t="shared" si="272"/>
        <v>#N/A</v>
      </c>
      <c r="IO46" s="153" t="e">
        <f t="shared" si="272"/>
        <v>#N/A</v>
      </c>
      <c r="IP46" s="153" t="e">
        <f t="shared" si="272"/>
        <v>#N/A</v>
      </c>
      <c r="IQ46" s="153" t="e">
        <f t="shared" si="272"/>
        <v>#N/A</v>
      </c>
      <c r="IR46" s="153" t="e">
        <f t="shared" si="272"/>
        <v>#N/A</v>
      </c>
      <c r="IS46" s="153" t="e">
        <f t="shared" si="272"/>
        <v>#N/A</v>
      </c>
      <c r="IT46" s="153" t="e">
        <f t="shared" si="272"/>
        <v>#N/A</v>
      </c>
      <c r="IU46" s="153" t="e">
        <f t="shared" si="272"/>
        <v>#N/A</v>
      </c>
      <c r="IV46" s="153" t="e">
        <f t="shared" si="272"/>
        <v>#N/A</v>
      </c>
      <c r="IW46" s="153" t="e">
        <f t="shared" si="272"/>
        <v>#N/A</v>
      </c>
      <c r="IX46" s="153" t="e">
        <f t="shared" si="272"/>
        <v>#N/A</v>
      </c>
      <c r="IY46" s="153" t="e">
        <f t="shared" ref="IY46:JM61" si="301">IF(ISNONTEXT($K46),_xlfn.LOGNORM.DIST(BF46,LN($G46),LN($K46),FALSE),NA())</f>
        <v>#N/A</v>
      </c>
      <c r="IZ46" s="153" t="e">
        <f t="shared" si="301"/>
        <v>#N/A</v>
      </c>
      <c r="JA46" s="153" t="e">
        <f t="shared" si="301"/>
        <v>#N/A</v>
      </c>
      <c r="JB46" s="153" t="e">
        <f t="shared" si="301"/>
        <v>#N/A</v>
      </c>
      <c r="JC46" s="153" t="e">
        <f t="shared" si="301"/>
        <v>#N/A</v>
      </c>
      <c r="JD46" s="153" t="e">
        <f t="shared" si="301"/>
        <v>#N/A</v>
      </c>
      <c r="JE46" s="153" t="e">
        <f t="shared" si="301"/>
        <v>#N/A</v>
      </c>
      <c r="JF46" s="153" t="e">
        <f t="shared" si="301"/>
        <v>#N/A</v>
      </c>
      <c r="JG46" s="153" t="e">
        <f t="shared" si="301"/>
        <v>#N/A</v>
      </c>
      <c r="JH46" s="153" t="e">
        <f t="shared" si="301"/>
        <v>#N/A</v>
      </c>
      <c r="JI46" s="153" t="e">
        <f t="shared" si="301"/>
        <v>#N/A</v>
      </c>
      <c r="JJ46" s="153" t="e">
        <f t="shared" si="301"/>
        <v>#N/A</v>
      </c>
      <c r="JK46" s="153" t="e">
        <f t="shared" si="301"/>
        <v>#N/A</v>
      </c>
      <c r="JL46" s="153" t="e">
        <f t="shared" si="301"/>
        <v>#N/A</v>
      </c>
      <c r="JM46" s="153" t="e">
        <f t="shared" si="301"/>
        <v>#N/A</v>
      </c>
      <c r="JN46" s="153" t="e">
        <f t="shared" si="286"/>
        <v>#N/A</v>
      </c>
      <c r="JO46" s="153" t="e">
        <f t="shared" si="286"/>
        <v>#N/A</v>
      </c>
      <c r="JP46" s="153" t="e">
        <f t="shared" si="286"/>
        <v>#N/A</v>
      </c>
      <c r="JQ46" s="153" t="e">
        <f t="shared" si="286"/>
        <v>#N/A</v>
      </c>
      <c r="JR46" s="153" t="e">
        <f t="shared" si="286"/>
        <v>#N/A</v>
      </c>
      <c r="JS46" s="153" t="e">
        <f t="shared" si="286"/>
        <v>#N/A</v>
      </c>
      <c r="JT46" s="153" t="e">
        <f t="shared" si="286"/>
        <v>#N/A</v>
      </c>
      <c r="JU46" s="153" t="e">
        <f t="shared" si="286"/>
        <v>#N/A</v>
      </c>
      <c r="JV46" s="153" t="e">
        <f t="shared" si="286"/>
        <v>#N/A</v>
      </c>
      <c r="JW46" s="153" t="e">
        <f t="shared" si="286"/>
        <v>#N/A</v>
      </c>
      <c r="JX46" s="153" t="e">
        <f t="shared" si="286"/>
        <v>#N/A</v>
      </c>
      <c r="JY46" s="153" t="e">
        <f t="shared" si="286"/>
        <v>#N/A</v>
      </c>
      <c r="JZ46" s="153" t="e">
        <f t="shared" si="286"/>
        <v>#N/A</v>
      </c>
      <c r="KA46" s="153" t="e">
        <f t="shared" si="286"/>
        <v>#N/A</v>
      </c>
      <c r="KB46" s="153" t="e">
        <f t="shared" si="286"/>
        <v>#N/A</v>
      </c>
      <c r="KC46" s="153" t="e">
        <f t="shared" si="21"/>
        <v>#N/A</v>
      </c>
      <c r="KD46" s="153" t="e">
        <f t="shared" si="298"/>
        <v>#N/A</v>
      </c>
      <c r="KE46" s="153" t="e">
        <f t="shared" si="298"/>
        <v>#N/A</v>
      </c>
      <c r="KF46" s="153" t="e">
        <f t="shared" si="298"/>
        <v>#N/A</v>
      </c>
      <c r="KG46" s="153" t="e">
        <f t="shared" si="278"/>
        <v>#N/A</v>
      </c>
      <c r="KH46" s="153" t="e">
        <f t="shared" si="278"/>
        <v>#N/A</v>
      </c>
      <c r="KI46" s="153" t="e">
        <f t="shared" si="278"/>
        <v>#N/A</v>
      </c>
      <c r="KJ46" s="153" t="e">
        <f t="shared" si="278"/>
        <v>#N/A</v>
      </c>
      <c r="KK46" s="153" t="e">
        <f t="shared" si="278"/>
        <v>#N/A</v>
      </c>
      <c r="KL46" s="153" t="e">
        <f t="shared" si="278"/>
        <v>#N/A</v>
      </c>
      <c r="KM46" s="153" t="e">
        <f t="shared" si="278"/>
        <v>#N/A</v>
      </c>
      <c r="KN46" s="153" t="e">
        <f t="shared" si="278"/>
        <v>#N/A</v>
      </c>
      <c r="KO46" s="153" t="e">
        <f t="shared" si="278"/>
        <v>#N/A</v>
      </c>
      <c r="KP46" s="153" t="e">
        <f t="shared" si="278"/>
        <v>#N/A</v>
      </c>
      <c r="KQ46" s="153" t="e">
        <f t="shared" si="278"/>
        <v>#N/A</v>
      </c>
      <c r="KR46" s="153" t="e">
        <f t="shared" si="278"/>
        <v>#N/A</v>
      </c>
      <c r="KS46" s="153" t="e">
        <f t="shared" si="278"/>
        <v>#N/A</v>
      </c>
      <c r="KT46" s="153" t="e">
        <f t="shared" si="278"/>
        <v>#N/A</v>
      </c>
      <c r="KU46" s="153" t="e">
        <f t="shared" si="278"/>
        <v>#N/A</v>
      </c>
      <c r="KV46" s="153" t="e">
        <f t="shared" si="273"/>
        <v>#N/A</v>
      </c>
      <c r="KW46" s="153" t="e">
        <f t="shared" si="273"/>
        <v>#N/A</v>
      </c>
      <c r="KX46" s="153" t="e">
        <f t="shared" si="273"/>
        <v>#N/A</v>
      </c>
      <c r="KY46" s="153" t="e">
        <f t="shared" si="273"/>
        <v>#N/A</v>
      </c>
      <c r="KZ46" s="153" t="e">
        <f t="shared" si="273"/>
        <v>#N/A</v>
      </c>
      <c r="LA46" s="153" t="e">
        <f t="shared" si="273"/>
        <v>#N/A</v>
      </c>
      <c r="LB46" s="153" t="e">
        <f t="shared" si="273"/>
        <v>#N/A</v>
      </c>
      <c r="LC46" s="153" t="e">
        <f t="shared" si="273"/>
        <v>#N/A</v>
      </c>
      <c r="LD46" s="153" t="e">
        <f t="shared" si="273"/>
        <v>#N/A</v>
      </c>
      <c r="LE46" s="153" t="e">
        <f t="shared" si="273"/>
        <v>#N/A</v>
      </c>
      <c r="LF46" s="153" t="e">
        <f t="shared" si="273"/>
        <v>#N/A</v>
      </c>
      <c r="LG46" s="153" t="e">
        <f t="shared" si="273"/>
        <v>#N/A</v>
      </c>
      <c r="LH46" s="153" t="e">
        <f t="shared" si="273"/>
        <v>#N/A</v>
      </c>
      <c r="LI46" s="153" t="e">
        <f t="shared" si="273"/>
        <v>#N/A</v>
      </c>
      <c r="LJ46" s="153" t="e">
        <f t="shared" si="273"/>
        <v>#N/A</v>
      </c>
      <c r="LK46" s="153" t="e">
        <f t="shared" ref="LK46:LY61" si="302">IF(ISNONTEXT($K46),_xlfn.LOGNORM.DIST(DR46,LN($G46),LN($K46),FALSE),NA())</f>
        <v>#N/A</v>
      </c>
      <c r="LL46" s="153" t="e">
        <f t="shared" si="302"/>
        <v>#N/A</v>
      </c>
      <c r="LM46" s="153" t="e">
        <f t="shared" si="302"/>
        <v>#N/A</v>
      </c>
      <c r="LN46" s="153" t="e">
        <f t="shared" si="302"/>
        <v>#N/A</v>
      </c>
      <c r="LO46" s="153" t="e">
        <f t="shared" si="302"/>
        <v>#N/A</v>
      </c>
      <c r="LP46" s="153" t="e">
        <f t="shared" si="302"/>
        <v>#N/A</v>
      </c>
      <c r="LQ46" s="153" t="e">
        <f t="shared" si="302"/>
        <v>#N/A</v>
      </c>
      <c r="LR46" s="153" t="e">
        <f t="shared" si="302"/>
        <v>#N/A</v>
      </c>
      <c r="LS46" s="153" t="e">
        <f t="shared" si="302"/>
        <v>#N/A</v>
      </c>
      <c r="LT46" s="153" t="e">
        <f t="shared" si="302"/>
        <v>#N/A</v>
      </c>
      <c r="LU46" s="153" t="e">
        <f t="shared" si="302"/>
        <v>#N/A</v>
      </c>
      <c r="LV46" s="153" t="e">
        <f t="shared" si="302"/>
        <v>#N/A</v>
      </c>
      <c r="LW46" s="153" t="e">
        <f t="shared" si="302"/>
        <v>#N/A</v>
      </c>
      <c r="LX46" s="153" t="e">
        <f t="shared" si="302"/>
        <v>#N/A</v>
      </c>
      <c r="LY46" s="153" t="e">
        <f t="shared" si="302"/>
        <v>#N/A</v>
      </c>
      <c r="LZ46" s="153" t="e">
        <f t="shared" si="287"/>
        <v>#N/A</v>
      </c>
      <c r="MA46" s="153" t="e">
        <f t="shared" si="287"/>
        <v>#N/A</v>
      </c>
      <c r="MB46" s="153" t="e">
        <f t="shared" si="287"/>
        <v>#N/A</v>
      </c>
      <c r="MC46" s="153" t="e">
        <f t="shared" si="287"/>
        <v>#N/A</v>
      </c>
      <c r="MD46" s="153" t="e">
        <f t="shared" si="287"/>
        <v>#N/A</v>
      </c>
      <c r="ME46" s="153" t="e">
        <f t="shared" si="287"/>
        <v>#N/A</v>
      </c>
      <c r="MF46" s="153" t="e">
        <f t="shared" si="287"/>
        <v>#N/A</v>
      </c>
      <c r="MG46" s="153" t="e">
        <f t="shared" si="287"/>
        <v>#N/A</v>
      </c>
      <c r="MH46" s="153" t="e">
        <f t="shared" si="287"/>
        <v>#N/A</v>
      </c>
      <c r="MI46" s="153" t="e">
        <f t="shared" si="287"/>
        <v>#N/A</v>
      </c>
      <c r="MJ46" s="153" t="e">
        <f t="shared" si="287"/>
        <v>#N/A</v>
      </c>
      <c r="MK46" s="153" t="e">
        <f t="shared" si="287"/>
        <v>#N/A</v>
      </c>
      <c r="ML46" s="153" t="e">
        <f t="shared" si="287"/>
        <v>#N/A</v>
      </c>
      <c r="MM46" s="153" t="e">
        <f t="shared" si="287"/>
        <v>#N/A</v>
      </c>
      <c r="MN46" s="153" t="e">
        <f t="shared" si="287"/>
        <v>#N/A</v>
      </c>
      <c r="MO46" s="153" t="e">
        <f t="shared" si="22"/>
        <v>#N/A</v>
      </c>
      <c r="MP46" s="153" t="e">
        <f t="shared" si="299"/>
        <v>#N/A</v>
      </c>
      <c r="MQ46" s="153" t="e">
        <f t="shared" si="299"/>
        <v>#N/A</v>
      </c>
      <c r="MR46" s="153" t="e">
        <f t="shared" si="299"/>
        <v>#N/A</v>
      </c>
      <c r="MS46" s="153" t="e">
        <f t="shared" si="279"/>
        <v>#N/A</v>
      </c>
      <c r="MT46" s="153" t="e">
        <f t="shared" si="279"/>
        <v>#N/A</v>
      </c>
      <c r="MU46" s="153" t="e">
        <f t="shared" si="279"/>
        <v>#N/A</v>
      </c>
      <c r="MV46" s="153" t="e">
        <f t="shared" si="279"/>
        <v>#N/A</v>
      </c>
      <c r="MW46" s="153" t="e">
        <f t="shared" si="279"/>
        <v>#N/A</v>
      </c>
      <c r="MX46" s="153" t="e">
        <f t="shared" si="279"/>
        <v>#N/A</v>
      </c>
      <c r="MY46" s="153" t="e">
        <f t="shared" si="279"/>
        <v>#N/A</v>
      </c>
      <c r="MZ46" s="153" t="e">
        <f t="shared" si="279"/>
        <v>#N/A</v>
      </c>
      <c r="NA46" s="153" t="e">
        <f t="shared" si="279"/>
        <v>#N/A</v>
      </c>
      <c r="NB46" s="153" t="e">
        <f t="shared" si="279"/>
        <v>#N/A</v>
      </c>
      <c r="NC46" s="153" t="e">
        <f t="shared" si="279"/>
        <v>#N/A</v>
      </c>
      <c r="ND46" s="153" t="e">
        <f t="shared" si="279"/>
        <v>#N/A</v>
      </c>
      <c r="NE46" s="153" t="e">
        <f t="shared" si="279"/>
        <v>#N/A</v>
      </c>
      <c r="NF46" s="153" t="e">
        <f t="shared" si="279"/>
        <v>#N/A</v>
      </c>
      <c r="NG46" s="153" t="e">
        <f t="shared" si="279"/>
        <v>#N/A</v>
      </c>
      <c r="NH46" s="153" t="e">
        <f t="shared" si="274"/>
        <v>#N/A</v>
      </c>
      <c r="NI46" s="153" t="e">
        <f t="shared" si="274"/>
        <v>#N/A</v>
      </c>
      <c r="NJ46" s="153" t="e">
        <f t="shared" si="274"/>
        <v>#N/A</v>
      </c>
      <c r="NK46" s="153" t="e">
        <f t="shared" si="274"/>
        <v>#N/A</v>
      </c>
      <c r="NL46" s="153" t="e">
        <f t="shared" si="274"/>
        <v>#N/A</v>
      </c>
      <c r="NM46" s="153" t="e">
        <f t="shared" si="274"/>
        <v>#N/A</v>
      </c>
      <c r="NN46" s="153" t="e">
        <f t="shared" si="274"/>
        <v>#N/A</v>
      </c>
      <c r="NO46" s="153" t="e">
        <f t="shared" si="274"/>
        <v>#N/A</v>
      </c>
      <c r="NP46" s="153" t="e">
        <f t="shared" si="274"/>
        <v>#N/A</v>
      </c>
      <c r="NQ46" s="153" t="e">
        <f t="shared" si="274"/>
        <v>#N/A</v>
      </c>
      <c r="NR46" s="153" t="e">
        <f t="shared" si="274"/>
        <v>#N/A</v>
      </c>
      <c r="NS46" s="153" t="e">
        <f t="shared" si="274"/>
        <v>#N/A</v>
      </c>
      <c r="NT46" s="153" t="e">
        <f t="shared" si="274"/>
        <v>#N/A</v>
      </c>
      <c r="NU46" s="153" t="e">
        <f t="shared" si="274"/>
        <v>#N/A</v>
      </c>
      <c r="NV46" s="153" t="e">
        <f t="shared" si="274"/>
        <v>#N/A</v>
      </c>
      <c r="NW46" s="153" t="e">
        <f t="shared" ref="NW46:OK61" si="303">IF(ISNONTEXT($K46),_xlfn.LOGNORM.DIST(GD46,LN($G46),LN($K46),FALSE),NA())</f>
        <v>#N/A</v>
      </c>
      <c r="NX46" s="153" t="e">
        <f t="shared" si="303"/>
        <v>#N/A</v>
      </c>
      <c r="NY46" s="153" t="e">
        <f t="shared" si="303"/>
        <v>#N/A</v>
      </c>
      <c r="NZ46" s="153" t="e">
        <f t="shared" si="303"/>
        <v>#N/A</v>
      </c>
      <c r="OA46" s="153" t="e">
        <f t="shared" si="303"/>
        <v>#N/A</v>
      </c>
      <c r="OB46" s="153" t="e">
        <f t="shared" si="303"/>
        <v>#N/A</v>
      </c>
      <c r="OC46" s="153" t="e">
        <f t="shared" si="303"/>
        <v>#N/A</v>
      </c>
      <c r="OD46" s="153" t="e">
        <f t="shared" si="303"/>
        <v>#N/A</v>
      </c>
      <c r="OE46" s="153" t="e">
        <f t="shared" si="303"/>
        <v>#N/A</v>
      </c>
      <c r="OF46" s="153" t="e">
        <f t="shared" si="303"/>
        <v>#N/A</v>
      </c>
      <c r="OG46" s="153" t="e">
        <f t="shared" si="303"/>
        <v>#N/A</v>
      </c>
      <c r="OH46" s="153" t="e">
        <f t="shared" si="303"/>
        <v>#N/A</v>
      </c>
      <c r="OI46" s="153" t="e">
        <f t="shared" si="303"/>
        <v>#N/A</v>
      </c>
      <c r="OJ46" s="153" t="e">
        <f t="shared" si="303"/>
        <v>#N/A</v>
      </c>
      <c r="OK46" s="153" t="e">
        <f t="shared" si="303"/>
        <v>#N/A</v>
      </c>
      <c r="OL46" s="153" t="e">
        <f t="shared" si="288"/>
        <v>#N/A</v>
      </c>
      <c r="OM46" s="153" t="e">
        <f t="shared" si="288"/>
        <v>#N/A</v>
      </c>
      <c r="ON46" s="153" t="e">
        <f t="shared" si="288"/>
        <v>#N/A</v>
      </c>
      <c r="OO46" s="153" t="e">
        <f t="shared" si="288"/>
        <v>#N/A</v>
      </c>
      <c r="OP46" s="153" t="e">
        <f t="shared" si="288"/>
        <v>#N/A</v>
      </c>
      <c r="OQ46" s="153" t="e">
        <f t="shared" si="288"/>
        <v>#N/A</v>
      </c>
      <c r="OR46" s="153" t="e">
        <f t="shared" si="288"/>
        <v>#N/A</v>
      </c>
      <c r="OS46" s="153" t="e">
        <f t="shared" si="288"/>
        <v>#N/A</v>
      </c>
      <c r="OT46" s="153" t="e">
        <f t="shared" si="288"/>
        <v>#N/A</v>
      </c>
      <c r="OU46" s="153" t="e">
        <f t="shared" si="288"/>
        <v>#N/A</v>
      </c>
      <c r="OV46" s="153" t="e">
        <f t="shared" si="288"/>
        <v>#N/A</v>
      </c>
      <c r="OW46" s="153" t="e">
        <f t="shared" si="288"/>
        <v>#N/A</v>
      </c>
      <c r="OX46" s="153" t="e">
        <f t="shared" si="288"/>
        <v>#N/A</v>
      </c>
      <c r="OY46" s="153" t="e">
        <f t="shared" si="288"/>
        <v>#N/A</v>
      </c>
      <c r="OZ46" s="153" t="e">
        <f t="shared" si="288"/>
        <v>#N/A</v>
      </c>
      <c r="PA46" s="153" t="e">
        <f t="shared" si="23"/>
        <v>#N/A</v>
      </c>
      <c r="PB46" s="153" t="e">
        <f t="shared" si="284"/>
        <v>#N/A</v>
      </c>
      <c r="PC46" s="153" t="e">
        <f t="shared" si="284"/>
        <v>#N/A</v>
      </c>
      <c r="PD46" s="153" t="e">
        <f t="shared" si="284"/>
        <v>#N/A</v>
      </c>
      <c r="PE46" s="153" t="e">
        <f t="shared" si="284"/>
        <v>#N/A</v>
      </c>
      <c r="PF46" s="153" t="e">
        <f t="shared" si="284"/>
        <v>#N/A</v>
      </c>
      <c r="PG46" s="153" t="e">
        <f t="shared" si="284"/>
        <v>#N/A</v>
      </c>
      <c r="PH46" s="153" t="e">
        <f t="shared" si="284"/>
        <v>#N/A</v>
      </c>
      <c r="PI46" s="153" t="e">
        <f t="shared" si="284"/>
        <v>#N/A</v>
      </c>
    </row>
    <row r="47" spans="1:425" hidden="1" x14ac:dyDescent="0.75">
      <c r="A47" s="4">
        <v>44</v>
      </c>
      <c r="B47" s="342" t="str">
        <f>IFERROR(_xlfn.LOGNORM.INV(VLookups!$B$22,LN($G47),LN($K47)),"")</f>
        <v/>
      </c>
      <c r="C47" s="87"/>
      <c r="D47" s="342" t="str">
        <f>IFERROR(_xlfn.LOGNORM.INV(VLookups!$B$23,LN($G47),LN($K47)),"")</f>
        <v/>
      </c>
      <c r="E47" s="34" t="str">
        <f t="shared" si="9"/>
        <v/>
      </c>
      <c r="F47" s="34" t="str">
        <f t="shared" si="10"/>
        <v/>
      </c>
      <c r="G47" s="68" t="str">
        <f>IF(AND(C47&gt;0,NOT(ISBLANK(H47))),IF(VLOOKUP($C$3,VLookups!$A$17:$B$18,2,FALSE),C47*VLOOKUP(H47,VLookups!$A$4:$B$13,2,FALSE),C47),"")</f>
        <v/>
      </c>
      <c r="H47" s="21"/>
      <c r="I47" s="56"/>
      <c r="J47" s="244"/>
      <c r="K47" s="343" t="str">
        <f>IF(C47&gt;0,IF(ISBLANK(J47),IF(ISBLANK(H47),"",VLOOKUP(H47,VLookups!$A$4:$C$13,3,FALSE)),J47),"")</f>
        <v/>
      </c>
      <c r="L47" s="343" t="str">
        <f t="shared" si="11"/>
        <v/>
      </c>
      <c r="M47" s="70" t="str">
        <f t="shared" si="12"/>
        <v/>
      </c>
      <c r="N47" s="87"/>
      <c r="O47" s="237" t="str">
        <f>IF(AND(N47&gt;0,C47&gt;0,NOT(K47="")),ABS(VLOOKUP($N$1,VLookups!$A$53:$B$54,2,FALSE)-_xlfn.LOGNORM.DIST(N47,LN(G47),LN(K47),TRUE)),"")</f>
        <v/>
      </c>
      <c r="P47" s="86" t="str">
        <f>IF(AND($B47&gt;0,$C47&gt;0,$D47&gt;0,NOT(ISBLANK($H47))),_xlfn.LOGNORM.INV(ABS(VLOOKUP($N$1,VLookups!$A$53:$B$54,2,FALSE)-P$3),LN($G47),LN($K47)),"")</f>
        <v/>
      </c>
      <c r="Q47" s="85" t="str">
        <f>IF(AND($B47&gt;0,$C47&gt;0,$D47&gt;0,NOT(ISBLANK($H47))),_xlfn.LOGNORM.INV(ABS(VLOOKUP($N$1,VLookups!$A$53:$B$54,2,FALSE)-Q$3),LN($G47),LN($K47)),"")</f>
        <v/>
      </c>
      <c r="R47" s="86" t="str">
        <f>IF(AND($B47&gt;0,$C47&gt;0,$D47&gt;0,NOT(ISBLANK($H47))),_xlfn.LOGNORM.INV(ABS(VLOOKUP($N$1,VLookups!$A$53:$B$54,2,FALSE)-R$3),LN($G47),LN($K47)),"")</f>
        <v/>
      </c>
      <c r="S47" s="85" t="str">
        <f>IF(AND($B47&gt;0,$C47&gt;0,$D47&gt;0,NOT(ISBLANK($H47))),_xlfn.LOGNORM.INV(ABS(VLOOKUP($N$1,VLookups!$A$53:$B$54,2,FALSE)-S$3),LN($G47),LN($K47)),"")</f>
        <v/>
      </c>
      <c r="T47" s="86" t="str">
        <f>IF(AND($B47&gt;0,$C47&gt;0,$D47&gt;0,NOT(ISBLANK($H47))),_xlfn.LOGNORM.INV(ABS(VLOOKUP($N$1,VLookups!$A$53:$B$54,2,FALSE)-T$3),LN($G47),LN($K47)),"")</f>
        <v/>
      </c>
      <c r="U47" s="85" t="str">
        <f>IF(AND($B47&gt;0,$C47&gt;0,$D47&gt;0,NOT(ISBLANK($H47))),_xlfn.LOGNORM.INV(ABS(VLOOKUP($N$1,VLookups!$A$53:$B$54,2,FALSE)-U$3),LN($G47),LN($K47)),"")</f>
        <v/>
      </c>
      <c r="V47" s="5"/>
      <c r="W47" s="152" t="str">
        <f t="shared" si="13"/>
        <v/>
      </c>
      <c r="X47" s="152" t="str">
        <f t="shared" si="14"/>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53" t="e">
        <f t="shared" si="283"/>
        <v>#N/A</v>
      </c>
      <c r="HR47" s="153" t="e">
        <f t="shared" si="297"/>
        <v>#N/A</v>
      </c>
      <c r="HS47" s="153" t="e">
        <f t="shared" si="297"/>
        <v>#N/A</v>
      </c>
      <c r="HT47" s="153" t="e">
        <f t="shared" si="297"/>
        <v>#N/A</v>
      </c>
      <c r="HU47" s="153" t="e">
        <f t="shared" si="277"/>
        <v>#N/A</v>
      </c>
      <c r="HV47" s="153" t="e">
        <f t="shared" si="277"/>
        <v>#N/A</v>
      </c>
      <c r="HW47" s="153" t="e">
        <f t="shared" si="277"/>
        <v>#N/A</v>
      </c>
      <c r="HX47" s="153" t="e">
        <f t="shared" si="277"/>
        <v>#N/A</v>
      </c>
      <c r="HY47" s="153" t="e">
        <f t="shared" si="277"/>
        <v>#N/A</v>
      </c>
      <c r="HZ47" s="153" t="e">
        <f t="shared" si="277"/>
        <v>#N/A</v>
      </c>
      <c r="IA47" s="153" t="e">
        <f t="shared" si="277"/>
        <v>#N/A</v>
      </c>
      <c r="IB47" s="153" t="e">
        <f t="shared" si="277"/>
        <v>#N/A</v>
      </c>
      <c r="IC47" s="153" t="e">
        <f t="shared" si="277"/>
        <v>#N/A</v>
      </c>
      <c r="ID47" s="153" t="e">
        <f t="shared" si="277"/>
        <v>#N/A</v>
      </c>
      <c r="IE47" s="153" t="e">
        <f t="shared" si="277"/>
        <v>#N/A</v>
      </c>
      <c r="IF47" s="153" t="e">
        <f t="shared" si="277"/>
        <v>#N/A</v>
      </c>
      <c r="IG47" s="153" t="e">
        <f t="shared" si="277"/>
        <v>#N/A</v>
      </c>
      <c r="IH47" s="153" t="e">
        <f t="shared" si="277"/>
        <v>#N/A</v>
      </c>
      <c r="II47" s="153" t="e">
        <f t="shared" si="277"/>
        <v>#N/A</v>
      </c>
      <c r="IJ47" s="153" t="e">
        <f t="shared" ref="IJ47:IX62" si="305">IF(ISNONTEXT($K47),_xlfn.LOGNORM.DIST(AQ47,LN($G47),LN($K47),FALSE),NA())</f>
        <v>#N/A</v>
      </c>
      <c r="IK47" s="153" t="e">
        <f t="shared" si="305"/>
        <v>#N/A</v>
      </c>
      <c r="IL47" s="153" t="e">
        <f t="shared" si="305"/>
        <v>#N/A</v>
      </c>
      <c r="IM47" s="153" t="e">
        <f t="shared" si="305"/>
        <v>#N/A</v>
      </c>
      <c r="IN47" s="153" t="e">
        <f t="shared" si="305"/>
        <v>#N/A</v>
      </c>
      <c r="IO47" s="153" t="e">
        <f t="shared" si="305"/>
        <v>#N/A</v>
      </c>
      <c r="IP47" s="153" t="e">
        <f t="shared" si="305"/>
        <v>#N/A</v>
      </c>
      <c r="IQ47" s="153" t="e">
        <f t="shared" si="305"/>
        <v>#N/A</v>
      </c>
      <c r="IR47" s="153" t="e">
        <f t="shared" si="305"/>
        <v>#N/A</v>
      </c>
      <c r="IS47" s="153" t="e">
        <f t="shared" si="305"/>
        <v>#N/A</v>
      </c>
      <c r="IT47" s="153" t="e">
        <f t="shared" si="305"/>
        <v>#N/A</v>
      </c>
      <c r="IU47" s="153" t="e">
        <f t="shared" si="305"/>
        <v>#N/A</v>
      </c>
      <c r="IV47" s="153" t="e">
        <f t="shared" si="305"/>
        <v>#N/A</v>
      </c>
      <c r="IW47" s="153" t="e">
        <f t="shared" si="305"/>
        <v>#N/A</v>
      </c>
      <c r="IX47" s="153" t="e">
        <f t="shared" si="305"/>
        <v>#N/A</v>
      </c>
      <c r="IY47" s="153" t="e">
        <f t="shared" si="301"/>
        <v>#N/A</v>
      </c>
      <c r="IZ47" s="153" t="e">
        <f t="shared" si="301"/>
        <v>#N/A</v>
      </c>
      <c r="JA47" s="153" t="e">
        <f t="shared" si="301"/>
        <v>#N/A</v>
      </c>
      <c r="JB47" s="153" t="e">
        <f t="shared" si="301"/>
        <v>#N/A</v>
      </c>
      <c r="JC47" s="153" t="e">
        <f t="shared" si="301"/>
        <v>#N/A</v>
      </c>
      <c r="JD47" s="153" t="e">
        <f t="shared" si="301"/>
        <v>#N/A</v>
      </c>
      <c r="JE47" s="153" t="e">
        <f t="shared" si="301"/>
        <v>#N/A</v>
      </c>
      <c r="JF47" s="153" t="e">
        <f t="shared" si="301"/>
        <v>#N/A</v>
      </c>
      <c r="JG47" s="153" t="e">
        <f t="shared" si="301"/>
        <v>#N/A</v>
      </c>
      <c r="JH47" s="153" t="e">
        <f t="shared" si="301"/>
        <v>#N/A</v>
      </c>
      <c r="JI47" s="153" t="e">
        <f t="shared" si="301"/>
        <v>#N/A</v>
      </c>
      <c r="JJ47" s="153" t="e">
        <f t="shared" si="301"/>
        <v>#N/A</v>
      </c>
      <c r="JK47" s="153" t="e">
        <f t="shared" si="301"/>
        <v>#N/A</v>
      </c>
      <c r="JL47" s="153" t="e">
        <f t="shared" si="301"/>
        <v>#N/A</v>
      </c>
      <c r="JM47" s="153" t="e">
        <f t="shared" si="301"/>
        <v>#N/A</v>
      </c>
      <c r="JN47" s="153" t="e">
        <f t="shared" si="286"/>
        <v>#N/A</v>
      </c>
      <c r="JO47" s="153" t="e">
        <f t="shared" si="286"/>
        <v>#N/A</v>
      </c>
      <c r="JP47" s="153" t="e">
        <f t="shared" si="286"/>
        <v>#N/A</v>
      </c>
      <c r="JQ47" s="153" t="e">
        <f t="shared" si="286"/>
        <v>#N/A</v>
      </c>
      <c r="JR47" s="153" t="e">
        <f t="shared" si="286"/>
        <v>#N/A</v>
      </c>
      <c r="JS47" s="153" t="e">
        <f t="shared" si="286"/>
        <v>#N/A</v>
      </c>
      <c r="JT47" s="153" t="e">
        <f t="shared" si="286"/>
        <v>#N/A</v>
      </c>
      <c r="JU47" s="153" t="e">
        <f t="shared" si="286"/>
        <v>#N/A</v>
      </c>
      <c r="JV47" s="153" t="e">
        <f t="shared" si="286"/>
        <v>#N/A</v>
      </c>
      <c r="JW47" s="153" t="e">
        <f t="shared" si="286"/>
        <v>#N/A</v>
      </c>
      <c r="JX47" s="153" t="e">
        <f t="shared" si="286"/>
        <v>#N/A</v>
      </c>
      <c r="JY47" s="153" t="e">
        <f t="shared" si="286"/>
        <v>#N/A</v>
      </c>
      <c r="JZ47" s="153" t="e">
        <f t="shared" si="286"/>
        <v>#N/A</v>
      </c>
      <c r="KA47" s="153" t="e">
        <f t="shared" si="286"/>
        <v>#N/A</v>
      </c>
      <c r="KB47" s="153" t="e">
        <f t="shared" si="286"/>
        <v>#N/A</v>
      </c>
      <c r="KC47" s="153" t="e">
        <f t="shared" si="21"/>
        <v>#N/A</v>
      </c>
      <c r="KD47" s="153" t="e">
        <f t="shared" si="298"/>
        <v>#N/A</v>
      </c>
      <c r="KE47" s="153" t="e">
        <f t="shared" si="298"/>
        <v>#N/A</v>
      </c>
      <c r="KF47" s="153" t="e">
        <f t="shared" si="298"/>
        <v>#N/A</v>
      </c>
      <c r="KG47" s="153" t="e">
        <f t="shared" si="278"/>
        <v>#N/A</v>
      </c>
      <c r="KH47" s="153" t="e">
        <f t="shared" si="278"/>
        <v>#N/A</v>
      </c>
      <c r="KI47" s="153" t="e">
        <f t="shared" si="278"/>
        <v>#N/A</v>
      </c>
      <c r="KJ47" s="153" t="e">
        <f t="shared" si="278"/>
        <v>#N/A</v>
      </c>
      <c r="KK47" s="153" t="e">
        <f t="shared" si="278"/>
        <v>#N/A</v>
      </c>
      <c r="KL47" s="153" t="e">
        <f t="shared" si="278"/>
        <v>#N/A</v>
      </c>
      <c r="KM47" s="153" t="e">
        <f t="shared" si="278"/>
        <v>#N/A</v>
      </c>
      <c r="KN47" s="153" t="e">
        <f t="shared" si="278"/>
        <v>#N/A</v>
      </c>
      <c r="KO47" s="153" t="e">
        <f t="shared" si="278"/>
        <v>#N/A</v>
      </c>
      <c r="KP47" s="153" t="e">
        <f t="shared" si="278"/>
        <v>#N/A</v>
      </c>
      <c r="KQ47" s="153" t="e">
        <f t="shared" si="278"/>
        <v>#N/A</v>
      </c>
      <c r="KR47" s="153" t="e">
        <f t="shared" si="278"/>
        <v>#N/A</v>
      </c>
      <c r="KS47" s="153" t="e">
        <f t="shared" si="278"/>
        <v>#N/A</v>
      </c>
      <c r="KT47" s="153" t="e">
        <f t="shared" si="278"/>
        <v>#N/A</v>
      </c>
      <c r="KU47" s="153" t="e">
        <f t="shared" si="278"/>
        <v>#N/A</v>
      </c>
      <c r="KV47" s="153" t="e">
        <f t="shared" ref="KV47:LJ62" si="306">IF(ISNONTEXT($K47),_xlfn.LOGNORM.DIST(DC47,LN($G47),LN($K47),FALSE),NA())</f>
        <v>#N/A</v>
      </c>
      <c r="KW47" s="153" t="e">
        <f t="shared" si="306"/>
        <v>#N/A</v>
      </c>
      <c r="KX47" s="153" t="e">
        <f t="shared" si="306"/>
        <v>#N/A</v>
      </c>
      <c r="KY47" s="153" t="e">
        <f t="shared" si="306"/>
        <v>#N/A</v>
      </c>
      <c r="KZ47" s="153" t="e">
        <f t="shared" si="306"/>
        <v>#N/A</v>
      </c>
      <c r="LA47" s="153" t="e">
        <f t="shared" si="306"/>
        <v>#N/A</v>
      </c>
      <c r="LB47" s="153" t="e">
        <f t="shared" si="306"/>
        <v>#N/A</v>
      </c>
      <c r="LC47" s="153" t="e">
        <f t="shared" si="306"/>
        <v>#N/A</v>
      </c>
      <c r="LD47" s="153" t="e">
        <f t="shared" si="306"/>
        <v>#N/A</v>
      </c>
      <c r="LE47" s="153" t="e">
        <f t="shared" si="306"/>
        <v>#N/A</v>
      </c>
      <c r="LF47" s="153" t="e">
        <f t="shared" si="306"/>
        <v>#N/A</v>
      </c>
      <c r="LG47" s="153" t="e">
        <f t="shared" si="306"/>
        <v>#N/A</v>
      </c>
      <c r="LH47" s="153" t="e">
        <f t="shared" si="306"/>
        <v>#N/A</v>
      </c>
      <c r="LI47" s="153" t="e">
        <f t="shared" si="306"/>
        <v>#N/A</v>
      </c>
      <c r="LJ47" s="153" t="e">
        <f t="shared" si="306"/>
        <v>#N/A</v>
      </c>
      <c r="LK47" s="153" t="e">
        <f t="shared" si="302"/>
        <v>#N/A</v>
      </c>
      <c r="LL47" s="153" t="e">
        <f t="shared" si="302"/>
        <v>#N/A</v>
      </c>
      <c r="LM47" s="153" t="e">
        <f t="shared" si="302"/>
        <v>#N/A</v>
      </c>
      <c r="LN47" s="153" t="e">
        <f t="shared" si="302"/>
        <v>#N/A</v>
      </c>
      <c r="LO47" s="153" t="e">
        <f t="shared" si="302"/>
        <v>#N/A</v>
      </c>
      <c r="LP47" s="153" t="e">
        <f t="shared" si="302"/>
        <v>#N/A</v>
      </c>
      <c r="LQ47" s="153" t="e">
        <f t="shared" si="302"/>
        <v>#N/A</v>
      </c>
      <c r="LR47" s="153" t="e">
        <f t="shared" si="302"/>
        <v>#N/A</v>
      </c>
      <c r="LS47" s="153" t="e">
        <f t="shared" si="302"/>
        <v>#N/A</v>
      </c>
      <c r="LT47" s="153" t="e">
        <f t="shared" si="302"/>
        <v>#N/A</v>
      </c>
      <c r="LU47" s="153" t="e">
        <f t="shared" si="302"/>
        <v>#N/A</v>
      </c>
      <c r="LV47" s="153" t="e">
        <f t="shared" si="302"/>
        <v>#N/A</v>
      </c>
      <c r="LW47" s="153" t="e">
        <f t="shared" si="302"/>
        <v>#N/A</v>
      </c>
      <c r="LX47" s="153" t="e">
        <f t="shared" si="302"/>
        <v>#N/A</v>
      </c>
      <c r="LY47" s="153" t="e">
        <f t="shared" si="302"/>
        <v>#N/A</v>
      </c>
      <c r="LZ47" s="153" t="e">
        <f t="shared" si="287"/>
        <v>#N/A</v>
      </c>
      <c r="MA47" s="153" t="e">
        <f t="shared" si="287"/>
        <v>#N/A</v>
      </c>
      <c r="MB47" s="153" t="e">
        <f t="shared" si="287"/>
        <v>#N/A</v>
      </c>
      <c r="MC47" s="153" t="e">
        <f t="shared" si="287"/>
        <v>#N/A</v>
      </c>
      <c r="MD47" s="153" t="e">
        <f t="shared" si="287"/>
        <v>#N/A</v>
      </c>
      <c r="ME47" s="153" t="e">
        <f t="shared" si="287"/>
        <v>#N/A</v>
      </c>
      <c r="MF47" s="153" t="e">
        <f t="shared" si="287"/>
        <v>#N/A</v>
      </c>
      <c r="MG47" s="153" t="e">
        <f t="shared" si="287"/>
        <v>#N/A</v>
      </c>
      <c r="MH47" s="153" t="e">
        <f t="shared" si="287"/>
        <v>#N/A</v>
      </c>
      <c r="MI47" s="153" t="e">
        <f t="shared" si="287"/>
        <v>#N/A</v>
      </c>
      <c r="MJ47" s="153" t="e">
        <f t="shared" si="287"/>
        <v>#N/A</v>
      </c>
      <c r="MK47" s="153" t="e">
        <f t="shared" si="287"/>
        <v>#N/A</v>
      </c>
      <c r="ML47" s="153" t="e">
        <f t="shared" si="287"/>
        <v>#N/A</v>
      </c>
      <c r="MM47" s="153" t="e">
        <f t="shared" si="287"/>
        <v>#N/A</v>
      </c>
      <c r="MN47" s="153" t="e">
        <f t="shared" si="287"/>
        <v>#N/A</v>
      </c>
      <c r="MO47" s="153" t="e">
        <f t="shared" si="22"/>
        <v>#N/A</v>
      </c>
      <c r="MP47" s="153" t="e">
        <f t="shared" si="299"/>
        <v>#N/A</v>
      </c>
      <c r="MQ47" s="153" t="e">
        <f t="shared" si="299"/>
        <v>#N/A</v>
      </c>
      <c r="MR47" s="153" t="e">
        <f t="shared" si="299"/>
        <v>#N/A</v>
      </c>
      <c r="MS47" s="153" t="e">
        <f t="shared" si="279"/>
        <v>#N/A</v>
      </c>
      <c r="MT47" s="153" t="e">
        <f t="shared" si="279"/>
        <v>#N/A</v>
      </c>
      <c r="MU47" s="153" t="e">
        <f t="shared" si="279"/>
        <v>#N/A</v>
      </c>
      <c r="MV47" s="153" t="e">
        <f t="shared" si="279"/>
        <v>#N/A</v>
      </c>
      <c r="MW47" s="153" t="e">
        <f t="shared" si="279"/>
        <v>#N/A</v>
      </c>
      <c r="MX47" s="153" t="e">
        <f t="shared" si="279"/>
        <v>#N/A</v>
      </c>
      <c r="MY47" s="153" t="e">
        <f t="shared" si="279"/>
        <v>#N/A</v>
      </c>
      <c r="MZ47" s="153" t="e">
        <f t="shared" si="279"/>
        <v>#N/A</v>
      </c>
      <c r="NA47" s="153" t="e">
        <f t="shared" si="279"/>
        <v>#N/A</v>
      </c>
      <c r="NB47" s="153" t="e">
        <f t="shared" si="279"/>
        <v>#N/A</v>
      </c>
      <c r="NC47" s="153" t="e">
        <f t="shared" si="279"/>
        <v>#N/A</v>
      </c>
      <c r="ND47" s="153" t="e">
        <f t="shared" si="279"/>
        <v>#N/A</v>
      </c>
      <c r="NE47" s="153" t="e">
        <f t="shared" si="279"/>
        <v>#N/A</v>
      </c>
      <c r="NF47" s="153" t="e">
        <f t="shared" si="279"/>
        <v>#N/A</v>
      </c>
      <c r="NG47" s="153" t="e">
        <f t="shared" si="279"/>
        <v>#N/A</v>
      </c>
      <c r="NH47" s="153" t="e">
        <f t="shared" ref="NH47:NV62" si="307">IF(ISNONTEXT($K47),_xlfn.LOGNORM.DIST(FO47,LN($G47),LN($K47),FALSE),NA())</f>
        <v>#N/A</v>
      </c>
      <c r="NI47" s="153" t="e">
        <f t="shared" si="307"/>
        <v>#N/A</v>
      </c>
      <c r="NJ47" s="153" t="e">
        <f t="shared" si="307"/>
        <v>#N/A</v>
      </c>
      <c r="NK47" s="153" t="e">
        <f t="shared" si="307"/>
        <v>#N/A</v>
      </c>
      <c r="NL47" s="153" t="e">
        <f t="shared" si="307"/>
        <v>#N/A</v>
      </c>
      <c r="NM47" s="153" t="e">
        <f t="shared" si="307"/>
        <v>#N/A</v>
      </c>
      <c r="NN47" s="153" t="e">
        <f t="shared" si="307"/>
        <v>#N/A</v>
      </c>
      <c r="NO47" s="153" t="e">
        <f t="shared" si="307"/>
        <v>#N/A</v>
      </c>
      <c r="NP47" s="153" t="e">
        <f t="shared" si="307"/>
        <v>#N/A</v>
      </c>
      <c r="NQ47" s="153" t="e">
        <f t="shared" si="307"/>
        <v>#N/A</v>
      </c>
      <c r="NR47" s="153" t="e">
        <f t="shared" si="307"/>
        <v>#N/A</v>
      </c>
      <c r="NS47" s="153" t="e">
        <f t="shared" si="307"/>
        <v>#N/A</v>
      </c>
      <c r="NT47" s="153" t="e">
        <f t="shared" si="307"/>
        <v>#N/A</v>
      </c>
      <c r="NU47" s="153" t="e">
        <f t="shared" si="307"/>
        <v>#N/A</v>
      </c>
      <c r="NV47" s="153" t="e">
        <f t="shared" si="307"/>
        <v>#N/A</v>
      </c>
      <c r="NW47" s="153" t="e">
        <f t="shared" si="303"/>
        <v>#N/A</v>
      </c>
      <c r="NX47" s="153" t="e">
        <f t="shared" si="303"/>
        <v>#N/A</v>
      </c>
      <c r="NY47" s="153" t="e">
        <f t="shared" si="303"/>
        <v>#N/A</v>
      </c>
      <c r="NZ47" s="153" t="e">
        <f t="shared" si="303"/>
        <v>#N/A</v>
      </c>
      <c r="OA47" s="153" t="e">
        <f t="shared" si="303"/>
        <v>#N/A</v>
      </c>
      <c r="OB47" s="153" t="e">
        <f t="shared" si="303"/>
        <v>#N/A</v>
      </c>
      <c r="OC47" s="153" t="e">
        <f t="shared" si="303"/>
        <v>#N/A</v>
      </c>
      <c r="OD47" s="153" t="e">
        <f t="shared" si="303"/>
        <v>#N/A</v>
      </c>
      <c r="OE47" s="153" t="e">
        <f t="shared" si="303"/>
        <v>#N/A</v>
      </c>
      <c r="OF47" s="153" t="e">
        <f t="shared" si="303"/>
        <v>#N/A</v>
      </c>
      <c r="OG47" s="153" t="e">
        <f t="shared" si="303"/>
        <v>#N/A</v>
      </c>
      <c r="OH47" s="153" t="e">
        <f t="shared" si="303"/>
        <v>#N/A</v>
      </c>
      <c r="OI47" s="153" t="e">
        <f t="shared" si="303"/>
        <v>#N/A</v>
      </c>
      <c r="OJ47" s="153" t="e">
        <f t="shared" si="303"/>
        <v>#N/A</v>
      </c>
      <c r="OK47" s="153" t="e">
        <f t="shared" si="303"/>
        <v>#N/A</v>
      </c>
      <c r="OL47" s="153" t="e">
        <f t="shared" si="288"/>
        <v>#N/A</v>
      </c>
      <c r="OM47" s="153" t="e">
        <f t="shared" si="288"/>
        <v>#N/A</v>
      </c>
      <c r="ON47" s="153" t="e">
        <f t="shared" si="288"/>
        <v>#N/A</v>
      </c>
      <c r="OO47" s="153" t="e">
        <f t="shared" si="288"/>
        <v>#N/A</v>
      </c>
      <c r="OP47" s="153" t="e">
        <f t="shared" si="288"/>
        <v>#N/A</v>
      </c>
      <c r="OQ47" s="153" t="e">
        <f t="shared" si="288"/>
        <v>#N/A</v>
      </c>
      <c r="OR47" s="153" t="e">
        <f t="shared" si="288"/>
        <v>#N/A</v>
      </c>
      <c r="OS47" s="153" t="e">
        <f t="shared" si="288"/>
        <v>#N/A</v>
      </c>
      <c r="OT47" s="153" t="e">
        <f t="shared" si="288"/>
        <v>#N/A</v>
      </c>
      <c r="OU47" s="153" t="e">
        <f t="shared" si="288"/>
        <v>#N/A</v>
      </c>
      <c r="OV47" s="153" t="e">
        <f t="shared" si="288"/>
        <v>#N/A</v>
      </c>
      <c r="OW47" s="153" t="e">
        <f t="shared" si="288"/>
        <v>#N/A</v>
      </c>
      <c r="OX47" s="153" t="e">
        <f t="shared" si="288"/>
        <v>#N/A</v>
      </c>
      <c r="OY47" s="153" t="e">
        <f t="shared" si="288"/>
        <v>#N/A</v>
      </c>
      <c r="OZ47" s="153" t="e">
        <f t="shared" si="288"/>
        <v>#N/A</v>
      </c>
      <c r="PA47" s="153" t="e">
        <f t="shared" si="23"/>
        <v>#N/A</v>
      </c>
      <c r="PB47" s="153" t="e">
        <f t="shared" si="284"/>
        <v>#N/A</v>
      </c>
      <c r="PC47" s="153" t="e">
        <f t="shared" si="284"/>
        <v>#N/A</v>
      </c>
      <c r="PD47" s="153" t="e">
        <f t="shared" si="284"/>
        <v>#N/A</v>
      </c>
      <c r="PE47" s="153" t="e">
        <f t="shared" si="284"/>
        <v>#N/A</v>
      </c>
      <c r="PF47" s="153" t="e">
        <f t="shared" si="284"/>
        <v>#N/A</v>
      </c>
      <c r="PG47" s="153" t="e">
        <f t="shared" si="284"/>
        <v>#N/A</v>
      </c>
      <c r="PH47" s="153" t="e">
        <f t="shared" si="284"/>
        <v>#N/A</v>
      </c>
      <c r="PI47" s="153" t="e">
        <f t="shared" si="284"/>
        <v>#N/A</v>
      </c>
    </row>
    <row r="48" spans="1:425" hidden="1" x14ac:dyDescent="0.75">
      <c r="A48" s="4">
        <v>45</v>
      </c>
      <c r="B48" s="342" t="str">
        <f>IFERROR(_xlfn.LOGNORM.INV(VLookups!$B$22,LN($G48),LN($K48)),"")</f>
        <v/>
      </c>
      <c r="C48" s="87"/>
      <c r="D48" s="342" t="str">
        <f>IFERROR(_xlfn.LOGNORM.INV(VLookups!$B$23,LN($G48),LN($K48)),"")</f>
        <v/>
      </c>
      <c r="E48" s="34" t="str">
        <f t="shared" si="9"/>
        <v/>
      </c>
      <c r="F48" s="34" t="str">
        <f t="shared" si="10"/>
        <v/>
      </c>
      <c r="G48" s="68" t="str">
        <f>IF(AND(C48&gt;0,NOT(ISBLANK(H48))),IF(VLOOKUP($C$3,VLookups!$A$17:$B$18,2,FALSE),C48*VLOOKUP(H48,VLookups!$A$4:$B$13,2,FALSE),C48),"")</f>
        <v/>
      </c>
      <c r="H48" s="21"/>
      <c r="I48" s="56"/>
      <c r="J48" s="244"/>
      <c r="K48" s="343" t="str">
        <f>IF(C48&gt;0,IF(ISBLANK(J48),IF(ISBLANK(H48),"",VLOOKUP(H48,VLookups!$A$4:$C$13,3,FALSE)),J48),"")</f>
        <v/>
      </c>
      <c r="L48" s="343" t="str">
        <f t="shared" si="11"/>
        <v/>
      </c>
      <c r="M48" s="70" t="str">
        <f t="shared" si="12"/>
        <v/>
      </c>
      <c r="N48" s="87"/>
      <c r="O48" s="237" t="str">
        <f>IF(AND(N48&gt;0,C48&gt;0,NOT(K48="")),ABS(VLOOKUP($N$1,VLookups!$A$53:$B$54,2,FALSE)-_xlfn.LOGNORM.DIST(N48,LN(G48),LN(K48),TRUE)),"")</f>
        <v/>
      </c>
      <c r="P48" s="86" t="str">
        <f>IF(AND($B48&gt;0,$C48&gt;0,$D48&gt;0,NOT(ISBLANK($H48))),_xlfn.LOGNORM.INV(ABS(VLOOKUP($N$1,VLookups!$A$53:$B$54,2,FALSE)-P$3),LN($G48),LN($K48)),"")</f>
        <v/>
      </c>
      <c r="Q48" s="85" t="str">
        <f>IF(AND($B48&gt;0,$C48&gt;0,$D48&gt;0,NOT(ISBLANK($H48))),_xlfn.LOGNORM.INV(ABS(VLOOKUP($N$1,VLookups!$A$53:$B$54,2,FALSE)-Q$3),LN($G48),LN($K48)),"")</f>
        <v/>
      </c>
      <c r="R48" s="86" t="str">
        <f>IF(AND($B48&gt;0,$C48&gt;0,$D48&gt;0,NOT(ISBLANK($H48))),_xlfn.LOGNORM.INV(ABS(VLOOKUP($N$1,VLookups!$A$53:$B$54,2,FALSE)-R$3),LN($G48),LN($K48)),"")</f>
        <v/>
      </c>
      <c r="S48" s="85" t="str">
        <f>IF(AND($B48&gt;0,$C48&gt;0,$D48&gt;0,NOT(ISBLANK($H48))),_xlfn.LOGNORM.INV(ABS(VLOOKUP($N$1,VLookups!$A$53:$B$54,2,FALSE)-S$3),LN($G48),LN($K48)),"")</f>
        <v/>
      </c>
      <c r="T48" s="86" t="str">
        <f>IF(AND($B48&gt;0,$C48&gt;0,$D48&gt;0,NOT(ISBLANK($H48))),_xlfn.LOGNORM.INV(ABS(VLOOKUP($N$1,VLookups!$A$53:$B$54,2,FALSE)-T$3),LN($G48),LN($K48)),"")</f>
        <v/>
      </c>
      <c r="U48" s="85" t="str">
        <f>IF(AND($B48&gt;0,$C48&gt;0,$D48&gt;0,NOT(ISBLANK($H48))),_xlfn.LOGNORM.INV(ABS(VLOOKUP($N$1,VLookups!$A$53:$B$54,2,FALSE)-U$3),LN($G48),LN($K48)),"")</f>
        <v/>
      </c>
      <c r="V48" s="5"/>
      <c r="W48" s="152" t="str">
        <f t="shared" si="13"/>
        <v/>
      </c>
      <c r="X48" s="152" t="str">
        <f t="shared" si="14"/>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53" t="e">
        <f t="shared" si="283"/>
        <v>#N/A</v>
      </c>
      <c r="HR48" s="153" t="e">
        <f t="shared" si="297"/>
        <v>#N/A</v>
      </c>
      <c r="HS48" s="153" t="e">
        <f t="shared" si="297"/>
        <v>#N/A</v>
      </c>
      <c r="HT48" s="153" t="e">
        <f t="shared" si="297"/>
        <v>#N/A</v>
      </c>
      <c r="HU48" s="153" t="e">
        <f t="shared" si="277"/>
        <v>#N/A</v>
      </c>
      <c r="HV48" s="153" t="e">
        <f t="shared" si="277"/>
        <v>#N/A</v>
      </c>
      <c r="HW48" s="153" t="e">
        <f t="shared" si="277"/>
        <v>#N/A</v>
      </c>
      <c r="HX48" s="153" t="e">
        <f t="shared" si="277"/>
        <v>#N/A</v>
      </c>
      <c r="HY48" s="153" t="e">
        <f t="shared" si="277"/>
        <v>#N/A</v>
      </c>
      <c r="HZ48" s="153" t="e">
        <f t="shared" si="277"/>
        <v>#N/A</v>
      </c>
      <c r="IA48" s="153" t="e">
        <f t="shared" si="277"/>
        <v>#N/A</v>
      </c>
      <c r="IB48" s="153" t="e">
        <f t="shared" si="277"/>
        <v>#N/A</v>
      </c>
      <c r="IC48" s="153" t="e">
        <f t="shared" si="277"/>
        <v>#N/A</v>
      </c>
      <c r="ID48" s="153" t="e">
        <f t="shared" si="277"/>
        <v>#N/A</v>
      </c>
      <c r="IE48" s="153" t="e">
        <f t="shared" si="277"/>
        <v>#N/A</v>
      </c>
      <c r="IF48" s="153" t="e">
        <f t="shared" si="277"/>
        <v>#N/A</v>
      </c>
      <c r="IG48" s="153" t="e">
        <f t="shared" si="277"/>
        <v>#N/A</v>
      </c>
      <c r="IH48" s="153" t="e">
        <f t="shared" si="277"/>
        <v>#N/A</v>
      </c>
      <c r="II48" s="153" t="e">
        <f t="shared" si="277"/>
        <v>#N/A</v>
      </c>
      <c r="IJ48" s="153" t="e">
        <f t="shared" si="305"/>
        <v>#N/A</v>
      </c>
      <c r="IK48" s="153" t="e">
        <f t="shared" si="305"/>
        <v>#N/A</v>
      </c>
      <c r="IL48" s="153" t="e">
        <f t="shared" si="305"/>
        <v>#N/A</v>
      </c>
      <c r="IM48" s="153" t="e">
        <f t="shared" si="305"/>
        <v>#N/A</v>
      </c>
      <c r="IN48" s="153" t="e">
        <f t="shared" si="305"/>
        <v>#N/A</v>
      </c>
      <c r="IO48" s="153" t="e">
        <f t="shared" si="305"/>
        <v>#N/A</v>
      </c>
      <c r="IP48" s="153" t="e">
        <f t="shared" si="305"/>
        <v>#N/A</v>
      </c>
      <c r="IQ48" s="153" t="e">
        <f t="shared" si="305"/>
        <v>#N/A</v>
      </c>
      <c r="IR48" s="153" t="e">
        <f t="shared" si="305"/>
        <v>#N/A</v>
      </c>
      <c r="IS48" s="153" t="e">
        <f t="shared" si="305"/>
        <v>#N/A</v>
      </c>
      <c r="IT48" s="153" t="e">
        <f t="shared" si="305"/>
        <v>#N/A</v>
      </c>
      <c r="IU48" s="153" t="e">
        <f t="shared" si="305"/>
        <v>#N/A</v>
      </c>
      <c r="IV48" s="153" t="e">
        <f t="shared" si="305"/>
        <v>#N/A</v>
      </c>
      <c r="IW48" s="153" t="e">
        <f t="shared" si="305"/>
        <v>#N/A</v>
      </c>
      <c r="IX48" s="153" t="e">
        <f t="shared" si="305"/>
        <v>#N/A</v>
      </c>
      <c r="IY48" s="153" t="e">
        <f t="shared" si="301"/>
        <v>#N/A</v>
      </c>
      <c r="IZ48" s="153" t="e">
        <f t="shared" si="301"/>
        <v>#N/A</v>
      </c>
      <c r="JA48" s="153" t="e">
        <f t="shared" si="301"/>
        <v>#N/A</v>
      </c>
      <c r="JB48" s="153" t="e">
        <f t="shared" si="301"/>
        <v>#N/A</v>
      </c>
      <c r="JC48" s="153" t="e">
        <f t="shared" si="301"/>
        <v>#N/A</v>
      </c>
      <c r="JD48" s="153" t="e">
        <f t="shared" si="301"/>
        <v>#N/A</v>
      </c>
      <c r="JE48" s="153" t="e">
        <f t="shared" si="301"/>
        <v>#N/A</v>
      </c>
      <c r="JF48" s="153" t="e">
        <f t="shared" si="301"/>
        <v>#N/A</v>
      </c>
      <c r="JG48" s="153" t="e">
        <f t="shared" si="301"/>
        <v>#N/A</v>
      </c>
      <c r="JH48" s="153" t="e">
        <f t="shared" si="301"/>
        <v>#N/A</v>
      </c>
      <c r="JI48" s="153" t="e">
        <f t="shared" si="301"/>
        <v>#N/A</v>
      </c>
      <c r="JJ48" s="153" t="e">
        <f t="shared" si="301"/>
        <v>#N/A</v>
      </c>
      <c r="JK48" s="153" t="e">
        <f t="shared" si="301"/>
        <v>#N/A</v>
      </c>
      <c r="JL48" s="153" t="e">
        <f t="shared" si="301"/>
        <v>#N/A</v>
      </c>
      <c r="JM48" s="153" t="e">
        <f t="shared" si="301"/>
        <v>#N/A</v>
      </c>
      <c r="JN48" s="153" t="e">
        <f t="shared" si="286"/>
        <v>#N/A</v>
      </c>
      <c r="JO48" s="153" t="e">
        <f t="shared" si="286"/>
        <v>#N/A</v>
      </c>
      <c r="JP48" s="153" t="e">
        <f t="shared" si="286"/>
        <v>#N/A</v>
      </c>
      <c r="JQ48" s="153" t="e">
        <f t="shared" si="286"/>
        <v>#N/A</v>
      </c>
      <c r="JR48" s="153" t="e">
        <f t="shared" si="286"/>
        <v>#N/A</v>
      </c>
      <c r="JS48" s="153" t="e">
        <f t="shared" si="286"/>
        <v>#N/A</v>
      </c>
      <c r="JT48" s="153" t="e">
        <f t="shared" si="286"/>
        <v>#N/A</v>
      </c>
      <c r="JU48" s="153" t="e">
        <f t="shared" si="286"/>
        <v>#N/A</v>
      </c>
      <c r="JV48" s="153" t="e">
        <f t="shared" si="286"/>
        <v>#N/A</v>
      </c>
      <c r="JW48" s="153" t="e">
        <f t="shared" si="286"/>
        <v>#N/A</v>
      </c>
      <c r="JX48" s="153" t="e">
        <f t="shared" si="286"/>
        <v>#N/A</v>
      </c>
      <c r="JY48" s="153" t="e">
        <f t="shared" si="286"/>
        <v>#N/A</v>
      </c>
      <c r="JZ48" s="153" t="e">
        <f t="shared" si="286"/>
        <v>#N/A</v>
      </c>
      <c r="KA48" s="153" t="e">
        <f t="shared" si="286"/>
        <v>#N/A</v>
      </c>
      <c r="KB48" s="153" t="e">
        <f t="shared" si="286"/>
        <v>#N/A</v>
      </c>
      <c r="KC48" s="153" t="e">
        <f t="shared" si="21"/>
        <v>#N/A</v>
      </c>
      <c r="KD48" s="153" t="e">
        <f t="shared" si="298"/>
        <v>#N/A</v>
      </c>
      <c r="KE48" s="153" t="e">
        <f t="shared" si="298"/>
        <v>#N/A</v>
      </c>
      <c r="KF48" s="153" t="e">
        <f t="shared" si="298"/>
        <v>#N/A</v>
      </c>
      <c r="KG48" s="153" t="e">
        <f t="shared" si="278"/>
        <v>#N/A</v>
      </c>
      <c r="KH48" s="153" t="e">
        <f t="shared" si="278"/>
        <v>#N/A</v>
      </c>
      <c r="KI48" s="153" t="e">
        <f t="shared" si="278"/>
        <v>#N/A</v>
      </c>
      <c r="KJ48" s="153" t="e">
        <f t="shared" si="278"/>
        <v>#N/A</v>
      </c>
      <c r="KK48" s="153" t="e">
        <f t="shared" si="278"/>
        <v>#N/A</v>
      </c>
      <c r="KL48" s="153" t="e">
        <f t="shared" si="278"/>
        <v>#N/A</v>
      </c>
      <c r="KM48" s="153" t="e">
        <f t="shared" si="278"/>
        <v>#N/A</v>
      </c>
      <c r="KN48" s="153" t="e">
        <f t="shared" si="278"/>
        <v>#N/A</v>
      </c>
      <c r="KO48" s="153" t="e">
        <f t="shared" si="278"/>
        <v>#N/A</v>
      </c>
      <c r="KP48" s="153" t="e">
        <f t="shared" si="278"/>
        <v>#N/A</v>
      </c>
      <c r="KQ48" s="153" t="e">
        <f t="shared" si="278"/>
        <v>#N/A</v>
      </c>
      <c r="KR48" s="153" t="e">
        <f t="shared" si="278"/>
        <v>#N/A</v>
      </c>
      <c r="KS48" s="153" t="e">
        <f t="shared" si="278"/>
        <v>#N/A</v>
      </c>
      <c r="KT48" s="153" t="e">
        <f t="shared" si="278"/>
        <v>#N/A</v>
      </c>
      <c r="KU48" s="153" t="e">
        <f t="shared" si="278"/>
        <v>#N/A</v>
      </c>
      <c r="KV48" s="153" t="e">
        <f t="shared" si="306"/>
        <v>#N/A</v>
      </c>
      <c r="KW48" s="153" t="e">
        <f t="shared" si="306"/>
        <v>#N/A</v>
      </c>
      <c r="KX48" s="153" t="e">
        <f t="shared" si="306"/>
        <v>#N/A</v>
      </c>
      <c r="KY48" s="153" t="e">
        <f t="shared" si="306"/>
        <v>#N/A</v>
      </c>
      <c r="KZ48" s="153" t="e">
        <f t="shared" si="306"/>
        <v>#N/A</v>
      </c>
      <c r="LA48" s="153" t="e">
        <f t="shared" si="306"/>
        <v>#N/A</v>
      </c>
      <c r="LB48" s="153" t="e">
        <f t="shared" si="306"/>
        <v>#N/A</v>
      </c>
      <c r="LC48" s="153" t="e">
        <f t="shared" si="306"/>
        <v>#N/A</v>
      </c>
      <c r="LD48" s="153" t="e">
        <f t="shared" si="306"/>
        <v>#N/A</v>
      </c>
      <c r="LE48" s="153" t="e">
        <f t="shared" si="306"/>
        <v>#N/A</v>
      </c>
      <c r="LF48" s="153" t="e">
        <f t="shared" si="306"/>
        <v>#N/A</v>
      </c>
      <c r="LG48" s="153" t="e">
        <f t="shared" si="306"/>
        <v>#N/A</v>
      </c>
      <c r="LH48" s="153" t="e">
        <f t="shared" si="306"/>
        <v>#N/A</v>
      </c>
      <c r="LI48" s="153" t="e">
        <f t="shared" si="306"/>
        <v>#N/A</v>
      </c>
      <c r="LJ48" s="153" t="e">
        <f t="shared" si="306"/>
        <v>#N/A</v>
      </c>
      <c r="LK48" s="153" t="e">
        <f t="shared" si="302"/>
        <v>#N/A</v>
      </c>
      <c r="LL48" s="153" t="e">
        <f t="shared" si="302"/>
        <v>#N/A</v>
      </c>
      <c r="LM48" s="153" t="e">
        <f t="shared" si="302"/>
        <v>#N/A</v>
      </c>
      <c r="LN48" s="153" t="e">
        <f t="shared" si="302"/>
        <v>#N/A</v>
      </c>
      <c r="LO48" s="153" t="e">
        <f t="shared" si="302"/>
        <v>#N/A</v>
      </c>
      <c r="LP48" s="153" t="e">
        <f t="shared" si="302"/>
        <v>#N/A</v>
      </c>
      <c r="LQ48" s="153" t="e">
        <f t="shared" si="302"/>
        <v>#N/A</v>
      </c>
      <c r="LR48" s="153" t="e">
        <f t="shared" si="302"/>
        <v>#N/A</v>
      </c>
      <c r="LS48" s="153" t="e">
        <f t="shared" si="302"/>
        <v>#N/A</v>
      </c>
      <c r="LT48" s="153" t="e">
        <f t="shared" si="302"/>
        <v>#N/A</v>
      </c>
      <c r="LU48" s="153" t="e">
        <f t="shared" si="302"/>
        <v>#N/A</v>
      </c>
      <c r="LV48" s="153" t="e">
        <f t="shared" si="302"/>
        <v>#N/A</v>
      </c>
      <c r="LW48" s="153" t="e">
        <f t="shared" si="302"/>
        <v>#N/A</v>
      </c>
      <c r="LX48" s="153" t="e">
        <f t="shared" si="302"/>
        <v>#N/A</v>
      </c>
      <c r="LY48" s="153" t="e">
        <f t="shared" si="302"/>
        <v>#N/A</v>
      </c>
      <c r="LZ48" s="153" t="e">
        <f t="shared" si="287"/>
        <v>#N/A</v>
      </c>
      <c r="MA48" s="153" t="e">
        <f t="shared" si="287"/>
        <v>#N/A</v>
      </c>
      <c r="MB48" s="153" t="e">
        <f t="shared" si="287"/>
        <v>#N/A</v>
      </c>
      <c r="MC48" s="153" t="e">
        <f t="shared" si="287"/>
        <v>#N/A</v>
      </c>
      <c r="MD48" s="153" t="e">
        <f t="shared" si="287"/>
        <v>#N/A</v>
      </c>
      <c r="ME48" s="153" t="e">
        <f t="shared" si="287"/>
        <v>#N/A</v>
      </c>
      <c r="MF48" s="153" t="e">
        <f t="shared" si="287"/>
        <v>#N/A</v>
      </c>
      <c r="MG48" s="153" t="e">
        <f t="shared" si="287"/>
        <v>#N/A</v>
      </c>
      <c r="MH48" s="153" t="e">
        <f t="shared" si="287"/>
        <v>#N/A</v>
      </c>
      <c r="MI48" s="153" t="e">
        <f t="shared" si="287"/>
        <v>#N/A</v>
      </c>
      <c r="MJ48" s="153" t="e">
        <f t="shared" si="287"/>
        <v>#N/A</v>
      </c>
      <c r="MK48" s="153" t="e">
        <f t="shared" si="287"/>
        <v>#N/A</v>
      </c>
      <c r="ML48" s="153" t="e">
        <f t="shared" si="287"/>
        <v>#N/A</v>
      </c>
      <c r="MM48" s="153" t="e">
        <f t="shared" si="287"/>
        <v>#N/A</v>
      </c>
      <c r="MN48" s="153" t="e">
        <f t="shared" si="287"/>
        <v>#N/A</v>
      </c>
      <c r="MO48" s="153" t="e">
        <f t="shared" si="22"/>
        <v>#N/A</v>
      </c>
      <c r="MP48" s="153" t="e">
        <f t="shared" si="299"/>
        <v>#N/A</v>
      </c>
      <c r="MQ48" s="153" t="e">
        <f t="shared" si="299"/>
        <v>#N/A</v>
      </c>
      <c r="MR48" s="153" t="e">
        <f t="shared" si="299"/>
        <v>#N/A</v>
      </c>
      <c r="MS48" s="153" t="e">
        <f t="shared" si="279"/>
        <v>#N/A</v>
      </c>
      <c r="MT48" s="153" t="e">
        <f t="shared" si="279"/>
        <v>#N/A</v>
      </c>
      <c r="MU48" s="153" t="e">
        <f t="shared" si="279"/>
        <v>#N/A</v>
      </c>
      <c r="MV48" s="153" t="e">
        <f t="shared" si="279"/>
        <v>#N/A</v>
      </c>
      <c r="MW48" s="153" t="e">
        <f t="shared" si="279"/>
        <v>#N/A</v>
      </c>
      <c r="MX48" s="153" t="e">
        <f t="shared" si="279"/>
        <v>#N/A</v>
      </c>
      <c r="MY48" s="153" t="e">
        <f t="shared" si="279"/>
        <v>#N/A</v>
      </c>
      <c r="MZ48" s="153" t="e">
        <f t="shared" si="279"/>
        <v>#N/A</v>
      </c>
      <c r="NA48" s="153" t="e">
        <f t="shared" si="279"/>
        <v>#N/A</v>
      </c>
      <c r="NB48" s="153" t="e">
        <f t="shared" si="279"/>
        <v>#N/A</v>
      </c>
      <c r="NC48" s="153" t="e">
        <f t="shared" si="279"/>
        <v>#N/A</v>
      </c>
      <c r="ND48" s="153" t="e">
        <f t="shared" si="279"/>
        <v>#N/A</v>
      </c>
      <c r="NE48" s="153" t="e">
        <f t="shared" si="279"/>
        <v>#N/A</v>
      </c>
      <c r="NF48" s="153" t="e">
        <f t="shared" si="279"/>
        <v>#N/A</v>
      </c>
      <c r="NG48" s="153" t="e">
        <f t="shared" si="279"/>
        <v>#N/A</v>
      </c>
      <c r="NH48" s="153" t="e">
        <f t="shared" si="307"/>
        <v>#N/A</v>
      </c>
      <c r="NI48" s="153" t="e">
        <f t="shared" si="307"/>
        <v>#N/A</v>
      </c>
      <c r="NJ48" s="153" t="e">
        <f t="shared" si="307"/>
        <v>#N/A</v>
      </c>
      <c r="NK48" s="153" t="e">
        <f t="shared" si="307"/>
        <v>#N/A</v>
      </c>
      <c r="NL48" s="153" t="e">
        <f t="shared" si="307"/>
        <v>#N/A</v>
      </c>
      <c r="NM48" s="153" t="e">
        <f t="shared" si="307"/>
        <v>#N/A</v>
      </c>
      <c r="NN48" s="153" t="e">
        <f t="shared" si="307"/>
        <v>#N/A</v>
      </c>
      <c r="NO48" s="153" t="e">
        <f t="shared" si="307"/>
        <v>#N/A</v>
      </c>
      <c r="NP48" s="153" t="e">
        <f t="shared" si="307"/>
        <v>#N/A</v>
      </c>
      <c r="NQ48" s="153" t="e">
        <f t="shared" si="307"/>
        <v>#N/A</v>
      </c>
      <c r="NR48" s="153" t="e">
        <f t="shared" si="307"/>
        <v>#N/A</v>
      </c>
      <c r="NS48" s="153" t="e">
        <f t="shared" si="307"/>
        <v>#N/A</v>
      </c>
      <c r="NT48" s="153" t="e">
        <f t="shared" si="307"/>
        <v>#N/A</v>
      </c>
      <c r="NU48" s="153" t="e">
        <f t="shared" si="307"/>
        <v>#N/A</v>
      </c>
      <c r="NV48" s="153" t="e">
        <f t="shared" si="307"/>
        <v>#N/A</v>
      </c>
      <c r="NW48" s="153" t="e">
        <f t="shared" si="303"/>
        <v>#N/A</v>
      </c>
      <c r="NX48" s="153" t="e">
        <f t="shared" si="303"/>
        <v>#N/A</v>
      </c>
      <c r="NY48" s="153" t="e">
        <f t="shared" si="303"/>
        <v>#N/A</v>
      </c>
      <c r="NZ48" s="153" t="e">
        <f t="shared" si="303"/>
        <v>#N/A</v>
      </c>
      <c r="OA48" s="153" t="e">
        <f t="shared" si="303"/>
        <v>#N/A</v>
      </c>
      <c r="OB48" s="153" t="e">
        <f t="shared" si="303"/>
        <v>#N/A</v>
      </c>
      <c r="OC48" s="153" t="e">
        <f t="shared" si="303"/>
        <v>#N/A</v>
      </c>
      <c r="OD48" s="153" t="e">
        <f t="shared" si="303"/>
        <v>#N/A</v>
      </c>
      <c r="OE48" s="153" t="e">
        <f t="shared" si="303"/>
        <v>#N/A</v>
      </c>
      <c r="OF48" s="153" t="e">
        <f t="shared" si="303"/>
        <v>#N/A</v>
      </c>
      <c r="OG48" s="153" t="e">
        <f t="shared" si="303"/>
        <v>#N/A</v>
      </c>
      <c r="OH48" s="153" t="e">
        <f t="shared" si="303"/>
        <v>#N/A</v>
      </c>
      <c r="OI48" s="153" t="e">
        <f t="shared" si="303"/>
        <v>#N/A</v>
      </c>
      <c r="OJ48" s="153" t="e">
        <f t="shared" si="303"/>
        <v>#N/A</v>
      </c>
      <c r="OK48" s="153" t="e">
        <f t="shared" si="303"/>
        <v>#N/A</v>
      </c>
      <c r="OL48" s="153" t="e">
        <f t="shared" si="288"/>
        <v>#N/A</v>
      </c>
      <c r="OM48" s="153" t="e">
        <f t="shared" si="288"/>
        <v>#N/A</v>
      </c>
      <c r="ON48" s="153" t="e">
        <f t="shared" si="288"/>
        <v>#N/A</v>
      </c>
      <c r="OO48" s="153" t="e">
        <f t="shared" si="288"/>
        <v>#N/A</v>
      </c>
      <c r="OP48" s="153" t="e">
        <f t="shared" si="288"/>
        <v>#N/A</v>
      </c>
      <c r="OQ48" s="153" t="e">
        <f t="shared" si="288"/>
        <v>#N/A</v>
      </c>
      <c r="OR48" s="153" t="e">
        <f t="shared" si="288"/>
        <v>#N/A</v>
      </c>
      <c r="OS48" s="153" t="e">
        <f t="shared" si="288"/>
        <v>#N/A</v>
      </c>
      <c r="OT48" s="153" t="e">
        <f t="shared" si="288"/>
        <v>#N/A</v>
      </c>
      <c r="OU48" s="153" t="e">
        <f t="shared" si="288"/>
        <v>#N/A</v>
      </c>
      <c r="OV48" s="153" t="e">
        <f t="shared" si="288"/>
        <v>#N/A</v>
      </c>
      <c r="OW48" s="153" t="e">
        <f t="shared" si="288"/>
        <v>#N/A</v>
      </c>
      <c r="OX48" s="153" t="e">
        <f t="shared" si="288"/>
        <v>#N/A</v>
      </c>
      <c r="OY48" s="153" t="e">
        <f t="shared" si="288"/>
        <v>#N/A</v>
      </c>
      <c r="OZ48" s="153" t="e">
        <f t="shared" si="288"/>
        <v>#N/A</v>
      </c>
      <c r="PA48" s="153" t="e">
        <f t="shared" si="23"/>
        <v>#N/A</v>
      </c>
      <c r="PB48" s="153" t="e">
        <f t="shared" si="284"/>
        <v>#N/A</v>
      </c>
      <c r="PC48" s="153" t="e">
        <f t="shared" si="284"/>
        <v>#N/A</v>
      </c>
      <c r="PD48" s="153" t="e">
        <f t="shared" si="284"/>
        <v>#N/A</v>
      </c>
      <c r="PE48" s="153" t="e">
        <f t="shared" si="284"/>
        <v>#N/A</v>
      </c>
      <c r="PF48" s="153" t="e">
        <f t="shared" si="284"/>
        <v>#N/A</v>
      </c>
      <c r="PG48" s="153" t="e">
        <f t="shared" si="284"/>
        <v>#N/A</v>
      </c>
      <c r="PH48" s="153" t="e">
        <f t="shared" si="284"/>
        <v>#N/A</v>
      </c>
      <c r="PI48" s="153" t="e">
        <f t="shared" si="284"/>
        <v>#N/A</v>
      </c>
    </row>
    <row r="49" spans="1:425" hidden="1" x14ac:dyDescent="0.75">
      <c r="A49" s="4">
        <v>46</v>
      </c>
      <c r="B49" s="342" t="str">
        <f>IFERROR(_xlfn.LOGNORM.INV(VLookups!$B$22,LN($G49),LN($K49)),"")</f>
        <v/>
      </c>
      <c r="C49" s="87"/>
      <c r="D49" s="342" t="str">
        <f>IFERROR(_xlfn.LOGNORM.INV(VLookups!$B$23,LN($G49),LN($K49)),"")</f>
        <v/>
      </c>
      <c r="E49" s="34" t="str">
        <f t="shared" si="9"/>
        <v/>
      </c>
      <c r="F49" s="34" t="str">
        <f t="shared" si="10"/>
        <v/>
      </c>
      <c r="G49" s="68" t="str">
        <f>IF(AND(C49&gt;0,NOT(ISBLANK(H49))),IF(VLOOKUP($C$3,VLookups!$A$17:$B$18,2,FALSE),C49*VLOOKUP(H49,VLookups!$A$4:$B$13,2,FALSE),C49),"")</f>
        <v/>
      </c>
      <c r="H49" s="21"/>
      <c r="I49" s="56"/>
      <c r="J49" s="244"/>
      <c r="K49" s="343" t="str">
        <f>IF(C49&gt;0,IF(ISBLANK(J49),IF(ISBLANK(H49),"",VLOOKUP(H49,VLookups!$A$4:$C$13,3,FALSE)),J49),"")</f>
        <v/>
      </c>
      <c r="L49" s="343" t="str">
        <f t="shared" si="11"/>
        <v/>
      </c>
      <c r="M49" s="70" t="str">
        <f t="shared" si="12"/>
        <v/>
      </c>
      <c r="N49" s="87"/>
      <c r="O49" s="237" t="str">
        <f>IF(AND(N49&gt;0,C49&gt;0,NOT(K49="")),ABS(VLOOKUP($N$1,VLookups!$A$53:$B$54,2,FALSE)-_xlfn.LOGNORM.DIST(N49,LN(G49),LN(K49),TRUE)),"")</f>
        <v/>
      </c>
      <c r="P49" s="86" t="str">
        <f>IF(AND($B49&gt;0,$C49&gt;0,$D49&gt;0,NOT(ISBLANK($H49))),_xlfn.LOGNORM.INV(ABS(VLOOKUP($N$1,VLookups!$A$53:$B$54,2,FALSE)-P$3),LN($G49),LN($K49)),"")</f>
        <v/>
      </c>
      <c r="Q49" s="85" t="str">
        <f>IF(AND($B49&gt;0,$C49&gt;0,$D49&gt;0,NOT(ISBLANK($H49))),_xlfn.LOGNORM.INV(ABS(VLOOKUP($N$1,VLookups!$A$53:$B$54,2,FALSE)-Q$3),LN($G49),LN($K49)),"")</f>
        <v/>
      </c>
      <c r="R49" s="86" t="str">
        <f>IF(AND($B49&gt;0,$C49&gt;0,$D49&gt;0,NOT(ISBLANK($H49))),_xlfn.LOGNORM.INV(ABS(VLOOKUP($N$1,VLookups!$A$53:$B$54,2,FALSE)-R$3),LN($G49),LN($K49)),"")</f>
        <v/>
      </c>
      <c r="S49" s="85" t="str">
        <f>IF(AND($B49&gt;0,$C49&gt;0,$D49&gt;0,NOT(ISBLANK($H49))),_xlfn.LOGNORM.INV(ABS(VLOOKUP($N$1,VLookups!$A$53:$B$54,2,FALSE)-S$3),LN($G49),LN($K49)),"")</f>
        <v/>
      </c>
      <c r="T49" s="86" t="str">
        <f>IF(AND($B49&gt;0,$C49&gt;0,$D49&gt;0,NOT(ISBLANK($H49))),_xlfn.LOGNORM.INV(ABS(VLOOKUP($N$1,VLookups!$A$53:$B$54,2,FALSE)-T$3),LN($G49),LN($K49)),"")</f>
        <v/>
      </c>
      <c r="U49" s="85" t="str">
        <f>IF(AND($B49&gt;0,$C49&gt;0,$D49&gt;0,NOT(ISBLANK($H49))),_xlfn.LOGNORM.INV(ABS(VLOOKUP($N$1,VLookups!$A$53:$B$54,2,FALSE)-U$3),LN($G49),LN($K49)),"")</f>
        <v/>
      </c>
      <c r="V49" s="5"/>
      <c r="W49" s="152" t="str">
        <f t="shared" si="13"/>
        <v/>
      </c>
      <c r="X49" s="152" t="str">
        <f t="shared" si="14"/>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53" t="e">
        <f t="shared" si="283"/>
        <v>#N/A</v>
      </c>
      <c r="HR49" s="153" t="e">
        <f t="shared" si="297"/>
        <v>#N/A</v>
      </c>
      <c r="HS49" s="153" t="e">
        <f t="shared" si="297"/>
        <v>#N/A</v>
      </c>
      <c r="HT49" s="153" t="e">
        <f t="shared" si="297"/>
        <v>#N/A</v>
      </c>
      <c r="HU49" s="153" t="e">
        <f t="shared" ref="HU49:II64" si="310">IF(ISNONTEXT($K49),_xlfn.LOGNORM.DIST(AB49,LN($G49),LN($K49),FALSE),NA())</f>
        <v>#N/A</v>
      </c>
      <c r="HV49" s="153" t="e">
        <f t="shared" si="310"/>
        <v>#N/A</v>
      </c>
      <c r="HW49" s="153" t="e">
        <f t="shared" si="310"/>
        <v>#N/A</v>
      </c>
      <c r="HX49" s="153" t="e">
        <f t="shared" si="310"/>
        <v>#N/A</v>
      </c>
      <c r="HY49" s="153" t="e">
        <f t="shared" si="310"/>
        <v>#N/A</v>
      </c>
      <c r="HZ49" s="153" t="e">
        <f t="shared" si="310"/>
        <v>#N/A</v>
      </c>
      <c r="IA49" s="153" t="e">
        <f t="shared" si="310"/>
        <v>#N/A</v>
      </c>
      <c r="IB49" s="153" t="e">
        <f t="shared" si="310"/>
        <v>#N/A</v>
      </c>
      <c r="IC49" s="153" t="e">
        <f t="shared" si="310"/>
        <v>#N/A</v>
      </c>
      <c r="ID49" s="153" t="e">
        <f t="shared" si="310"/>
        <v>#N/A</v>
      </c>
      <c r="IE49" s="153" t="e">
        <f t="shared" si="310"/>
        <v>#N/A</v>
      </c>
      <c r="IF49" s="153" t="e">
        <f t="shared" si="310"/>
        <v>#N/A</v>
      </c>
      <c r="IG49" s="153" t="e">
        <f t="shared" si="310"/>
        <v>#N/A</v>
      </c>
      <c r="IH49" s="153" t="e">
        <f t="shared" si="310"/>
        <v>#N/A</v>
      </c>
      <c r="II49" s="153" t="e">
        <f t="shared" si="310"/>
        <v>#N/A</v>
      </c>
      <c r="IJ49" s="153" t="e">
        <f t="shared" si="305"/>
        <v>#N/A</v>
      </c>
      <c r="IK49" s="153" t="e">
        <f t="shared" si="305"/>
        <v>#N/A</v>
      </c>
      <c r="IL49" s="153" t="e">
        <f t="shared" si="305"/>
        <v>#N/A</v>
      </c>
      <c r="IM49" s="153" t="e">
        <f t="shared" si="305"/>
        <v>#N/A</v>
      </c>
      <c r="IN49" s="153" t="e">
        <f t="shared" si="305"/>
        <v>#N/A</v>
      </c>
      <c r="IO49" s="153" t="e">
        <f t="shared" si="305"/>
        <v>#N/A</v>
      </c>
      <c r="IP49" s="153" t="e">
        <f t="shared" si="305"/>
        <v>#N/A</v>
      </c>
      <c r="IQ49" s="153" t="e">
        <f t="shared" si="305"/>
        <v>#N/A</v>
      </c>
      <c r="IR49" s="153" t="e">
        <f t="shared" si="305"/>
        <v>#N/A</v>
      </c>
      <c r="IS49" s="153" t="e">
        <f t="shared" si="305"/>
        <v>#N/A</v>
      </c>
      <c r="IT49" s="153" t="e">
        <f t="shared" si="305"/>
        <v>#N/A</v>
      </c>
      <c r="IU49" s="153" t="e">
        <f t="shared" si="305"/>
        <v>#N/A</v>
      </c>
      <c r="IV49" s="153" t="e">
        <f t="shared" si="305"/>
        <v>#N/A</v>
      </c>
      <c r="IW49" s="153" t="e">
        <f t="shared" si="305"/>
        <v>#N/A</v>
      </c>
      <c r="IX49" s="153" t="e">
        <f t="shared" si="305"/>
        <v>#N/A</v>
      </c>
      <c r="IY49" s="153" t="e">
        <f t="shared" si="301"/>
        <v>#N/A</v>
      </c>
      <c r="IZ49" s="153" t="e">
        <f t="shared" si="301"/>
        <v>#N/A</v>
      </c>
      <c r="JA49" s="153" t="e">
        <f t="shared" si="301"/>
        <v>#N/A</v>
      </c>
      <c r="JB49" s="153" t="e">
        <f t="shared" si="301"/>
        <v>#N/A</v>
      </c>
      <c r="JC49" s="153" t="e">
        <f t="shared" si="301"/>
        <v>#N/A</v>
      </c>
      <c r="JD49" s="153" t="e">
        <f t="shared" si="301"/>
        <v>#N/A</v>
      </c>
      <c r="JE49" s="153" t="e">
        <f t="shared" si="301"/>
        <v>#N/A</v>
      </c>
      <c r="JF49" s="153" t="e">
        <f t="shared" si="301"/>
        <v>#N/A</v>
      </c>
      <c r="JG49" s="153" t="e">
        <f t="shared" si="301"/>
        <v>#N/A</v>
      </c>
      <c r="JH49" s="153" t="e">
        <f t="shared" si="301"/>
        <v>#N/A</v>
      </c>
      <c r="JI49" s="153" t="e">
        <f t="shared" si="301"/>
        <v>#N/A</v>
      </c>
      <c r="JJ49" s="153" t="e">
        <f t="shared" si="301"/>
        <v>#N/A</v>
      </c>
      <c r="JK49" s="153" t="e">
        <f t="shared" si="301"/>
        <v>#N/A</v>
      </c>
      <c r="JL49" s="153" t="e">
        <f t="shared" si="301"/>
        <v>#N/A</v>
      </c>
      <c r="JM49" s="153" t="e">
        <f t="shared" si="301"/>
        <v>#N/A</v>
      </c>
      <c r="JN49" s="153" t="e">
        <f t="shared" si="286"/>
        <v>#N/A</v>
      </c>
      <c r="JO49" s="153" t="e">
        <f t="shared" si="286"/>
        <v>#N/A</v>
      </c>
      <c r="JP49" s="153" t="e">
        <f t="shared" si="286"/>
        <v>#N/A</v>
      </c>
      <c r="JQ49" s="153" t="e">
        <f t="shared" si="286"/>
        <v>#N/A</v>
      </c>
      <c r="JR49" s="153" t="e">
        <f t="shared" si="286"/>
        <v>#N/A</v>
      </c>
      <c r="JS49" s="153" t="e">
        <f t="shared" si="286"/>
        <v>#N/A</v>
      </c>
      <c r="JT49" s="153" t="e">
        <f t="shared" si="286"/>
        <v>#N/A</v>
      </c>
      <c r="JU49" s="153" t="e">
        <f t="shared" si="286"/>
        <v>#N/A</v>
      </c>
      <c r="JV49" s="153" t="e">
        <f t="shared" si="286"/>
        <v>#N/A</v>
      </c>
      <c r="JW49" s="153" t="e">
        <f t="shared" si="286"/>
        <v>#N/A</v>
      </c>
      <c r="JX49" s="153" t="e">
        <f t="shared" si="286"/>
        <v>#N/A</v>
      </c>
      <c r="JY49" s="153" t="e">
        <f t="shared" si="286"/>
        <v>#N/A</v>
      </c>
      <c r="JZ49" s="153" t="e">
        <f t="shared" si="286"/>
        <v>#N/A</v>
      </c>
      <c r="KA49" s="153" t="e">
        <f t="shared" si="286"/>
        <v>#N/A</v>
      </c>
      <c r="KB49" s="153" t="e">
        <f t="shared" si="286"/>
        <v>#N/A</v>
      </c>
      <c r="KC49" s="153" t="e">
        <f t="shared" si="21"/>
        <v>#N/A</v>
      </c>
      <c r="KD49" s="153" t="e">
        <f t="shared" si="298"/>
        <v>#N/A</v>
      </c>
      <c r="KE49" s="153" t="e">
        <f t="shared" si="298"/>
        <v>#N/A</v>
      </c>
      <c r="KF49" s="153" t="e">
        <f t="shared" si="298"/>
        <v>#N/A</v>
      </c>
      <c r="KG49" s="153" t="e">
        <f t="shared" ref="KG49:KU64" si="311">IF(ISNONTEXT($K49),_xlfn.LOGNORM.DIST(CN49,LN($G49),LN($K49),FALSE),NA())</f>
        <v>#N/A</v>
      </c>
      <c r="KH49" s="153" t="e">
        <f t="shared" si="311"/>
        <v>#N/A</v>
      </c>
      <c r="KI49" s="153" t="e">
        <f t="shared" si="311"/>
        <v>#N/A</v>
      </c>
      <c r="KJ49" s="153" t="e">
        <f t="shared" si="311"/>
        <v>#N/A</v>
      </c>
      <c r="KK49" s="153" t="e">
        <f t="shared" si="311"/>
        <v>#N/A</v>
      </c>
      <c r="KL49" s="153" t="e">
        <f t="shared" si="311"/>
        <v>#N/A</v>
      </c>
      <c r="KM49" s="153" t="e">
        <f t="shared" si="311"/>
        <v>#N/A</v>
      </c>
      <c r="KN49" s="153" t="e">
        <f t="shared" si="311"/>
        <v>#N/A</v>
      </c>
      <c r="KO49" s="153" t="e">
        <f t="shared" si="311"/>
        <v>#N/A</v>
      </c>
      <c r="KP49" s="153" t="e">
        <f t="shared" si="311"/>
        <v>#N/A</v>
      </c>
      <c r="KQ49" s="153" t="e">
        <f t="shared" si="311"/>
        <v>#N/A</v>
      </c>
      <c r="KR49" s="153" t="e">
        <f t="shared" si="311"/>
        <v>#N/A</v>
      </c>
      <c r="KS49" s="153" t="e">
        <f t="shared" si="311"/>
        <v>#N/A</v>
      </c>
      <c r="KT49" s="153" t="e">
        <f t="shared" si="311"/>
        <v>#N/A</v>
      </c>
      <c r="KU49" s="153" t="e">
        <f t="shared" si="311"/>
        <v>#N/A</v>
      </c>
      <c r="KV49" s="153" t="e">
        <f t="shared" si="306"/>
        <v>#N/A</v>
      </c>
      <c r="KW49" s="153" t="e">
        <f t="shared" si="306"/>
        <v>#N/A</v>
      </c>
      <c r="KX49" s="153" t="e">
        <f t="shared" si="306"/>
        <v>#N/A</v>
      </c>
      <c r="KY49" s="153" t="e">
        <f t="shared" si="306"/>
        <v>#N/A</v>
      </c>
      <c r="KZ49" s="153" t="e">
        <f t="shared" si="306"/>
        <v>#N/A</v>
      </c>
      <c r="LA49" s="153" t="e">
        <f t="shared" si="306"/>
        <v>#N/A</v>
      </c>
      <c r="LB49" s="153" t="e">
        <f t="shared" si="306"/>
        <v>#N/A</v>
      </c>
      <c r="LC49" s="153" t="e">
        <f t="shared" si="306"/>
        <v>#N/A</v>
      </c>
      <c r="LD49" s="153" t="e">
        <f t="shared" si="306"/>
        <v>#N/A</v>
      </c>
      <c r="LE49" s="153" t="e">
        <f t="shared" si="306"/>
        <v>#N/A</v>
      </c>
      <c r="LF49" s="153" t="e">
        <f t="shared" si="306"/>
        <v>#N/A</v>
      </c>
      <c r="LG49" s="153" t="e">
        <f t="shared" si="306"/>
        <v>#N/A</v>
      </c>
      <c r="LH49" s="153" t="e">
        <f t="shared" si="306"/>
        <v>#N/A</v>
      </c>
      <c r="LI49" s="153" t="e">
        <f t="shared" si="306"/>
        <v>#N/A</v>
      </c>
      <c r="LJ49" s="153" t="e">
        <f t="shared" si="306"/>
        <v>#N/A</v>
      </c>
      <c r="LK49" s="153" t="e">
        <f t="shared" si="302"/>
        <v>#N/A</v>
      </c>
      <c r="LL49" s="153" t="e">
        <f t="shared" si="302"/>
        <v>#N/A</v>
      </c>
      <c r="LM49" s="153" t="e">
        <f t="shared" si="302"/>
        <v>#N/A</v>
      </c>
      <c r="LN49" s="153" t="e">
        <f t="shared" si="302"/>
        <v>#N/A</v>
      </c>
      <c r="LO49" s="153" t="e">
        <f t="shared" si="302"/>
        <v>#N/A</v>
      </c>
      <c r="LP49" s="153" t="e">
        <f t="shared" si="302"/>
        <v>#N/A</v>
      </c>
      <c r="LQ49" s="153" t="e">
        <f t="shared" si="302"/>
        <v>#N/A</v>
      </c>
      <c r="LR49" s="153" t="e">
        <f t="shared" si="302"/>
        <v>#N/A</v>
      </c>
      <c r="LS49" s="153" t="e">
        <f t="shared" si="302"/>
        <v>#N/A</v>
      </c>
      <c r="LT49" s="153" t="e">
        <f t="shared" si="302"/>
        <v>#N/A</v>
      </c>
      <c r="LU49" s="153" t="e">
        <f t="shared" si="302"/>
        <v>#N/A</v>
      </c>
      <c r="LV49" s="153" t="e">
        <f t="shared" si="302"/>
        <v>#N/A</v>
      </c>
      <c r="LW49" s="153" t="e">
        <f t="shared" si="302"/>
        <v>#N/A</v>
      </c>
      <c r="LX49" s="153" t="e">
        <f t="shared" si="302"/>
        <v>#N/A</v>
      </c>
      <c r="LY49" s="153" t="e">
        <f t="shared" si="302"/>
        <v>#N/A</v>
      </c>
      <c r="LZ49" s="153" t="e">
        <f t="shared" si="287"/>
        <v>#N/A</v>
      </c>
      <c r="MA49" s="153" t="e">
        <f t="shared" si="287"/>
        <v>#N/A</v>
      </c>
      <c r="MB49" s="153" t="e">
        <f t="shared" si="287"/>
        <v>#N/A</v>
      </c>
      <c r="MC49" s="153" t="e">
        <f t="shared" si="287"/>
        <v>#N/A</v>
      </c>
      <c r="MD49" s="153" t="e">
        <f t="shared" si="287"/>
        <v>#N/A</v>
      </c>
      <c r="ME49" s="153" t="e">
        <f t="shared" si="287"/>
        <v>#N/A</v>
      </c>
      <c r="MF49" s="153" t="e">
        <f t="shared" si="287"/>
        <v>#N/A</v>
      </c>
      <c r="MG49" s="153" t="e">
        <f t="shared" si="287"/>
        <v>#N/A</v>
      </c>
      <c r="MH49" s="153" t="e">
        <f t="shared" si="287"/>
        <v>#N/A</v>
      </c>
      <c r="MI49" s="153" t="e">
        <f t="shared" si="287"/>
        <v>#N/A</v>
      </c>
      <c r="MJ49" s="153" t="e">
        <f t="shared" si="287"/>
        <v>#N/A</v>
      </c>
      <c r="MK49" s="153" t="e">
        <f t="shared" si="287"/>
        <v>#N/A</v>
      </c>
      <c r="ML49" s="153" t="e">
        <f t="shared" si="287"/>
        <v>#N/A</v>
      </c>
      <c r="MM49" s="153" t="e">
        <f t="shared" si="287"/>
        <v>#N/A</v>
      </c>
      <c r="MN49" s="153" t="e">
        <f t="shared" si="287"/>
        <v>#N/A</v>
      </c>
      <c r="MO49" s="153" t="e">
        <f t="shared" si="22"/>
        <v>#N/A</v>
      </c>
      <c r="MP49" s="153" t="e">
        <f t="shared" si="299"/>
        <v>#N/A</v>
      </c>
      <c r="MQ49" s="153" t="e">
        <f t="shared" si="299"/>
        <v>#N/A</v>
      </c>
      <c r="MR49" s="153" t="e">
        <f t="shared" si="299"/>
        <v>#N/A</v>
      </c>
      <c r="MS49" s="153" t="e">
        <f t="shared" ref="MS49:NG64" si="312">IF(ISNONTEXT($K49),_xlfn.LOGNORM.DIST(EZ49,LN($G49),LN($K49),FALSE),NA())</f>
        <v>#N/A</v>
      </c>
      <c r="MT49" s="153" t="e">
        <f t="shared" si="312"/>
        <v>#N/A</v>
      </c>
      <c r="MU49" s="153" t="e">
        <f t="shared" si="312"/>
        <v>#N/A</v>
      </c>
      <c r="MV49" s="153" t="e">
        <f t="shared" si="312"/>
        <v>#N/A</v>
      </c>
      <c r="MW49" s="153" t="e">
        <f t="shared" si="312"/>
        <v>#N/A</v>
      </c>
      <c r="MX49" s="153" t="e">
        <f t="shared" si="312"/>
        <v>#N/A</v>
      </c>
      <c r="MY49" s="153" t="e">
        <f t="shared" si="312"/>
        <v>#N/A</v>
      </c>
      <c r="MZ49" s="153" t="e">
        <f t="shared" si="312"/>
        <v>#N/A</v>
      </c>
      <c r="NA49" s="153" t="e">
        <f t="shared" si="312"/>
        <v>#N/A</v>
      </c>
      <c r="NB49" s="153" t="e">
        <f t="shared" si="312"/>
        <v>#N/A</v>
      </c>
      <c r="NC49" s="153" t="e">
        <f t="shared" si="312"/>
        <v>#N/A</v>
      </c>
      <c r="ND49" s="153" t="e">
        <f t="shared" si="312"/>
        <v>#N/A</v>
      </c>
      <c r="NE49" s="153" t="e">
        <f t="shared" si="312"/>
        <v>#N/A</v>
      </c>
      <c r="NF49" s="153" t="e">
        <f t="shared" si="312"/>
        <v>#N/A</v>
      </c>
      <c r="NG49" s="153" t="e">
        <f t="shared" si="312"/>
        <v>#N/A</v>
      </c>
      <c r="NH49" s="153" t="e">
        <f t="shared" si="307"/>
        <v>#N/A</v>
      </c>
      <c r="NI49" s="153" t="e">
        <f t="shared" si="307"/>
        <v>#N/A</v>
      </c>
      <c r="NJ49" s="153" t="e">
        <f t="shared" si="307"/>
        <v>#N/A</v>
      </c>
      <c r="NK49" s="153" t="e">
        <f t="shared" si="307"/>
        <v>#N/A</v>
      </c>
      <c r="NL49" s="153" t="e">
        <f t="shared" si="307"/>
        <v>#N/A</v>
      </c>
      <c r="NM49" s="153" t="e">
        <f t="shared" si="307"/>
        <v>#N/A</v>
      </c>
      <c r="NN49" s="153" t="e">
        <f t="shared" si="307"/>
        <v>#N/A</v>
      </c>
      <c r="NO49" s="153" t="e">
        <f t="shared" si="307"/>
        <v>#N/A</v>
      </c>
      <c r="NP49" s="153" t="e">
        <f t="shared" si="307"/>
        <v>#N/A</v>
      </c>
      <c r="NQ49" s="153" t="e">
        <f t="shared" si="307"/>
        <v>#N/A</v>
      </c>
      <c r="NR49" s="153" t="e">
        <f t="shared" si="307"/>
        <v>#N/A</v>
      </c>
      <c r="NS49" s="153" t="e">
        <f t="shared" si="307"/>
        <v>#N/A</v>
      </c>
      <c r="NT49" s="153" t="e">
        <f t="shared" si="307"/>
        <v>#N/A</v>
      </c>
      <c r="NU49" s="153" t="e">
        <f t="shared" si="307"/>
        <v>#N/A</v>
      </c>
      <c r="NV49" s="153" t="e">
        <f t="shared" si="307"/>
        <v>#N/A</v>
      </c>
      <c r="NW49" s="153" t="e">
        <f t="shared" si="303"/>
        <v>#N/A</v>
      </c>
      <c r="NX49" s="153" t="e">
        <f t="shared" si="303"/>
        <v>#N/A</v>
      </c>
      <c r="NY49" s="153" t="e">
        <f t="shared" si="303"/>
        <v>#N/A</v>
      </c>
      <c r="NZ49" s="153" t="e">
        <f t="shared" si="303"/>
        <v>#N/A</v>
      </c>
      <c r="OA49" s="153" t="e">
        <f t="shared" si="303"/>
        <v>#N/A</v>
      </c>
      <c r="OB49" s="153" t="e">
        <f t="shared" si="303"/>
        <v>#N/A</v>
      </c>
      <c r="OC49" s="153" t="e">
        <f t="shared" si="303"/>
        <v>#N/A</v>
      </c>
      <c r="OD49" s="153" t="e">
        <f t="shared" si="303"/>
        <v>#N/A</v>
      </c>
      <c r="OE49" s="153" t="e">
        <f t="shared" si="303"/>
        <v>#N/A</v>
      </c>
      <c r="OF49" s="153" t="e">
        <f t="shared" si="303"/>
        <v>#N/A</v>
      </c>
      <c r="OG49" s="153" t="e">
        <f t="shared" si="303"/>
        <v>#N/A</v>
      </c>
      <c r="OH49" s="153" t="e">
        <f t="shared" si="303"/>
        <v>#N/A</v>
      </c>
      <c r="OI49" s="153" t="e">
        <f t="shared" si="303"/>
        <v>#N/A</v>
      </c>
      <c r="OJ49" s="153" t="e">
        <f t="shared" si="303"/>
        <v>#N/A</v>
      </c>
      <c r="OK49" s="153" t="e">
        <f t="shared" si="303"/>
        <v>#N/A</v>
      </c>
      <c r="OL49" s="153" t="e">
        <f t="shared" si="288"/>
        <v>#N/A</v>
      </c>
      <c r="OM49" s="153" t="e">
        <f t="shared" si="288"/>
        <v>#N/A</v>
      </c>
      <c r="ON49" s="153" t="e">
        <f t="shared" si="288"/>
        <v>#N/A</v>
      </c>
      <c r="OO49" s="153" t="e">
        <f t="shared" si="288"/>
        <v>#N/A</v>
      </c>
      <c r="OP49" s="153" t="e">
        <f t="shared" si="288"/>
        <v>#N/A</v>
      </c>
      <c r="OQ49" s="153" t="e">
        <f t="shared" si="288"/>
        <v>#N/A</v>
      </c>
      <c r="OR49" s="153" t="e">
        <f t="shared" si="288"/>
        <v>#N/A</v>
      </c>
      <c r="OS49" s="153" t="e">
        <f t="shared" si="288"/>
        <v>#N/A</v>
      </c>
      <c r="OT49" s="153" t="e">
        <f t="shared" si="288"/>
        <v>#N/A</v>
      </c>
      <c r="OU49" s="153" t="e">
        <f t="shared" si="288"/>
        <v>#N/A</v>
      </c>
      <c r="OV49" s="153" t="e">
        <f t="shared" si="288"/>
        <v>#N/A</v>
      </c>
      <c r="OW49" s="153" t="e">
        <f t="shared" si="288"/>
        <v>#N/A</v>
      </c>
      <c r="OX49" s="153" t="e">
        <f t="shared" si="288"/>
        <v>#N/A</v>
      </c>
      <c r="OY49" s="153" t="e">
        <f t="shared" si="288"/>
        <v>#N/A</v>
      </c>
      <c r="OZ49" s="153" t="e">
        <f t="shared" si="288"/>
        <v>#N/A</v>
      </c>
      <c r="PA49" s="153" t="e">
        <f t="shared" si="23"/>
        <v>#N/A</v>
      </c>
      <c r="PB49" s="153" t="e">
        <f t="shared" si="284"/>
        <v>#N/A</v>
      </c>
      <c r="PC49" s="153" t="e">
        <f t="shared" si="284"/>
        <v>#N/A</v>
      </c>
      <c r="PD49" s="153" t="e">
        <f t="shared" si="284"/>
        <v>#N/A</v>
      </c>
      <c r="PE49" s="153" t="e">
        <f t="shared" si="284"/>
        <v>#N/A</v>
      </c>
      <c r="PF49" s="153" t="e">
        <f t="shared" si="284"/>
        <v>#N/A</v>
      </c>
      <c r="PG49" s="153" t="e">
        <f t="shared" si="284"/>
        <v>#N/A</v>
      </c>
      <c r="PH49" s="153" t="e">
        <f t="shared" si="284"/>
        <v>#N/A</v>
      </c>
      <c r="PI49" s="153" t="e">
        <f t="shared" si="284"/>
        <v>#N/A</v>
      </c>
    </row>
    <row r="50" spans="1:425" hidden="1" x14ac:dyDescent="0.75">
      <c r="A50" s="4">
        <v>47</v>
      </c>
      <c r="B50" s="342" t="str">
        <f>IFERROR(_xlfn.LOGNORM.INV(VLookups!$B$22,LN($G50),LN($K50)),"")</f>
        <v/>
      </c>
      <c r="C50" s="87"/>
      <c r="D50" s="342" t="str">
        <f>IFERROR(_xlfn.LOGNORM.INV(VLookups!$B$23,LN($G50),LN($K50)),"")</f>
        <v/>
      </c>
      <c r="E50" s="34" t="str">
        <f t="shared" si="9"/>
        <v/>
      </c>
      <c r="F50" s="34" t="str">
        <f t="shared" si="10"/>
        <v/>
      </c>
      <c r="G50" s="68" t="str">
        <f>IF(AND(C50&gt;0,NOT(ISBLANK(H50))),IF(VLOOKUP($C$3,VLookups!$A$17:$B$18,2,FALSE),C50*VLOOKUP(H50,VLookups!$A$4:$B$13,2,FALSE),C50),"")</f>
        <v/>
      </c>
      <c r="H50" s="21"/>
      <c r="I50" s="56"/>
      <c r="J50" s="244"/>
      <c r="K50" s="343" t="str">
        <f>IF(C50&gt;0,IF(ISBLANK(J50),IF(ISBLANK(H50),"",VLOOKUP(H50,VLookups!$A$4:$C$13,3,FALSE)),J50),"")</f>
        <v/>
      </c>
      <c r="L50" s="343" t="str">
        <f t="shared" si="11"/>
        <v/>
      </c>
      <c r="M50" s="70" t="str">
        <f t="shared" si="12"/>
        <v/>
      </c>
      <c r="N50" s="87"/>
      <c r="O50" s="237" t="str">
        <f>IF(AND(N50&gt;0,C50&gt;0,NOT(K50="")),ABS(VLOOKUP($N$1,VLookups!$A$53:$B$54,2,FALSE)-_xlfn.LOGNORM.DIST(N50,LN(G50),LN(K50),TRUE)),"")</f>
        <v/>
      </c>
      <c r="P50" s="86" t="str">
        <f>IF(AND($B50&gt;0,$C50&gt;0,$D50&gt;0,NOT(ISBLANK($H50))),_xlfn.LOGNORM.INV(ABS(VLOOKUP($N$1,VLookups!$A$53:$B$54,2,FALSE)-P$3),LN($G50),LN($K50)),"")</f>
        <v/>
      </c>
      <c r="Q50" s="85" t="str">
        <f>IF(AND($B50&gt;0,$C50&gt;0,$D50&gt;0,NOT(ISBLANK($H50))),_xlfn.LOGNORM.INV(ABS(VLOOKUP($N$1,VLookups!$A$53:$B$54,2,FALSE)-Q$3),LN($G50),LN($K50)),"")</f>
        <v/>
      </c>
      <c r="R50" s="86" t="str">
        <f>IF(AND($B50&gt;0,$C50&gt;0,$D50&gt;0,NOT(ISBLANK($H50))),_xlfn.LOGNORM.INV(ABS(VLOOKUP($N$1,VLookups!$A$53:$B$54,2,FALSE)-R$3),LN($G50),LN($K50)),"")</f>
        <v/>
      </c>
      <c r="S50" s="85" t="str">
        <f>IF(AND($B50&gt;0,$C50&gt;0,$D50&gt;0,NOT(ISBLANK($H50))),_xlfn.LOGNORM.INV(ABS(VLOOKUP($N$1,VLookups!$A$53:$B$54,2,FALSE)-S$3),LN($G50),LN($K50)),"")</f>
        <v/>
      </c>
      <c r="T50" s="86" t="str">
        <f>IF(AND($B50&gt;0,$C50&gt;0,$D50&gt;0,NOT(ISBLANK($H50))),_xlfn.LOGNORM.INV(ABS(VLOOKUP($N$1,VLookups!$A$53:$B$54,2,FALSE)-T$3),LN($G50),LN($K50)),"")</f>
        <v/>
      </c>
      <c r="U50" s="85" t="str">
        <f>IF(AND($B50&gt;0,$C50&gt;0,$D50&gt;0,NOT(ISBLANK($H50))),_xlfn.LOGNORM.INV(ABS(VLOOKUP($N$1,VLookups!$A$53:$B$54,2,FALSE)-U$3),LN($G50),LN($K50)),"")</f>
        <v/>
      </c>
      <c r="V50" s="5"/>
      <c r="W50" s="152" t="str">
        <f t="shared" si="13"/>
        <v/>
      </c>
      <c r="X50" s="152" t="str">
        <f t="shared" si="14"/>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53" t="e">
        <f t="shared" si="283"/>
        <v>#N/A</v>
      </c>
      <c r="HR50" s="153" t="e">
        <f t="shared" si="297"/>
        <v>#N/A</v>
      </c>
      <c r="HS50" s="153" t="e">
        <f t="shared" si="297"/>
        <v>#N/A</v>
      </c>
      <c r="HT50" s="153" t="e">
        <f t="shared" si="297"/>
        <v>#N/A</v>
      </c>
      <c r="HU50" s="153" t="e">
        <f t="shared" si="310"/>
        <v>#N/A</v>
      </c>
      <c r="HV50" s="153" t="e">
        <f t="shared" si="310"/>
        <v>#N/A</v>
      </c>
      <c r="HW50" s="153" t="e">
        <f t="shared" si="310"/>
        <v>#N/A</v>
      </c>
      <c r="HX50" s="153" t="e">
        <f t="shared" si="310"/>
        <v>#N/A</v>
      </c>
      <c r="HY50" s="153" t="e">
        <f t="shared" si="310"/>
        <v>#N/A</v>
      </c>
      <c r="HZ50" s="153" t="e">
        <f t="shared" si="310"/>
        <v>#N/A</v>
      </c>
      <c r="IA50" s="153" t="e">
        <f t="shared" si="310"/>
        <v>#N/A</v>
      </c>
      <c r="IB50" s="153" t="e">
        <f t="shared" si="310"/>
        <v>#N/A</v>
      </c>
      <c r="IC50" s="153" t="e">
        <f t="shared" si="310"/>
        <v>#N/A</v>
      </c>
      <c r="ID50" s="153" t="e">
        <f t="shared" si="310"/>
        <v>#N/A</v>
      </c>
      <c r="IE50" s="153" t="e">
        <f t="shared" si="310"/>
        <v>#N/A</v>
      </c>
      <c r="IF50" s="153" t="e">
        <f t="shared" si="310"/>
        <v>#N/A</v>
      </c>
      <c r="IG50" s="153" t="e">
        <f t="shared" si="310"/>
        <v>#N/A</v>
      </c>
      <c r="IH50" s="153" t="e">
        <f t="shared" si="310"/>
        <v>#N/A</v>
      </c>
      <c r="II50" s="153" t="e">
        <f t="shared" si="310"/>
        <v>#N/A</v>
      </c>
      <c r="IJ50" s="153" t="e">
        <f t="shared" si="305"/>
        <v>#N/A</v>
      </c>
      <c r="IK50" s="153" t="e">
        <f t="shared" si="305"/>
        <v>#N/A</v>
      </c>
      <c r="IL50" s="153" t="e">
        <f t="shared" si="305"/>
        <v>#N/A</v>
      </c>
      <c r="IM50" s="153" t="e">
        <f t="shared" si="305"/>
        <v>#N/A</v>
      </c>
      <c r="IN50" s="153" t="e">
        <f t="shared" si="305"/>
        <v>#N/A</v>
      </c>
      <c r="IO50" s="153" t="e">
        <f t="shared" si="305"/>
        <v>#N/A</v>
      </c>
      <c r="IP50" s="153" t="e">
        <f t="shared" si="305"/>
        <v>#N/A</v>
      </c>
      <c r="IQ50" s="153" t="e">
        <f t="shared" si="305"/>
        <v>#N/A</v>
      </c>
      <c r="IR50" s="153" t="e">
        <f t="shared" si="305"/>
        <v>#N/A</v>
      </c>
      <c r="IS50" s="153" t="e">
        <f t="shared" si="305"/>
        <v>#N/A</v>
      </c>
      <c r="IT50" s="153" t="e">
        <f t="shared" si="305"/>
        <v>#N/A</v>
      </c>
      <c r="IU50" s="153" t="e">
        <f t="shared" si="305"/>
        <v>#N/A</v>
      </c>
      <c r="IV50" s="153" t="e">
        <f t="shared" si="305"/>
        <v>#N/A</v>
      </c>
      <c r="IW50" s="153" t="e">
        <f t="shared" si="305"/>
        <v>#N/A</v>
      </c>
      <c r="IX50" s="153" t="e">
        <f t="shared" si="305"/>
        <v>#N/A</v>
      </c>
      <c r="IY50" s="153" t="e">
        <f t="shared" si="301"/>
        <v>#N/A</v>
      </c>
      <c r="IZ50" s="153" t="e">
        <f t="shared" si="301"/>
        <v>#N/A</v>
      </c>
      <c r="JA50" s="153" t="e">
        <f t="shared" si="301"/>
        <v>#N/A</v>
      </c>
      <c r="JB50" s="153" t="e">
        <f t="shared" si="301"/>
        <v>#N/A</v>
      </c>
      <c r="JC50" s="153" t="e">
        <f t="shared" si="301"/>
        <v>#N/A</v>
      </c>
      <c r="JD50" s="153" t="e">
        <f t="shared" si="301"/>
        <v>#N/A</v>
      </c>
      <c r="JE50" s="153" t="e">
        <f t="shared" si="301"/>
        <v>#N/A</v>
      </c>
      <c r="JF50" s="153" t="e">
        <f t="shared" si="301"/>
        <v>#N/A</v>
      </c>
      <c r="JG50" s="153" t="e">
        <f t="shared" si="301"/>
        <v>#N/A</v>
      </c>
      <c r="JH50" s="153" t="e">
        <f t="shared" si="301"/>
        <v>#N/A</v>
      </c>
      <c r="JI50" s="153" t="e">
        <f t="shared" si="301"/>
        <v>#N/A</v>
      </c>
      <c r="JJ50" s="153" t="e">
        <f t="shared" si="301"/>
        <v>#N/A</v>
      </c>
      <c r="JK50" s="153" t="e">
        <f t="shared" si="301"/>
        <v>#N/A</v>
      </c>
      <c r="JL50" s="153" t="e">
        <f t="shared" si="301"/>
        <v>#N/A</v>
      </c>
      <c r="JM50" s="153" t="e">
        <f t="shared" si="301"/>
        <v>#N/A</v>
      </c>
      <c r="JN50" s="153" t="e">
        <f t="shared" si="286"/>
        <v>#N/A</v>
      </c>
      <c r="JO50" s="153" t="e">
        <f t="shared" si="286"/>
        <v>#N/A</v>
      </c>
      <c r="JP50" s="153" t="e">
        <f t="shared" si="286"/>
        <v>#N/A</v>
      </c>
      <c r="JQ50" s="153" t="e">
        <f t="shared" si="286"/>
        <v>#N/A</v>
      </c>
      <c r="JR50" s="153" t="e">
        <f t="shared" si="286"/>
        <v>#N/A</v>
      </c>
      <c r="JS50" s="153" t="e">
        <f t="shared" si="286"/>
        <v>#N/A</v>
      </c>
      <c r="JT50" s="153" t="e">
        <f t="shared" si="286"/>
        <v>#N/A</v>
      </c>
      <c r="JU50" s="153" t="e">
        <f t="shared" si="286"/>
        <v>#N/A</v>
      </c>
      <c r="JV50" s="153" t="e">
        <f t="shared" si="286"/>
        <v>#N/A</v>
      </c>
      <c r="JW50" s="153" t="e">
        <f t="shared" si="286"/>
        <v>#N/A</v>
      </c>
      <c r="JX50" s="153" t="e">
        <f t="shared" si="286"/>
        <v>#N/A</v>
      </c>
      <c r="JY50" s="153" t="e">
        <f t="shared" si="286"/>
        <v>#N/A</v>
      </c>
      <c r="JZ50" s="153" t="e">
        <f t="shared" si="286"/>
        <v>#N/A</v>
      </c>
      <c r="KA50" s="153" t="e">
        <f t="shared" si="286"/>
        <v>#N/A</v>
      </c>
      <c r="KB50" s="153" t="e">
        <f t="shared" si="286"/>
        <v>#N/A</v>
      </c>
      <c r="KC50" s="153" t="e">
        <f t="shared" si="21"/>
        <v>#N/A</v>
      </c>
      <c r="KD50" s="153" t="e">
        <f t="shared" si="298"/>
        <v>#N/A</v>
      </c>
      <c r="KE50" s="153" t="e">
        <f t="shared" si="298"/>
        <v>#N/A</v>
      </c>
      <c r="KF50" s="153" t="e">
        <f t="shared" si="298"/>
        <v>#N/A</v>
      </c>
      <c r="KG50" s="153" t="e">
        <f t="shared" si="311"/>
        <v>#N/A</v>
      </c>
      <c r="KH50" s="153" t="e">
        <f t="shared" si="311"/>
        <v>#N/A</v>
      </c>
      <c r="KI50" s="153" t="e">
        <f t="shared" si="311"/>
        <v>#N/A</v>
      </c>
      <c r="KJ50" s="153" t="e">
        <f t="shared" si="311"/>
        <v>#N/A</v>
      </c>
      <c r="KK50" s="153" t="e">
        <f t="shared" si="311"/>
        <v>#N/A</v>
      </c>
      <c r="KL50" s="153" t="e">
        <f t="shared" si="311"/>
        <v>#N/A</v>
      </c>
      <c r="KM50" s="153" t="e">
        <f t="shared" si="311"/>
        <v>#N/A</v>
      </c>
      <c r="KN50" s="153" t="e">
        <f t="shared" si="311"/>
        <v>#N/A</v>
      </c>
      <c r="KO50" s="153" t="e">
        <f t="shared" si="311"/>
        <v>#N/A</v>
      </c>
      <c r="KP50" s="153" t="e">
        <f t="shared" si="311"/>
        <v>#N/A</v>
      </c>
      <c r="KQ50" s="153" t="e">
        <f t="shared" si="311"/>
        <v>#N/A</v>
      </c>
      <c r="KR50" s="153" t="e">
        <f t="shared" si="311"/>
        <v>#N/A</v>
      </c>
      <c r="KS50" s="153" t="e">
        <f t="shared" si="311"/>
        <v>#N/A</v>
      </c>
      <c r="KT50" s="153" t="e">
        <f t="shared" si="311"/>
        <v>#N/A</v>
      </c>
      <c r="KU50" s="153" t="e">
        <f t="shared" si="311"/>
        <v>#N/A</v>
      </c>
      <c r="KV50" s="153" t="e">
        <f t="shared" si="306"/>
        <v>#N/A</v>
      </c>
      <c r="KW50" s="153" t="e">
        <f t="shared" si="306"/>
        <v>#N/A</v>
      </c>
      <c r="KX50" s="153" t="e">
        <f t="shared" si="306"/>
        <v>#N/A</v>
      </c>
      <c r="KY50" s="153" t="e">
        <f t="shared" si="306"/>
        <v>#N/A</v>
      </c>
      <c r="KZ50" s="153" t="e">
        <f t="shared" si="306"/>
        <v>#N/A</v>
      </c>
      <c r="LA50" s="153" t="e">
        <f t="shared" si="306"/>
        <v>#N/A</v>
      </c>
      <c r="LB50" s="153" t="e">
        <f t="shared" si="306"/>
        <v>#N/A</v>
      </c>
      <c r="LC50" s="153" t="e">
        <f t="shared" si="306"/>
        <v>#N/A</v>
      </c>
      <c r="LD50" s="153" t="e">
        <f t="shared" si="306"/>
        <v>#N/A</v>
      </c>
      <c r="LE50" s="153" t="e">
        <f t="shared" si="306"/>
        <v>#N/A</v>
      </c>
      <c r="LF50" s="153" t="e">
        <f t="shared" si="306"/>
        <v>#N/A</v>
      </c>
      <c r="LG50" s="153" t="e">
        <f t="shared" si="306"/>
        <v>#N/A</v>
      </c>
      <c r="LH50" s="153" t="e">
        <f t="shared" si="306"/>
        <v>#N/A</v>
      </c>
      <c r="LI50" s="153" t="e">
        <f t="shared" si="306"/>
        <v>#N/A</v>
      </c>
      <c r="LJ50" s="153" t="e">
        <f t="shared" si="306"/>
        <v>#N/A</v>
      </c>
      <c r="LK50" s="153" t="e">
        <f t="shared" si="302"/>
        <v>#N/A</v>
      </c>
      <c r="LL50" s="153" t="e">
        <f t="shared" si="302"/>
        <v>#N/A</v>
      </c>
      <c r="LM50" s="153" t="e">
        <f t="shared" si="302"/>
        <v>#N/A</v>
      </c>
      <c r="LN50" s="153" t="e">
        <f t="shared" si="302"/>
        <v>#N/A</v>
      </c>
      <c r="LO50" s="153" t="e">
        <f t="shared" si="302"/>
        <v>#N/A</v>
      </c>
      <c r="LP50" s="153" t="e">
        <f t="shared" si="302"/>
        <v>#N/A</v>
      </c>
      <c r="LQ50" s="153" t="e">
        <f t="shared" si="302"/>
        <v>#N/A</v>
      </c>
      <c r="LR50" s="153" t="e">
        <f t="shared" si="302"/>
        <v>#N/A</v>
      </c>
      <c r="LS50" s="153" t="e">
        <f t="shared" si="302"/>
        <v>#N/A</v>
      </c>
      <c r="LT50" s="153" t="e">
        <f t="shared" si="302"/>
        <v>#N/A</v>
      </c>
      <c r="LU50" s="153" t="e">
        <f t="shared" si="302"/>
        <v>#N/A</v>
      </c>
      <c r="LV50" s="153" t="e">
        <f t="shared" si="302"/>
        <v>#N/A</v>
      </c>
      <c r="LW50" s="153" t="e">
        <f t="shared" si="302"/>
        <v>#N/A</v>
      </c>
      <c r="LX50" s="153" t="e">
        <f t="shared" si="302"/>
        <v>#N/A</v>
      </c>
      <c r="LY50" s="153" t="e">
        <f t="shared" si="302"/>
        <v>#N/A</v>
      </c>
      <c r="LZ50" s="153" t="e">
        <f t="shared" si="287"/>
        <v>#N/A</v>
      </c>
      <c r="MA50" s="153" t="e">
        <f t="shared" si="287"/>
        <v>#N/A</v>
      </c>
      <c r="MB50" s="153" t="e">
        <f t="shared" si="287"/>
        <v>#N/A</v>
      </c>
      <c r="MC50" s="153" t="e">
        <f t="shared" si="287"/>
        <v>#N/A</v>
      </c>
      <c r="MD50" s="153" t="e">
        <f t="shared" si="287"/>
        <v>#N/A</v>
      </c>
      <c r="ME50" s="153" t="e">
        <f t="shared" si="287"/>
        <v>#N/A</v>
      </c>
      <c r="MF50" s="153" t="e">
        <f t="shared" si="287"/>
        <v>#N/A</v>
      </c>
      <c r="MG50" s="153" t="e">
        <f t="shared" si="287"/>
        <v>#N/A</v>
      </c>
      <c r="MH50" s="153" t="e">
        <f t="shared" si="287"/>
        <v>#N/A</v>
      </c>
      <c r="MI50" s="153" t="e">
        <f t="shared" si="287"/>
        <v>#N/A</v>
      </c>
      <c r="MJ50" s="153" t="e">
        <f t="shared" si="287"/>
        <v>#N/A</v>
      </c>
      <c r="MK50" s="153" t="e">
        <f t="shared" si="287"/>
        <v>#N/A</v>
      </c>
      <c r="ML50" s="153" t="e">
        <f t="shared" si="287"/>
        <v>#N/A</v>
      </c>
      <c r="MM50" s="153" t="e">
        <f t="shared" si="287"/>
        <v>#N/A</v>
      </c>
      <c r="MN50" s="153" t="e">
        <f t="shared" si="287"/>
        <v>#N/A</v>
      </c>
      <c r="MO50" s="153" t="e">
        <f t="shared" si="22"/>
        <v>#N/A</v>
      </c>
      <c r="MP50" s="153" t="e">
        <f t="shared" si="299"/>
        <v>#N/A</v>
      </c>
      <c r="MQ50" s="153" t="e">
        <f t="shared" si="299"/>
        <v>#N/A</v>
      </c>
      <c r="MR50" s="153" t="e">
        <f t="shared" si="299"/>
        <v>#N/A</v>
      </c>
      <c r="MS50" s="153" t="e">
        <f t="shared" si="312"/>
        <v>#N/A</v>
      </c>
      <c r="MT50" s="153" t="e">
        <f t="shared" si="312"/>
        <v>#N/A</v>
      </c>
      <c r="MU50" s="153" t="e">
        <f t="shared" si="312"/>
        <v>#N/A</v>
      </c>
      <c r="MV50" s="153" t="e">
        <f t="shared" si="312"/>
        <v>#N/A</v>
      </c>
      <c r="MW50" s="153" t="e">
        <f t="shared" si="312"/>
        <v>#N/A</v>
      </c>
      <c r="MX50" s="153" t="e">
        <f t="shared" si="312"/>
        <v>#N/A</v>
      </c>
      <c r="MY50" s="153" t="e">
        <f t="shared" si="312"/>
        <v>#N/A</v>
      </c>
      <c r="MZ50" s="153" t="e">
        <f t="shared" si="312"/>
        <v>#N/A</v>
      </c>
      <c r="NA50" s="153" t="e">
        <f t="shared" si="312"/>
        <v>#N/A</v>
      </c>
      <c r="NB50" s="153" t="e">
        <f t="shared" si="312"/>
        <v>#N/A</v>
      </c>
      <c r="NC50" s="153" t="e">
        <f t="shared" si="312"/>
        <v>#N/A</v>
      </c>
      <c r="ND50" s="153" t="e">
        <f t="shared" si="312"/>
        <v>#N/A</v>
      </c>
      <c r="NE50" s="153" t="e">
        <f t="shared" si="312"/>
        <v>#N/A</v>
      </c>
      <c r="NF50" s="153" t="e">
        <f t="shared" si="312"/>
        <v>#N/A</v>
      </c>
      <c r="NG50" s="153" t="e">
        <f t="shared" si="312"/>
        <v>#N/A</v>
      </c>
      <c r="NH50" s="153" t="e">
        <f t="shared" si="307"/>
        <v>#N/A</v>
      </c>
      <c r="NI50" s="153" t="e">
        <f t="shared" si="307"/>
        <v>#N/A</v>
      </c>
      <c r="NJ50" s="153" t="e">
        <f t="shared" si="307"/>
        <v>#N/A</v>
      </c>
      <c r="NK50" s="153" t="e">
        <f t="shared" si="307"/>
        <v>#N/A</v>
      </c>
      <c r="NL50" s="153" t="e">
        <f t="shared" si="307"/>
        <v>#N/A</v>
      </c>
      <c r="NM50" s="153" t="e">
        <f t="shared" si="307"/>
        <v>#N/A</v>
      </c>
      <c r="NN50" s="153" t="e">
        <f t="shared" si="307"/>
        <v>#N/A</v>
      </c>
      <c r="NO50" s="153" t="e">
        <f t="shared" si="307"/>
        <v>#N/A</v>
      </c>
      <c r="NP50" s="153" t="e">
        <f t="shared" si="307"/>
        <v>#N/A</v>
      </c>
      <c r="NQ50" s="153" t="e">
        <f t="shared" si="307"/>
        <v>#N/A</v>
      </c>
      <c r="NR50" s="153" t="e">
        <f t="shared" si="307"/>
        <v>#N/A</v>
      </c>
      <c r="NS50" s="153" t="e">
        <f t="shared" si="307"/>
        <v>#N/A</v>
      </c>
      <c r="NT50" s="153" t="e">
        <f t="shared" si="307"/>
        <v>#N/A</v>
      </c>
      <c r="NU50" s="153" t="e">
        <f t="shared" si="307"/>
        <v>#N/A</v>
      </c>
      <c r="NV50" s="153" t="e">
        <f t="shared" si="307"/>
        <v>#N/A</v>
      </c>
      <c r="NW50" s="153" t="e">
        <f t="shared" si="303"/>
        <v>#N/A</v>
      </c>
      <c r="NX50" s="153" t="e">
        <f t="shared" si="303"/>
        <v>#N/A</v>
      </c>
      <c r="NY50" s="153" t="e">
        <f t="shared" si="303"/>
        <v>#N/A</v>
      </c>
      <c r="NZ50" s="153" t="e">
        <f t="shared" si="303"/>
        <v>#N/A</v>
      </c>
      <c r="OA50" s="153" t="e">
        <f t="shared" si="303"/>
        <v>#N/A</v>
      </c>
      <c r="OB50" s="153" t="e">
        <f t="shared" si="303"/>
        <v>#N/A</v>
      </c>
      <c r="OC50" s="153" t="e">
        <f t="shared" si="303"/>
        <v>#N/A</v>
      </c>
      <c r="OD50" s="153" t="e">
        <f t="shared" si="303"/>
        <v>#N/A</v>
      </c>
      <c r="OE50" s="153" t="e">
        <f t="shared" si="303"/>
        <v>#N/A</v>
      </c>
      <c r="OF50" s="153" t="e">
        <f t="shared" si="303"/>
        <v>#N/A</v>
      </c>
      <c r="OG50" s="153" t="e">
        <f t="shared" si="303"/>
        <v>#N/A</v>
      </c>
      <c r="OH50" s="153" t="e">
        <f t="shared" si="303"/>
        <v>#N/A</v>
      </c>
      <c r="OI50" s="153" t="e">
        <f t="shared" si="303"/>
        <v>#N/A</v>
      </c>
      <c r="OJ50" s="153" t="e">
        <f t="shared" si="303"/>
        <v>#N/A</v>
      </c>
      <c r="OK50" s="153" t="e">
        <f t="shared" si="303"/>
        <v>#N/A</v>
      </c>
      <c r="OL50" s="153" t="e">
        <f t="shared" si="288"/>
        <v>#N/A</v>
      </c>
      <c r="OM50" s="153" t="e">
        <f t="shared" si="288"/>
        <v>#N/A</v>
      </c>
      <c r="ON50" s="153" t="e">
        <f t="shared" si="288"/>
        <v>#N/A</v>
      </c>
      <c r="OO50" s="153" t="e">
        <f t="shared" si="288"/>
        <v>#N/A</v>
      </c>
      <c r="OP50" s="153" t="e">
        <f t="shared" si="288"/>
        <v>#N/A</v>
      </c>
      <c r="OQ50" s="153" t="e">
        <f t="shared" si="288"/>
        <v>#N/A</v>
      </c>
      <c r="OR50" s="153" t="e">
        <f t="shared" si="288"/>
        <v>#N/A</v>
      </c>
      <c r="OS50" s="153" t="e">
        <f t="shared" si="288"/>
        <v>#N/A</v>
      </c>
      <c r="OT50" s="153" t="e">
        <f t="shared" si="288"/>
        <v>#N/A</v>
      </c>
      <c r="OU50" s="153" t="e">
        <f t="shared" si="288"/>
        <v>#N/A</v>
      </c>
      <c r="OV50" s="153" t="e">
        <f t="shared" si="288"/>
        <v>#N/A</v>
      </c>
      <c r="OW50" s="153" t="e">
        <f t="shared" si="288"/>
        <v>#N/A</v>
      </c>
      <c r="OX50" s="153" t="e">
        <f t="shared" si="288"/>
        <v>#N/A</v>
      </c>
      <c r="OY50" s="153" t="e">
        <f t="shared" si="288"/>
        <v>#N/A</v>
      </c>
      <c r="OZ50" s="153" t="e">
        <f t="shared" si="288"/>
        <v>#N/A</v>
      </c>
      <c r="PA50" s="153" t="e">
        <f t="shared" si="23"/>
        <v>#N/A</v>
      </c>
      <c r="PB50" s="153" t="e">
        <f t="shared" si="284"/>
        <v>#N/A</v>
      </c>
      <c r="PC50" s="153" t="e">
        <f t="shared" si="284"/>
        <v>#N/A</v>
      </c>
      <c r="PD50" s="153" t="e">
        <f t="shared" si="284"/>
        <v>#N/A</v>
      </c>
      <c r="PE50" s="153" t="e">
        <f t="shared" si="284"/>
        <v>#N/A</v>
      </c>
      <c r="PF50" s="153" t="e">
        <f t="shared" si="284"/>
        <v>#N/A</v>
      </c>
      <c r="PG50" s="153" t="e">
        <f t="shared" si="284"/>
        <v>#N/A</v>
      </c>
      <c r="PH50" s="153" t="e">
        <f t="shared" si="284"/>
        <v>#N/A</v>
      </c>
      <c r="PI50" s="153" t="e">
        <f t="shared" si="284"/>
        <v>#N/A</v>
      </c>
    </row>
    <row r="51" spans="1:425" hidden="1" x14ac:dyDescent="0.75">
      <c r="A51" s="4">
        <v>48</v>
      </c>
      <c r="B51" s="342" t="str">
        <f>IFERROR(_xlfn.LOGNORM.INV(VLookups!$B$22,LN($G51),LN($K51)),"")</f>
        <v/>
      </c>
      <c r="C51" s="87"/>
      <c r="D51" s="342" t="str">
        <f>IFERROR(_xlfn.LOGNORM.INV(VLookups!$B$23,LN($G51),LN($K51)),"")</f>
        <v/>
      </c>
      <c r="E51" s="34" t="str">
        <f t="shared" si="9"/>
        <v/>
      </c>
      <c r="F51" s="34" t="str">
        <f t="shared" si="10"/>
        <v/>
      </c>
      <c r="G51" s="68" t="str">
        <f>IF(AND(C51&gt;0,NOT(ISBLANK(H51))),IF(VLOOKUP($C$3,VLookups!$A$17:$B$18,2,FALSE),C51*VLOOKUP(H51,VLookups!$A$4:$B$13,2,FALSE),C51),"")</f>
        <v/>
      </c>
      <c r="H51" s="21"/>
      <c r="I51" s="56"/>
      <c r="J51" s="244"/>
      <c r="K51" s="343" t="str">
        <f>IF(C51&gt;0,IF(ISBLANK(J51),IF(ISBLANK(H51),"",VLOOKUP(H51,VLookups!$A$4:$C$13,3,FALSE)),J51),"")</f>
        <v/>
      </c>
      <c r="L51" s="343" t="str">
        <f t="shared" si="11"/>
        <v/>
      </c>
      <c r="M51" s="70" t="str">
        <f t="shared" si="12"/>
        <v/>
      </c>
      <c r="N51" s="87"/>
      <c r="O51" s="237" t="str">
        <f>IF(AND(N51&gt;0,C51&gt;0,NOT(K51="")),ABS(VLOOKUP($N$1,VLookups!$A$53:$B$54,2,FALSE)-_xlfn.LOGNORM.DIST(N51,LN(G51),LN(K51),TRUE)),"")</f>
        <v/>
      </c>
      <c r="P51" s="86" t="str">
        <f>IF(AND($B51&gt;0,$C51&gt;0,$D51&gt;0,NOT(ISBLANK($H51))),_xlfn.LOGNORM.INV(ABS(VLOOKUP($N$1,VLookups!$A$53:$B$54,2,FALSE)-P$3),LN($G51),LN($K51)),"")</f>
        <v/>
      </c>
      <c r="Q51" s="85" t="str">
        <f>IF(AND($B51&gt;0,$C51&gt;0,$D51&gt;0,NOT(ISBLANK($H51))),_xlfn.LOGNORM.INV(ABS(VLOOKUP($N$1,VLookups!$A$53:$B$54,2,FALSE)-Q$3),LN($G51),LN($K51)),"")</f>
        <v/>
      </c>
      <c r="R51" s="86" t="str">
        <f>IF(AND($B51&gt;0,$C51&gt;0,$D51&gt;0,NOT(ISBLANK($H51))),_xlfn.LOGNORM.INV(ABS(VLOOKUP($N$1,VLookups!$A$53:$B$54,2,FALSE)-R$3),LN($G51),LN($K51)),"")</f>
        <v/>
      </c>
      <c r="S51" s="85" t="str">
        <f>IF(AND($B51&gt;0,$C51&gt;0,$D51&gt;0,NOT(ISBLANK($H51))),_xlfn.LOGNORM.INV(ABS(VLOOKUP($N$1,VLookups!$A$53:$B$54,2,FALSE)-S$3),LN($G51),LN($K51)),"")</f>
        <v/>
      </c>
      <c r="T51" s="86" t="str">
        <f>IF(AND($B51&gt;0,$C51&gt;0,$D51&gt;0,NOT(ISBLANK($H51))),_xlfn.LOGNORM.INV(ABS(VLOOKUP($N$1,VLookups!$A$53:$B$54,2,FALSE)-T$3),LN($G51),LN($K51)),"")</f>
        <v/>
      </c>
      <c r="U51" s="85" t="str">
        <f>IF(AND($B51&gt;0,$C51&gt;0,$D51&gt;0,NOT(ISBLANK($H51))),_xlfn.LOGNORM.INV(ABS(VLOOKUP($N$1,VLookups!$A$53:$B$54,2,FALSE)-U$3),LN($G51),LN($K51)),"")</f>
        <v/>
      </c>
      <c r="V51" s="5"/>
      <c r="W51" s="152" t="str">
        <f t="shared" si="13"/>
        <v/>
      </c>
      <c r="X51" s="152" t="str">
        <f t="shared" si="14"/>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53" t="e">
        <f t="shared" si="283"/>
        <v>#N/A</v>
      </c>
      <c r="HR51" s="153" t="e">
        <f t="shared" si="297"/>
        <v>#N/A</v>
      </c>
      <c r="HS51" s="153" t="e">
        <f t="shared" si="297"/>
        <v>#N/A</v>
      </c>
      <c r="HT51" s="153" t="e">
        <f t="shared" si="297"/>
        <v>#N/A</v>
      </c>
      <c r="HU51" s="153" t="e">
        <f t="shared" si="310"/>
        <v>#N/A</v>
      </c>
      <c r="HV51" s="153" t="e">
        <f t="shared" si="310"/>
        <v>#N/A</v>
      </c>
      <c r="HW51" s="153" t="e">
        <f t="shared" si="310"/>
        <v>#N/A</v>
      </c>
      <c r="HX51" s="153" t="e">
        <f t="shared" si="310"/>
        <v>#N/A</v>
      </c>
      <c r="HY51" s="153" t="e">
        <f t="shared" si="310"/>
        <v>#N/A</v>
      </c>
      <c r="HZ51" s="153" t="e">
        <f t="shared" si="310"/>
        <v>#N/A</v>
      </c>
      <c r="IA51" s="153" t="e">
        <f t="shared" si="310"/>
        <v>#N/A</v>
      </c>
      <c r="IB51" s="153" t="e">
        <f t="shared" si="310"/>
        <v>#N/A</v>
      </c>
      <c r="IC51" s="153" t="e">
        <f t="shared" si="310"/>
        <v>#N/A</v>
      </c>
      <c r="ID51" s="153" t="e">
        <f t="shared" si="310"/>
        <v>#N/A</v>
      </c>
      <c r="IE51" s="153" t="e">
        <f t="shared" si="310"/>
        <v>#N/A</v>
      </c>
      <c r="IF51" s="153" t="e">
        <f t="shared" si="310"/>
        <v>#N/A</v>
      </c>
      <c r="IG51" s="153" t="e">
        <f t="shared" si="310"/>
        <v>#N/A</v>
      </c>
      <c r="IH51" s="153" t="e">
        <f t="shared" si="310"/>
        <v>#N/A</v>
      </c>
      <c r="II51" s="153" t="e">
        <f t="shared" si="310"/>
        <v>#N/A</v>
      </c>
      <c r="IJ51" s="153" t="e">
        <f t="shared" si="305"/>
        <v>#N/A</v>
      </c>
      <c r="IK51" s="153" t="e">
        <f t="shared" si="305"/>
        <v>#N/A</v>
      </c>
      <c r="IL51" s="153" t="e">
        <f t="shared" si="305"/>
        <v>#N/A</v>
      </c>
      <c r="IM51" s="153" t="e">
        <f t="shared" si="305"/>
        <v>#N/A</v>
      </c>
      <c r="IN51" s="153" t="e">
        <f t="shared" si="305"/>
        <v>#N/A</v>
      </c>
      <c r="IO51" s="153" t="e">
        <f t="shared" si="305"/>
        <v>#N/A</v>
      </c>
      <c r="IP51" s="153" t="e">
        <f t="shared" si="305"/>
        <v>#N/A</v>
      </c>
      <c r="IQ51" s="153" t="e">
        <f t="shared" si="305"/>
        <v>#N/A</v>
      </c>
      <c r="IR51" s="153" t="e">
        <f t="shared" si="305"/>
        <v>#N/A</v>
      </c>
      <c r="IS51" s="153" t="e">
        <f t="shared" si="305"/>
        <v>#N/A</v>
      </c>
      <c r="IT51" s="153" t="e">
        <f t="shared" si="305"/>
        <v>#N/A</v>
      </c>
      <c r="IU51" s="153" t="e">
        <f t="shared" si="305"/>
        <v>#N/A</v>
      </c>
      <c r="IV51" s="153" t="e">
        <f t="shared" si="305"/>
        <v>#N/A</v>
      </c>
      <c r="IW51" s="153" t="e">
        <f t="shared" si="305"/>
        <v>#N/A</v>
      </c>
      <c r="IX51" s="153" t="e">
        <f t="shared" si="305"/>
        <v>#N/A</v>
      </c>
      <c r="IY51" s="153" t="e">
        <f t="shared" si="301"/>
        <v>#N/A</v>
      </c>
      <c r="IZ51" s="153" t="e">
        <f t="shared" si="301"/>
        <v>#N/A</v>
      </c>
      <c r="JA51" s="153" t="e">
        <f t="shared" si="301"/>
        <v>#N/A</v>
      </c>
      <c r="JB51" s="153" t="e">
        <f t="shared" si="301"/>
        <v>#N/A</v>
      </c>
      <c r="JC51" s="153" t="e">
        <f t="shared" si="301"/>
        <v>#N/A</v>
      </c>
      <c r="JD51" s="153" t="e">
        <f t="shared" si="301"/>
        <v>#N/A</v>
      </c>
      <c r="JE51" s="153" t="e">
        <f t="shared" si="301"/>
        <v>#N/A</v>
      </c>
      <c r="JF51" s="153" t="e">
        <f t="shared" si="301"/>
        <v>#N/A</v>
      </c>
      <c r="JG51" s="153" t="e">
        <f t="shared" si="301"/>
        <v>#N/A</v>
      </c>
      <c r="JH51" s="153" t="e">
        <f t="shared" si="301"/>
        <v>#N/A</v>
      </c>
      <c r="JI51" s="153" t="e">
        <f t="shared" si="301"/>
        <v>#N/A</v>
      </c>
      <c r="JJ51" s="153" t="e">
        <f t="shared" si="301"/>
        <v>#N/A</v>
      </c>
      <c r="JK51" s="153" t="e">
        <f t="shared" si="301"/>
        <v>#N/A</v>
      </c>
      <c r="JL51" s="153" t="e">
        <f t="shared" si="301"/>
        <v>#N/A</v>
      </c>
      <c r="JM51" s="153" t="e">
        <f t="shared" si="301"/>
        <v>#N/A</v>
      </c>
      <c r="JN51" s="153" t="e">
        <f t="shared" si="286"/>
        <v>#N/A</v>
      </c>
      <c r="JO51" s="153" t="e">
        <f t="shared" si="286"/>
        <v>#N/A</v>
      </c>
      <c r="JP51" s="153" t="e">
        <f t="shared" si="286"/>
        <v>#N/A</v>
      </c>
      <c r="JQ51" s="153" t="e">
        <f t="shared" si="286"/>
        <v>#N/A</v>
      </c>
      <c r="JR51" s="153" t="e">
        <f t="shared" si="286"/>
        <v>#N/A</v>
      </c>
      <c r="JS51" s="153" t="e">
        <f t="shared" si="286"/>
        <v>#N/A</v>
      </c>
      <c r="JT51" s="153" t="e">
        <f t="shared" si="286"/>
        <v>#N/A</v>
      </c>
      <c r="JU51" s="153" t="e">
        <f t="shared" si="286"/>
        <v>#N/A</v>
      </c>
      <c r="JV51" s="153" t="e">
        <f t="shared" si="286"/>
        <v>#N/A</v>
      </c>
      <c r="JW51" s="153" t="e">
        <f t="shared" si="286"/>
        <v>#N/A</v>
      </c>
      <c r="JX51" s="153" t="e">
        <f t="shared" si="286"/>
        <v>#N/A</v>
      </c>
      <c r="JY51" s="153" t="e">
        <f t="shared" si="286"/>
        <v>#N/A</v>
      </c>
      <c r="JZ51" s="153" t="e">
        <f t="shared" si="286"/>
        <v>#N/A</v>
      </c>
      <c r="KA51" s="153" t="e">
        <f t="shared" si="286"/>
        <v>#N/A</v>
      </c>
      <c r="KB51" s="153" t="e">
        <f t="shared" si="286"/>
        <v>#N/A</v>
      </c>
      <c r="KC51" s="153" t="e">
        <f t="shared" si="21"/>
        <v>#N/A</v>
      </c>
      <c r="KD51" s="153" t="e">
        <f t="shared" si="298"/>
        <v>#N/A</v>
      </c>
      <c r="KE51" s="153" t="e">
        <f t="shared" si="298"/>
        <v>#N/A</v>
      </c>
      <c r="KF51" s="153" t="e">
        <f t="shared" si="298"/>
        <v>#N/A</v>
      </c>
      <c r="KG51" s="153" t="e">
        <f t="shared" si="311"/>
        <v>#N/A</v>
      </c>
      <c r="KH51" s="153" t="e">
        <f t="shared" si="311"/>
        <v>#N/A</v>
      </c>
      <c r="KI51" s="153" t="e">
        <f t="shared" si="311"/>
        <v>#N/A</v>
      </c>
      <c r="KJ51" s="153" t="e">
        <f t="shared" si="311"/>
        <v>#N/A</v>
      </c>
      <c r="KK51" s="153" t="e">
        <f t="shared" si="311"/>
        <v>#N/A</v>
      </c>
      <c r="KL51" s="153" t="e">
        <f t="shared" si="311"/>
        <v>#N/A</v>
      </c>
      <c r="KM51" s="153" t="e">
        <f t="shared" si="311"/>
        <v>#N/A</v>
      </c>
      <c r="KN51" s="153" t="e">
        <f t="shared" si="311"/>
        <v>#N/A</v>
      </c>
      <c r="KO51" s="153" t="e">
        <f t="shared" si="311"/>
        <v>#N/A</v>
      </c>
      <c r="KP51" s="153" t="e">
        <f t="shared" si="311"/>
        <v>#N/A</v>
      </c>
      <c r="KQ51" s="153" t="e">
        <f t="shared" si="311"/>
        <v>#N/A</v>
      </c>
      <c r="KR51" s="153" t="e">
        <f t="shared" si="311"/>
        <v>#N/A</v>
      </c>
      <c r="KS51" s="153" t="e">
        <f t="shared" si="311"/>
        <v>#N/A</v>
      </c>
      <c r="KT51" s="153" t="e">
        <f t="shared" si="311"/>
        <v>#N/A</v>
      </c>
      <c r="KU51" s="153" t="e">
        <f t="shared" si="311"/>
        <v>#N/A</v>
      </c>
      <c r="KV51" s="153" t="e">
        <f t="shared" si="306"/>
        <v>#N/A</v>
      </c>
      <c r="KW51" s="153" t="e">
        <f t="shared" si="306"/>
        <v>#N/A</v>
      </c>
      <c r="KX51" s="153" t="e">
        <f t="shared" si="306"/>
        <v>#N/A</v>
      </c>
      <c r="KY51" s="153" t="e">
        <f t="shared" si="306"/>
        <v>#N/A</v>
      </c>
      <c r="KZ51" s="153" t="e">
        <f t="shared" si="306"/>
        <v>#N/A</v>
      </c>
      <c r="LA51" s="153" t="e">
        <f t="shared" si="306"/>
        <v>#N/A</v>
      </c>
      <c r="LB51" s="153" t="e">
        <f t="shared" si="306"/>
        <v>#N/A</v>
      </c>
      <c r="LC51" s="153" t="e">
        <f t="shared" si="306"/>
        <v>#N/A</v>
      </c>
      <c r="LD51" s="153" t="e">
        <f t="shared" si="306"/>
        <v>#N/A</v>
      </c>
      <c r="LE51" s="153" t="e">
        <f t="shared" si="306"/>
        <v>#N/A</v>
      </c>
      <c r="LF51" s="153" t="e">
        <f t="shared" si="306"/>
        <v>#N/A</v>
      </c>
      <c r="LG51" s="153" t="e">
        <f t="shared" si="306"/>
        <v>#N/A</v>
      </c>
      <c r="LH51" s="153" t="e">
        <f t="shared" si="306"/>
        <v>#N/A</v>
      </c>
      <c r="LI51" s="153" t="e">
        <f t="shared" si="306"/>
        <v>#N/A</v>
      </c>
      <c r="LJ51" s="153" t="e">
        <f t="shared" si="306"/>
        <v>#N/A</v>
      </c>
      <c r="LK51" s="153" t="e">
        <f t="shared" si="302"/>
        <v>#N/A</v>
      </c>
      <c r="LL51" s="153" t="e">
        <f t="shared" si="302"/>
        <v>#N/A</v>
      </c>
      <c r="LM51" s="153" t="e">
        <f t="shared" si="302"/>
        <v>#N/A</v>
      </c>
      <c r="LN51" s="153" t="e">
        <f t="shared" si="302"/>
        <v>#N/A</v>
      </c>
      <c r="LO51" s="153" t="e">
        <f t="shared" si="302"/>
        <v>#N/A</v>
      </c>
      <c r="LP51" s="153" t="e">
        <f t="shared" si="302"/>
        <v>#N/A</v>
      </c>
      <c r="LQ51" s="153" t="e">
        <f t="shared" si="302"/>
        <v>#N/A</v>
      </c>
      <c r="LR51" s="153" t="e">
        <f t="shared" si="302"/>
        <v>#N/A</v>
      </c>
      <c r="LS51" s="153" t="e">
        <f t="shared" si="302"/>
        <v>#N/A</v>
      </c>
      <c r="LT51" s="153" t="e">
        <f t="shared" si="302"/>
        <v>#N/A</v>
      </c>
      <c r="LU51" s="153" t="e">
        <f t="shared" si="302"/>
        <v>#N/A</v>
      </c>
      <c r="LV51" s="153" t="e">
        <f t="shared" si="302"/>
        <v>#N/A</v>
      </c>
      <c r="LW51" s="153" t="e">
        <f t="shared" si="302"/>
        <v>#N/A</v>
      </c>
      <c r="LX51" s="153" t="e">
        <f t="shared" si="302"/>
        <v>#N/A</v>
      </c>
      <c r="LY51" s="153" t="e">
        <f t="shared" si="302"/>
        <v>#N/A</v>
      </c>
      <c r="LZ51" s="153" t="e">
        <f t="shared" si="287"/>
        <v>#N/A</v>
      </c>
      <c r="MA51" s="153" t="e">
        <f t="shared" si="287"/>
        <v>#N/A</v>
      </c>
      <c r="MB51" s="153" t="e">
        <f t="shared" si="287"/>
        <v>#N/A</v>
      </c>
      <c r="MC51" s="153" t="e">
        <f t="shared" si="287"/>
        <v>#N/A</v>
      </c>
      <c r="MD51" s="153" t="e">
        <f t="shared" si="287"/>
        <v>#N/A</v>
      </c>
      <c r="ME51" s="153" t="e">
        <f t="shared" si="287"/>
        <v>#N/A</v>
      </c>
      <c r="MF51" s="153" t="e">
        <f t="shared" si="287"/>
        <v>#N/A</v>
      </c>
      <c r="MG51" s="153" t="e">
        <f t="shared" si="287"/>
        <v>#N/A</v>
      </c>
      <c r="MH51" s="153" t="e">
        <f t="shared" si="287"/>
        <v>#N/A</v>
      </c>
      <c r="MI51" s="153" t="e">
        <f t="shared" si="287"/>
        <v>#N/A</v>
      </c>
      <c r="MJ51" s="153" t="e">
        <f t="shared" si="287"/>
        <v>#N/A</v>
      </c>
      <c r="MK51" s="153" t="e">
        <f t="shared" si="287"/>
        <v>#N/A</v>
      </c>
      <c r="ML51" s="153" t="e">
        <f t="shared" si="287"/>
        <v>#N/A</v>
      </c>
      <c r="MM51" s="153" t="e">
        <f t="shared" si="287"/>
        <v>#N/A</v>
      </c>
      <c r="MN51" s="153" t="e">
        <f t="shared" si="287"/>
        <v>#N/A</v>
      </c>
      <c r="MO51" s="153" t="e">
        <f t="shared" si="22"/>
        <v>#N/A</v>
      </c>
      <c r="MP51" s="153" t="e">
        <f t="shared" si="299"/>
        <v>#N/A</v>
      </c>
      <c r="MQ51" s="153" t="e">
        <f t="shared" si="299"/>
        <v>#N/A</v>
      </c>
      <c r="MR51" s="153" t="e">
        <f t="shared" si="299"/>
        <v>#N/A</v>
      </c>
      <c r="MS51" s="153" t="e">
        <f t="shared" si="312"/>
        <v>#N/A</v>
      </c>
      <c r="MT51" s="153" t="e">
        <f t="shared" si="312"/>
        <v>#N/A</v>
      </c>
      <c r="MU51" s="153" t="e">
        <f t="shared" si="312"/>
        <v>#N/A</v>
      </c>
      <c r="MV51" s="153" t="e">
        <f t="shared" si="312"/>
        <v>#N/A</v>
      </c>
      <c r="MW51" s="153" t="e">
        <f t="shared" si="312"/>
        <v>#N/A</v>
      </c>
      <c r="MX51" s="153" t="e">
        <f t="shared" si="312"/>
        <v>#N/A</v>
      </c>
      <c r="MY51" s="153" t="e">
        <f t="shared" si="312"/>
        <v>#N/A</v>
      </c>
      <c r="MZ51" s="153" t="e">
        <f t="shared" si="312"/>
        <v>#N/A</v>
      </c>
      <c r="NA51" s="153" t="e">
        <f t="shared" si="312"/>
        <v>#N/A</v>
      </c>
      <c r="NB51" s="153" t="e">
        <f t="shared" si="312"/>
        <v>#N/A</v>
      </c>
      <c r="NC51" s="153" t="e">
        <f t="shared" si="312"/>
        <v>#N/A</v>
      </c>
      <c r="ND51" s="153" t="e">
        <f t="shared" si="312"/>
        <v>#N/A</v>
      </c>
      <c r="NE51" s="153" t="e">
        <f t="shared" si="312"/>
        <v>#N/A</v>
      </c>
      <c r="NF51" s="153" t="e">
        <f t="shared" si="312"/>
        <v>#N/A</v>
      </c>
      <c r="NG51" s="153" t="e">
        <f t="shared" si="312"/>
        <v>#N/A</v>
      </c>
      <c r="NH51" s="153" t="e">
        <f t="shared" si="307"/>
        <v>#N/A</v>
      </c>
      <c r="NI51" s="153" t="e">
        <f t="shared" si="307"/>
        <v>#N/A</v>
      </c>
      <c r="NJ51" s="153" t="e">
        <f t="shared" si="307"/>
        <v>#N/A</v>
      </c>
      <c r="NK51" s="153" t="e">
        <f t="shared" si="307"/>
        <v>#N/A</v>
      </c>
      <c r="NL51" s="153" t="e">
        <f t="shared" si="307"/>
        <v>#N/A</v>
      </c>
      <c r="NM51" s="153" t="e">
        <f t="shared" si="307"/>
        <v>#N/A</v>
      </c>
      <c r="NN51" s="153" t="e">
        <f t="shared" si="307"/>
        <v>#N/A</v>
      </c>
      <c r="NO51" s="153" t="e">
        <f t="shared" si="307"/>
        <v>#N/A</v>
      </c>
      <c r="NP51" s="153" t="e">
        <f t="shared" si="307"/>
        <v>#N/A</v>
      </c>
      <c r="NQ51" s="153" t="e">
        <f t="shared" si="307"/>
        <v>#N/A</v>
      </c>
      <c r="NR51" s="153" t="e">
        <f t="shared" si="307"/>
        <v>#N/A</v>
      </c>
      <c r="NS51" s="153" t="e">
        <f t="shared" si="307"/>
        <v>#N/A</v>
      </c>
      <c r="NT51" s="153" t="e">
        <f t="shared" si="307"/>
        <v>#N/A</v>
      </c>
      <c r="NU51" s="153" t="e">
        <f t="shared" si="307"/>
        <v>#N/A</v>
      </c>
      <c r="NV51" s="153" t="e">
        <f t="shared" si="307"/>
        <v>#N/A</v>
      </c>
      <c r="NW51" s="153" t="e">
        <f t="shared" si="303"/>
        <v>#N/A</v>
      </c>
      <c r="NX51" s="153" t="e">
        <f t="shared" si="303"/>
        <v>#N/A</v>
      </c>
      <c r="NY51" s="153" t="e">
        <f t="shared" si="303"/>
        <v>#N/A</v>
      </c>
      <c r="NZ51" s="153" t="e">
        <f t="shared" si="303"/>
        <v>#N/A</v>
      </c>
      <c r="OA51" s="153" t="e">
        <f t="shared" si="303"/>
        <v>#N/A</v>
      </c>
      <c r="OB51" s="153" t="e">
        <f t="shared" si="303"/>
        <v>#N/A</v>
      </c>
      <c r="OC51" s="153" t="e">
        <f t="shared" si="303"/>
        <v>#N/A</v>
      </c>
      <c r="OD51" s="153" t="e">
        <f t="shared" si="303"/>
        <v>#N/A</v>
      </c>
      <c r="OE51" s="153" t="e">
        <f t="shared" si="303"/>
        <v>#N/A</v>
      </c>
      <c r="OF51" s="153" t="e">
        <f t="shared" si="303"/>
        <v>#N/A</v>
      </c>
      <c r="OG51" s="153" t="e">
        <f t="shared" si="303"/>
        <v>#N/A</v>
      </c>
      <c r="OH51" s="153" t="e">
        <f t="shared" si="303"/>
        <v>#N/A</v>
      </c>
      <c r="OI51" s="153" t="e">
        <f t="shared" si="303"/>
        <v>#N/A</v>
      </c>
      <c r="OJ51" s="153" t="e">
        <f t="shared" si="303"/>
        <v>#N/A</v>
      </c>
      <c r="OK51" s="153" t="e">
        <f t="shared" si="303"/>
        <v>#N/A</v>
      </c>
      <c r="OL51" s="153" t="e">
        <f t="shared" si="288"/>
        <v>#N/A</v>
      </c>
      <c r="OM51" s="153" t="e">
        <f t="shared" si="288"/>
        <v>#N/A</v>
      </c>
      <c r="ON51" s="153" t="e">
        <f t="shared" si="288"/>
        <v>#N/A</v>
      </c>
      <c r="OO51" s="153" t="e">
        <f t="shared" si="288"/>
        <v>#N/A</v>
      </c>
      <c r="OP51" s="153" t="e">
        <f t="shared" si="288"/>
        <v>#N/A</v>
      </c>
      <c r="OQ51" s="153" t="e">
        <f t="shared" si="288"/>
        <v>#N/A</v>
      </c>
      <c r="OR51" s="153" t="e">
        <f t="shared" si="288"/>
        <v>#N/A</v>
      </c>
      <c r="OS51" s="153" t="e">
        <f t="shared" si="288"/>
        <v>#N/A</v>
      </c>
      <c r="OT51" s="153" t="e">
        <f t="shared" si="288"/>
        <v>#N/A</v>
      </c>
      <c r="OU51" s="153" t="e">
        <f t="shared" si="288"/>
        <v>#N/A</v>
      </c>
      <c r="OV51" s="153" t="e">
        <f t="shared" si="288"/>
        <v>#N/A</v>
      </c>
      <c r="OW51" s="153" t="e">
        <f t="shared" si="288"/>
        <v>#N/A</v>
      </c>
      <c r="OX51" s="153" t="e">
        <f t="shared" si="288"/>
        <v>#N/A</v>
      </c>
      <c r="OY51" s="153" t="e">
        <f t="shared" si="288"/>
        <v>#N/A</v>
      </c>
      <c r="OZ51" s="153" t="e">
        <f t="shared" si="288"/>
        <v>#N/A</v>
      </c>
      <c r="PA51" s="153" t="e">
        <f t="shared" si="23"/>
        <v>#N/A</v>
      </c>
      <c r="PB51" s="153" t="e">
        <f t="shared" si="284"/>
        <v>#N/A</v>
      </c>
      <c r="PC51" s="153" t="e">
        <f t="shared" si="284"/>
        <v>#N/A</v>
      </c>
      <c r="PD51" s="153" t="e">
        <f t="shared" si="284"/>
        <v>#N/A</v>
      </c>
      <c r="PE51" s="153" t="e">
        <f t="shared" si="284"/>
        <v>#N/A</v>
      </c>
      <c r="PF51" s="153" t="e">
        <f t="shared" si="284"/>
        <v>#N/A</v>
      </c>
      <c r="PG51" s="153" t="e">
        <f t="shared" si="284"/>
        <v>#N/A</v>
      </c>
      <c r="PH51" s="153" t="e">
        <f t="shared" si="284"/>
        <v>#N/A</v>
      </c>
      <c r="PI51" s="153" t="e">
        <f t="shared" si="284"/>
        <v>#N/A</v>
      </c>
    </row>
    <row r="52" spans="1:425" hidden="1" x14ac:dyDescent="0.75">
      <c r="A52" s="4">
        <v>49</v>
      </c>
      <c r="B52" s="342" t="str">
        <f>IFERROR(_xlfn.LOGNORM.INV(VLookups!$B$22,LN($G52),LN($K52)),"")</f>
        <v/>
      </c>
      <c r="C52" s="87"/>
      <c r="D52" s="342" t="str">
        <f>IFERROR(_xlfn.LOGNORM.INV(VLookups!$B$23,LN($G52),LN($K52)),"")</f>
        <v/>
      </c>
      <c r="E52" s="34" t="str">
        <f t="shared" si="9"/>
        <v/>
      </c>
      <c r="F52" s="34" t="str">
        <f t="shared" si="10"/>
        <v/>
      </c>
      <c r="G52" s="68" t="str">
        <f>IF(AND(C52&gt;0,NOT(ISBLANK(H52))),IF(VLOOKUP($C$3,VLookups!$A$17:$B$18,2,FALSE),C52*VLOOKUP(H52,VLookups!$A$4:$B$13,2,FALSE),C52),"")</f>
        <v/>
      </c>
      <c r="H52" s="21"/>
      <c r="I52" s="56"/>
      <c r="J52" s="244"/>
      <c r="K52" s="343" t="str">
        <f>IF(C52&gt;0,IF(ISBLANK(J52),IF(ISBLANK(H52),"",VLOOKUP(H52,VLookups!$A$4:$C$13,3,FALSE)),J52),"")</f>
        <v/>
      </c>
      <c r="L52" s="343" t="str">
        <f t="shared" si="11"/>
        <v/>
      </c>
      <c r="M52" s="70" t="str">
        <f t="shared" si="12"/>
        <v/>
      </c>
      <c r="N52" s="87"/>
      <c r="O52" s="237" t="str">
        <f>IF(AND(N52&gt;0,C52&gt;0,NOT(K52="")),ABS(VLOOKUP($N$1,VLookups!$A$53:$B$54,2,FALSE)-_xlfn.LOGNORM.DIST(N52,LN(G52),LN(K52),TRUE)),"")</f>
        <v/>
      </c>
      <c r="P52" s="86" t="str">
        <f>IF(AND($B52&gt;0,$C52&gt;0,$D52&gt;0,NOT(ISBLANK($H52))),_xlfn.LOGNORM.INV(ABS(VLOOKUP($N$1,VLookups!$A$53:$B$54,2,FALSE)-P$3),LN($G52),LN($K52)),"")</f>
        <v/>
      </c>
      <c r="Q52" s="85" t="str">
        <f>IF(AND($B52&gt;0,$C52&gt;0,$D52&gt;0,NOT(ISBLANK($H52))),_xlfn.LOGNORM.INV(ABS(VLOOKUP($N$1,VLookups!$A$53:$B$54,2,FALSE)-Q$3),LN($G52),LN($K52)),"")</f>
        <v/>
      </c>
      <c r="R52" s="86" t="str">
        <f>IF(AND($B52&gt;0,$C52&gt;0,$D52&gt;0,NOT(ISBLANK($H52))),_xlfn.LOGNORM.INV(ABS(VLOOKUP($N$1,VLookups!$A$53:$B$54,2,FALSE)-R$3),LN($G52),LN($K52)),"")</f>
        <v/>
      </c>
      <c r="S52" s="85" t="str">
        <f>IF(AND($B52&gt;0,$C52&gt;0,$D52&gt;0,NOT(ISBLANK($H52))),_xlfn.LOGNORM.INV(ABS(VLOOKUP($N$1,VLookups!$A$53:$B$54,2,FALSE)-S$3),LN($G52),LN($K52)),"")</f>
        <v/>
      </c>
      <c r="T52" s="86" t="str">
        <f>IF(AND($B52&gt;0,$C52&gt;0,$D52&gt;0,NOT(ISBLANK($H52))),_xlfn.LOGNORM.INV(ABS(VLOOKUP($N$1,VLookups!$A$53:$B$54,2,FALSE)-T$3),LN($G52),LN($K52)),"")</f>
        <v/>
      </c>
      <c r="U52" s="85" t="str">
        <f>IF(AND($B52&gt;0,$C52&gt;0,$D52&gt;0,NOT(ISBLANK($H52))),_xlfn.LOGNORM.INV(ABS(VLOOKUP($N$1,VLookups!$A$53:$B$54,2,FALSE)-U$3),LN($G52),LN($K52)),"")</f>
        <v/>
      </c>
      <c r="V52" s="5"/>
      <c r="W52" s="152" t="str">
        <f t="shared" si="13"/>
        <v/>
      </c>
      <c r="X52" s="152" t="str">
        <f t="shared" si="14"/>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53" t="e">
        <f t="shared" si="283"/>
        <v>#N/A</v>
      </c>
      <c r="HR52" s="153" t="e">
        <f t="shared" si="297"/>
        <v>#N/A</v>
      </c>
      <c r="HS52" s="153" t="e">
        <f t="shared" si="297"/>
        <v>#N/A</v>
      </c>
      <c r="HT52" s="153" t="e">
        <f t="shared" si="297"/>
        <v>#N/A</v>
      </c>
      <c r="HU52" s="153" t="e">
        <f t="shared" si="310"/>
        <v>#N/A</v>
      </c>
      <c r="HV52" s="153" t="e">
        <f t="shared" si="310"/>
        <v>#N/A</v>
      </c>
      <c r="HW52" s="153" t="e">
        <f t="shared" si="310"/>
        <v>#N/A</v>
      </c>
      <c r="HX52" s="153" t="e">
        <f t="shared" si="310"/>
        <v>#N/A</v>
      </c>
      <c r="HY52" s="153" t="e">
        <f t="shared" si="310"/>
        <v>#N/A</v>
      </c>
      <c r="HZ52" s="153" t="e">
        <f t="shared" si="310"/>
        <v>#N/A</v>
      </c>
      <c r="IA52" s="153" t="e">
        <f t="shared" si="310"/>
        <v>#N/A</v>
      </c>
      <c r="IB52" s="153" t="e">
        <f t="shared" si="310"/>
        <v>#N/A</v>
      </c>
      <c r="IC52" s="153" t="e">
        <f t="shared" si="310"/>
        <v>#N/A</v>
      </c>
      <c r="ID52" s="153" t="e">
        <f t="shared" si="310"/>
        <v>#N/A</v>
      </c>
      <c r="IE52" s="153" t="e">
        <f t="shared" si="310"/>
        <v>#N/A</v>
      </c>
      <c r="IF52" s="153" t="e">
        <f t="shared" si="310"/>
        <v>#N/A</v>
      </c>
      <c r="IG52" s="153" t="e">
        <f t="shared" si="310"/>
        <v>#N/A</v>
      </c>
      <c r="IH52" s="153" t="e">
        <f t="shared" si="310"/>
        <v>#N/A</v>
      </c>
      <c r="II52" s="153" t="e">
        <f t="shared" si="310"/>
        <v>#N/A</v>
      </c>
      <c r="IJ52" s="153" t="e">
        <f t="shared" si="305"/>
        <v>#N/A</v>
      </c>
      <c r="IK52" s="153" t="e">
        <f t="shared" si="305"/>
        <v>#N/A</v>
      </c>
      <c r="IL52" s="153" t="e">
        <f t="shared" si="305"/>
        <v>#N/A</v>
      </c>
      <c r="IM52" s="153" t="e">
        <f t="shared" si="305"/>
        <v>#N/A</v>
      </c>
      <c r="IN52" s="153" t="e">
        <f t="shared" si="305"/>
        <v>#N/A</v>
      </c>
      <c r="IO52" s="153" t="e">
        <f t="shared" si="305"/>
        <v>#N/A</v>
      </c>
      <c r="IP52" s="153" t="e">
        <f t="shared" si="305"/>
        <v>#N/A</v>
      </c>
      <c r="IQ52" s="153" t="e">
        <f t="shared" si="305"/>
        <v>#N/A</v>
      </c>
      <c r="IR52" s="153" t="e">
        <f t="shared" si="305"/>
        <v>#N/A</v>
      </c>
      <c r="IS52" s="153" t="e">
        <f t="shared" si="305"/>
        <v>#N/A</v>
      </c>
      <c r="IT52" s="153" t="e">
        <f t="shared" si="305"/>
        <v>#N/A</v>
      </c>
      <c r="IU52" s="153" t="e">
        <f t="shared" si="305"/>
        <v>#N/A</v>
      </c>
      <c r="IV52" s="153" t="e">
        <f t="shared" si="305"/>
        <v>#N/A</v>
      </c>
      <c r="IW52" s="153" t="e">
        <f t="shared" si="305"/>
        <v>#N/A</v>
      </c>
      <c r="IX52" s="153" t="e">
        <f t="shared" si="305"/>
        <v>#N/A</v>
      </c>
      <c r="IY52" s="153" t="e">
        <f t="shared" si="301"/>
        <v>#N/A</v>
      </c>
      <c r="IZ52" s="153" t="e">
        <f t="shared" si="301"/>
        <v>#N/A</v>
      </c>
      <c r="JA52" s="153" t="e">
        <f t="shared" si="301"/>
        <v>#N/A</v>
      </c>
      <c r="JB52" s="153" t="e">
        <f t="shared" si="301"/>
        <v>#N/A</v>
      </c>
      <c r="JC52" s="153" t="e">
        <f t="shared" si="301"/>
        <v>#N/A</v>
      </c>
      <c r="JD52" s="153" t="e">
        <f t="shared" si="301"/>
        <v>#N/A</v>
      </c>
      <c r="JE52" s="153" t="e">
        <f t="shared" si="301"/>
        <v>#N/A</v>
      </c>
      <c r="JF52" s="153" t="e">
        <f t="shared" si="301"/>
        <v>#N/A</v>
      </c>
      <c r="JG52" s="153" t="e">
        <f t="shared" si="301"/>
        <v>#N/A</v>
      </c>
      <c r="JH52" s="153" t="e">
        <f t="shared" si="301"/>
        <v>#N/A</v>
      </c>
      <c r="JI52" s="153" t="e">
        <f t="shared" si="301"/>
        <v>#N/A</v>
      </c>
      <c r="JJ52" s="153" t="e">
        <f t="shared" si="301"/>
        <v>#N/A</v>
      </c>
      <c r="JK52" s="153" t="e">
        <f t="shared" si="301"/>
        <v>#N/A</v>
      </c>
      <c r="JL52" s="153" t="e">
        <f t="shared" si="301"/>
        <v>#N/A</v>
      </c>
      <c r="JM52" s="153" t="e">
        <f t="shared" si="301"/>
        <v>#N/A</v>
      </c>
      <c r="JN52" s="153" t="e">
        <f t="shared" si="286"/>
        <v>#N/A</v>
      </c>
      <c r="JO52" s="153" t="e">
        <f t="shared" si="286"/>
        <v>#N/A</v>
      </c>
      <c r="JP52" s="153" t="e">
        <f t="shared" si="286"/>
        <v>#N/A</v>
      </c>
      <c r="JQ52" s="153" t="e">
        <f t="shared" si="286"/>
        <v>#N/A</v>
      </c>
      <c r="JR52" s="153" t="e">
        <f t="shared" si="286"/>
        <v>#N/A</v>
      </c>
      <c r="JS52" s="153" t="e">
        <f t="shared" si="286"/>
        <v>#N/A</v>
      </c>
      <c r="JT52" s="153" t="e">
        <f t="shared" si="286"/>
        <v>#N/A</v>
      </c>
      <c r="JU52" s="153" t="e">
        <f t="shared" si="286"/>
        <v>#N/A</v>
      </c>
      <c r="JV52" s="153" t="e">
        <f t="shared" si="286"/>
        <v>#N/A</v>
      </c>
      <c r="JW52" s="153" t="e">
        <f t="shared" si="286"/>
        <v>#N/A</v>
      </c>
      <c r="JX52" s="153" t="e">
        <f t="shared" si="286"/>
        <v>#N/A</v>
      </c>
      <c r="JY52" s="153" t="e">
        <f t="shared" si="286"/>
        <v>#N/A</v>
      </c>
      <c r="JZ52" s="153" t="e">
        <f t="shared" si="286"/>
        <v>#N/A</v>
      </c>
      <c r="KA52" s="153" t="e">
        <f t="shared" si="286"/>
        <v>#N/A</v>
      </c>
      <c r="KB52" s="153" t="e">
        <f t="shared" si="286"/>
        <v>#N/A</v>
      </c>
      <c r="KC52" s="153" t="e">
        <f t="shared" si="21"/>
        <v>#N/A</v>
      </c>
      <c r="KD52" s="153" t="e">
        <f t="shared" si="298"/>
        <v>#N/A</v>
      </c>
      <c r="KE52" s="153" t="e">
        <f t="shared" si="298"/>
        <v>#N/A</v>
      </c>
      <c r="KF52" s="153" t="e">
        <f t="shared" si="298"/>
        <v>#N/A</v>
      </c>
      <c r="KG52" s="153" t="e">
        <f t="shared" si="311"/>
        <v>#N/A</v>
      </c>
      <c r="KH52" s="153" t="e">
        <f t="shared" si="311"/>
        <v>#N/A</v>
      </c>
      <c r="KI52" s="153" t="e">
        <f t="shared" si="311"/>
        <v>#N/A</v>
      </c>
      <c r="KJ52" s="153" t="e">
        <f t="shared" si="311"/>
        <v>#N/A</v>
      </c>
      <c r="KK52" s="153" t="e">
        <f t="shared" si="311"/>
        <v>#N/A</v>
      </c>
      <c r="KL52" s="153" t="e">
        <f t="shared" si="311"/>
        <v>#N/A</v>
      </c>
      <c r="KM52" s="153" t="e">
        <f t="shared" si="311"/>
        <v>#N/A</v>
      </c>
      <c r="KN52" s="153" t="e">
        <f t="shared" si="311"/>
        <v>#N/A</v>
      </c>
      <c r="KO52" s="153" t="e">
        <f t="shared" si="311"/>
        <v>#N/A</v>
      </c>
      <c r="KP52" s="153" t="e">
        <f t="shared" si="311"/>
        <v>#N/A</v>
      </c>
      <c r="KQ52" s="153" t="e">
        <f t="shared" si="311"/>
        <v>#N/A</v>
      </c>
      <c r="KR52" s="153" t="e">
        <f t="shared" si="311"/>
        <v>#N/A</v>
      </c>
      <c r="KS52" s="153" t="e">
        <f t="shared" si="311"/>
        <v>#N/A</v>
      </c>
      <c r="KT52" s="153" t="e">
        <f t="shared" si="311"/>
        <v>#N/A</v>
      </c>
      <c r="KU52" s="153" t="e">
        <f t="shared" si="311"/>
        <v>#N/A</v>
      </c>
      <c r="KV52" s="153" t="e">
        <f t="shared" si="306"/>
        <v>#N/A</v>
      </c>
      <c r="KW52" s="153" t="e">
        <f t="shared" si="306"/>
        <v>#N/A</v>
      </c>
      <c r="KX52" s="153" t="e">
        <f t="shared" si="306"/>
        <v>#N/A</v>
      </c>
      <c r="KY52" s="153" t="e">
        <f t="shared" si="306"/>
        <v>#N/A</v>
      </c>
      <c r="KZ52" s="153" t="e">
        <f t="shared" si="306"/>
        <v>#N/A</v>
      </c>
      <c r="LA52" s="153" t="e">
        <f t="shared" si="306"/>
        <v>#N/A</v>
      </c>
      <c r="LB52" s="153" t="e">
        <f t="shared" si="306"/>
        <v>#N/A</v>
      </c>
      <c r="LC52" s="153" t="e">
        <f t="shared" si="306"/>
        <v>#N/A</v>
      </c>
      <c r="LD52" s="153" t="e">
        <f t="shared" si="306"/>
        <v>#N/A</v>
      </c>
      <c r="LE52" s="153" t="e">
        <f t="shared" si="306"/>
        <v>#N/A</v>
      </c>
      <c r="LF52" s="153" t="e">
        <f t="shared" si="306"/>
        <v>#N/A</v>
      </c>
      <c r="LG52" s="153" t="e">
        <f t="shared" si="306"/>
        <v>#N/A</v>
      </c>
      <c r="LH52" s="153" t="e">
        <f t="shared" si="306"/>
        <v>#N/A</v>
      </c>
      <c r="LI52" s="153" t="e">
        <f t="shared" si="306"/>
        <v>#N/A</v>
      </c>
      <c r="LJ52" s="153" t="e">
        <f t="shared" si="306"/>
        <v>#N/A</v>
      </c>
      <c r="LK52" s="153" t="e">
        <f t="shared" si="302"/>
        <v>#N/A</v>
      </c>
      <c r="LL52" s="153" t="e">
        <f t="shared" si="302"/>
        <v>#N/A</v>
      </c>
      <c r="LM52" s="153" t="e">
        <f t="shared" si="302"/>
        <v>#N/A</v>
      </c>
      <c r="LN52" s="153" t="e">
        <f t="shared" si="302"/>
        <v>#N/A</v>
      </c>
      <c r="LO52" s="153" t="e">
        <f t="shared" si="302"/>
        <v>#N/A</v>
      </c>
      <c r="LP52" s="153" t="e">
        <f t="shared" si="302"/>
        <v>#N/A</v>
      </c>
      <c r="LQ52" s="153" t="e">
        <f t="shared" si="302"/>
        <v>#N/A</v>
      </c>
      <c r="LR52" s="153" t="e">
        <f t="shared" si="302"/>
        <v>#N/A</v>
      </c>
      <c r="LS52" s="153" t="e">
        <f t="shared" si="302"/>
        <v>#N/A</v>
      </c>
      <c r="LT52" s="153" t="e">
        <f t="shared" si="302"/>
        <v>#N/A</v>
      </c>
      <c r="LU52" s="153" t="e">
        <f t="shared" si="302"/>
        <v>#N/A</v>
      </c>
      <c r="LV52" s="153" t="e">
        <f t="shared" si="302"/>
        <v>#N/A</v>
      </c>
      <c r="LW52" s="153" t="e">
        <f t="shared" si="302"/>
        <v>#N/A</v>
      </c>
      <c r="LX52" s="153" t="e">
        <f t="shared" si="302"/>
        <v>#N/A</v>
      </c>
      <c r="LY52" s="153" t="e">
        <f t="shared" si="302"/>
        <v>#N/A</v>
      </c>
      <c r="LZ52" s="153" t="e">
        <f t="shared" si="287"/>
        <v>#N/A</v>
      </c>
      <c r="MA52" s="153" t="e">
        <f t="shared" si="287"/>
        <v>#N/A</v>
      </c>
      <c r="MB52" s="153" t="e">
        <f t="shared" si="287"/>
        <v>#N/A</v>
      </c>
      <c r="MC52" s="153" t="e">
        <f t="shared" si="287"/>
        <v>#N/A</v>
      </c>
      <c r="MD52" s="153" t="e">
        <f t="shared" si="287"/>
        <v>#N/A</v>
      </c>
      <c r="ME52" s="153" t="e">
        <f t="shared" si="287"/>
        <v>#N/A</v>
      </c>
      <c r="MF52" s="153" t="e">
        <f t="shared" si="287"/>
        <v>#N/A</v>
      </c>
      <c r="MG52" s="153" t="e">
        <f t="shared" si="287"/>
        <v>#N/A</v>
      </c>
      <c r="MH52" s="153" t="e">
        <f t="shared" si="287"/>
        <v>#N/A</v>
      </c>
      <c r="MI52" s="153" t="e">
        <f t="shared" si="287"/>
        <v>#N/A</v>
      </c>
      <c r="MJ52" s="153" t="e">
        <f t="shared" si="287"/>
        <v>#N/A</v>
      </c>
      <c r="MK52" s="153" t="e">
        <f t="shared" si="287"/>
        <v>#N/A</v>
      </c>
      <c r="ML52" s="153" t="e">
        <f t="shared" si="287"/>
        <v>#N/A</v>
      </c>
      <c r="MM52" s="153" t="e">
        <f t="shared" si="287"/>
        <v>#N/A</v>
      </c>
      <c r="MN52" s="153" t="e">
        <f t="shared" si="287"/>
        <v>#N/A</v>
      </c>
      <c r="MO52" s="153" t="e">
        <f t="shared" si="22"/>
        <v>#N/A</v>
      </c>
      <c r="MP52" s="153" t="e">
        <f t="shared" si="299"/>
        <v>#N/A</v>
      </c>
      <c r="MQ52" s="153" t="e">
        <f t="shared" si="299"/>
        <v>#N/A</v>
      </c>
      <c r="MR52" s="153" t="e">
        <f t="shared" si="299"/>
        <v>#N/A</v>
      </c>
      <c r="MS52" s="153" t="e">
        <f t="shared" si="312"/>
        <v>#N/A</v>
      </c>
      <c r="MT52" s="153" t="e">
        <f t="shared" si="312"/>
        <v>#N/A</v>
      </c>
      <c r="MU52" s="153" t="e">
        <f t="shared" si="312"/>
        <v>#N/A</v>
      </c>
      <c r="MV52" s="153" t="e">
        <f t="shared" si="312"/>
        <v>#N/A</v>
      </c>
      <c r="MW52" s="153" t="e">
        <f t="shared" si="312"/>
        <v>#N/A</v>
      </c>
      <c r="MX52" s="153" t="e">
        <f t="shared" si="312"/>
        <v>#N/A</v>
      </c>
      <c r="MY52" s="153" t="e">
        <f t="shared" si="312"/>
        <v>#N/A</v>
      </c>
      <c r="MZ52" s="153" t="e">
        <f t="shared" si="312"/>
        <v>#N/A</v>
      </c>
      <c r="NA52" s="153" t="e">
        <f t="shared" si="312"/>
        <v>#N/A</v>
      </c>
      <c r="NB52" s="153" t="e">
        <f t="shared" si="312"/>
        <v>#N/A</v>
      </c>
      <c r="NC52" s="153" t="e">
        <f t="shared" si="312"/>
        <v>#N/A</v>
      </c>
      <c r="ND52" s="153" t="e">
        <f t="shared" si="312"/>
        <v>#N/A</v>
      </c>
      <c r="NE52" s="153" t="e">
        <f t="shared" si="312"/>
        <v>#N/A</v>
      </c>
      <c r="NF52" s="153" t="e">
        <f t="shared" si="312"/>
        <v>#N/A</v>
      </c>
      <c r="NG52" s="153" t="e">
        <f t="shared" si="312"/>
        <v>#N/A</v>
      </c>
      <c r="NH52" s="153" t="e">
        <f t="shared" si="307"/>
        <v>#N/A</v>
      </c>
      <c r="NI52" s="153" t="e">
        <f t="shared" si="307"/>
        <v>#N/A</v>
      </c>
      <c r="NJ52" s="153" t="e">
        <f t="shared" si="307"/>
        <v>#N/A</v>
      </c>
      <c r="NK52" s="153" t="e">
        <f t="shared" si="307"/>
        <v>#N/A</v>
      </c>
      <c r="NL52" s="153" t="e">
        <f t="shared" si="307"/>
        <v>#N/A</v>
      </c>
      <c r="NM52" s="153" t="e">
        <f t="shared" si="307"/>
        <v>#N/A</v>
      </c>
      <c r="NN52" s="153" t="e">
        <f t="shared" si="307"/>
        <v>#N/A</v>
      </c>
      <c r="NO52" s="153" t="e">
        <f t="shared" si="307"/>
        <v>#N/A</v>
      </c>
      <c r="NP52" s="153" t="e">
        <f t="shared" si="307"/>
        <v>#N/A</v>
      </c>
      <c r="NQ52" s="153" t="e">
        <f t="shared" si="307"/>
        <v>#N/A</v>
      </c>
      <c r="NR52" s="153" t="e">
        <f t="shared" si="307"/>
        <v>#N/A</v>
      </c>
      <c r="NS52" s="153" t="e">
        <f t="shared" si="307"/>
        <v>#N/A</v>
      </c>
      <c r="NT52" s="153" t="e">
        <f t="shared" si="307"/>
        <v>#N/A</v>
      </c>
      <c r="NU52" s="153" t="e">
        <f t="shared" si="307"/>
        <v>#N/A</v>
      </c>
      <c r="NV52" s="153" t="e">
        <f t="shared" si="307"/>
        <v>#N/A</v>
      </c>
      <c r="NW52" s="153" t="e">
        <f t="shared" si="303"/>
        <v>#N/A</v>
      </c>
      <c r="NX52" s="153" t="e">
        <f t="shared" si="303"/>
        <v>#N/A</v>
      </c>
      <c r="NY52" s="153" t="e">
        <f t="shared" si="303"/>
        <v>#N/A</v>
      </c>
      <c r="NZ52" s="153" t="e">
        <f t="shared" si="303"/>
        <v>#N/A</v>
      </c>
      <c r="OA52" s="153" t="e">
        <f t="shared" si="303"/>
        <v>#N/A</v>
      </c>
      <c r="OB52" s="153" t="e">
        <f t="shared" si="303"/>
        <v>#N/A</v>
      </c>
      <c r="OC52" s="153" t="e">
        <f t="shared" si="303"/>
        <v>#N/A</v>
      </c>
      <c r="OD52" s="153" t="e">
        <f t="shared" si="303"/>
        <v>#N/A</v>
      </c>
      <c r="OE52" s="153" t="e">
        <f t="shared" si="303"/>
        <v>#N/A</v>
      </c>
      <c r="OF52" s="153" t="e">
        <f t="shared" si="303"/>
        <v>#N/A</v>
      </c>
      <c r="OG52" s="153" t="e">
        <f t="shared" si="303"/>
        <v>#N/A</v>
      </c>
      <c r="OH52" s="153" t="e">
        <f t="shared" si="303"/>
        <v>#N/A</v>
      </c>
      <c r="OI52" s="153" t="e">
        <f t="shared" si="303"/>
        <v>#N/A</v>
      </c>
      <c r="OJ52" s="153" t="e">
        <f t="shared" si="303"/>
        <v>#N/A</v>
      </c>
      <c r="OK52" s="153" t="e">
        <f t="shared" si="303"/>
        <v>#N/A</v>
      </c>
      <c r="OL52" s="153" t="e">
        <f t="shared" si="288"/>
        <v>#N/A</v>
      </c>
      <c r="OM52" s="153" t="e">
        <f t="shared" si="288"/>
        <v>#N/A</v>
      </c>
      <c r="ON52" s="153" t="e">
        <f t="shared" si="288"/>
        <v>#N/A</v>
      </c>
      <c r="OO52" s="153" t="e">
        <f t="shared" si="288"/>
        <v>#N/A</v>
      </c>
      <c r="OP52" s="153" t="e">
        <f t="shared" si="288"/>
        <v>#N/A</v>
      </c>
      <c r="OQ52" s="153" t="e">
        <f t="shared" si="288"/>
        <v>#N/A</v>
      </c>
      <c r="OR52" s="153" t="e">
        <f t="shared" si="288"/>
        <v>#N/A</v>
      </c>
      <c r="OS52" s="153" t="e">
        <f t="shared" si="288"/>
        <v>#N/A</v>
      </c>
      <c r="OT52" s="153" t="e">
        <f t="shared" si="288"/>
        <v>#N/A</v>
      </c>
      <c r="OU52" s="153" t="e">
        <f t="shared" si="288"/>
        <v>#N/A</v>
      </c>
      <c r="OV52" s="153" t="e">
        <f t="shared" si="288"/>
        <v>#N/A</v>
      </c>
      <c r="OW52" s="153" t="e">
        <f t="shared" si="288"/>
        <v>#N/A</v>
      </c>
      <c r="OX52" s="153" t="e">
        <f t="shared" si="288"/>
        <v>#N/A</v>
      </c>
      <c r="OY52" s="153" t="e">
        <f t="shared" si="288"/>
        <v>#N/A</v>
      </c>
      <c r="OZ52" s="153" t="e">
        <f t="shared" si="288"/>
        <v>#N/A</v>
      </c>
      <c r="PA52" s="153" t="e">
        <f t="shared" si="23"/>
        <v>#N/A</v>
      </c>
      <c r="PB52" s="153" t="e">
        <f t="shared" ref="PB52:PI67" si="316">IF(ISNONTEXT($K52),_xlfn.LOGNORM.DIST(HI52,LN($G52),LN($K52),FALSE),NA())</f>
        <v>#N/A</v>
      </c>
      <c r="PC52" s="153" t="e">
        <f t="shared" si="316"/>
        <v>#N/A</v>
      </c>
      <c r="PD52" s="153" t="e">
        <f t="shared" si="316"/>
        <v>#N/A</v>
      </c>
      <c r="PE52" s="153" t="e">
        <f t="shared" si="316"/>
        <v>#N/A</v>
      </c>
      <c r="PF52" s="153" t="e">
        <f t="shared" si="316"/>
        <v>#N/A</v>
      </c>
      <c r="PG52" s="153" t="e">
        <f t="shared" si="316"/>
        <v>#N/A</v>
      </c>
      <c r="PH52" s="153" t="e">
        <f t="shared" si="316"/>
        <v>#N/A</v>
      </c>
      <c r="PI52" s="153" t="e">
        <f t="shared" si="316"/>
        <v>#N/A</v>
      </c>
    </row>
    <row r="53" spans="1:425" hidden="1" x14ac:dyDescent="0.75">
      <c r="A53" s="4">
        <v>50</v>
      </c>
      <c r="B53" s="342" t="str">
        <f>IFERROR(_xlfn.LOGNORM.INV(VLookups!$B$22,LN($G53),LN($K53)),"")</f>
        <v/>
      </c>
      <c r="C53" s="87"/>
      <c r="D53" s="342" t="str">
        <f>IFERROR(_xlfn.LOGNORM.INV(VLookups!$B$23,LN($G53),LN($K53)),"")</f>
        <v/>
      </c>
      <c r="E53" s="34" t="str">
        <f t="shared" si="9"/>
        <v/>
      </c>
      <c r="F53" s="34" t="str">
        <f t="shared" si="10"/>
        <v/>
      </c>
      <c r="G53" s="68" t="str">
        <f>IF(AND(C53&gt;0,NOT(ISBLANK(H53))),IF(VLOOKUP($C$3,VLookups!$A$17:$B$18,2,FALSE),C53*VLOOKUP(H53,VLookups!$A$4:$B$13,2,FALSE),C53),"")</f>
        <v/>
      </c>
      <c r="H53" s="21"/>
      <c r="I53" s="56"/>
      <c r="J53" s="244"/>
      <c r="K53" s="343" t="str">
        <f>IF(C53&gt;0,IF(ISBLANK(J53),IF(ISBLANK(H53),"",VLOOKUP(H53,VLookups!$A$4:$C$13,3,FALSE)),J53),"")</f>
        <v/>
      </c>
      <c r="L53" s="343" t="str">
        <f t="shared" si="11"/>
        <v/>
      </c>
      <c r="M53" s="70" t="str">
        <f t="shared" si="12"/>
        <v/>
      </c>
      <c r="N53" s="87"/>
      <c r="O53" s="237" t="str">
        <f>IF(AND(N53&gt;0,C53&gt;0,NOT(K53="")),ABS(VLOOKUP($N$1,VLookups!$A$53:$B$54,2,FALSE)-_xlfn.LOGNORM.DIST(N53,LN(G53),LN(K53),TRUE)),"")</f>
        <v/>
      </c>
      <c r="P53" s="86" t="str">
        <f>IF(AND($B53&gt;0,$C53&gt;0,$D53&gt;0,NOT(ISBLANK($H53))),_xlfn.LOGNORM.INV(ABS(VLOOKUP($N$1,VLookups!$A$53:$B$54,2,FALSE)-P$3),LN($G53),LN($K53)),"")</f>
        <v/>
      </c>
      <c r="Q53" s="85" t="str">
        <f>IF(AND($B53&gt;0,$C53&gt;0,$D53&gt;0,NOT(ISBLANK($H53))),_xlfn.LOGNORM.INV(ABS(VLOOKUP($N$1,VLookups!$A$53:$B$54,2,FALSE)-Q$3),LN($G53),LN($K53)),"")</f>
        <v/>
      </c>
      <c r="R53" s="86" t="str">
        <f>IF(AND($B53&gt;0,$C53&gt;0,$D53&gt;0,NOT(ISBLANK($H53))),_xlfn.LOGNORM.INV(ABS(VLOOKUP($N$1,VLookups!$A$53:$B$54,2,FALSE)-R$3),LN($G53),LN($K53)),"")</f>
        <v/>
      </c>
      <c r="S53" s="85" t="str">
        <f>IF(AND($B53&gt;0,$C53&gt;0,$D53&gt;0,NOT(ISBLANK($H53))),_xlfn.LOGNORM.INV(ABS(VLOOKUP($N$1,VLookups!$A$53:$B$54,2,FALSE)-S$3),LN($G53),LN($K53)),"")</f>
        <v/>
      </c>
      <c r="T53" s="86" t="str">
        <f>IF(AND($B53&gt;0,$C53&gt;0,$D53&gt;0,NOT(ISBLANK($H53))),_xlfn.LOGNORM.INV(ABS(VLOOKUP($N$1,VLookups!$A$53:$B$54,2,FALSE)-T$3),LN($G53),LN($K53)),"")</f>
        <v/>
      </c>
      <c r="U53" s="85" t="str">
        <f>IF(AND($B53&gt;0,$C53&gt;0,$D53&gt;0,NOT(ISBLANK($H53))),_xlfn.LOGNORM.INV(ABS(VLOOKUP($N$1,VLookups!$A$53:$B$54,2,FALSE)-U$3),LN($G53),LN($K53)),"")</f>
        <v/>
      </c>
      <c r="V53" s="5"/>
      <c r="W53" s="152" t="str">
        <f t="shared" si="13"/>
        <v/>
      </c>
      <c r="X53" s="152" t="str">
        <f t="shared" si="14"/>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53" t="e">
        <f t="shared" si="283"/>
        <v>#N/A</v>
      </c>
      <c r="HR53" s="153" t="e">
        <f t="shared" si="297"/>
        <v>#N/A</v>
      </c>
      <c r="HS53" s="153" t="e">
        <f t="shared" si="297"/>
        <v>#N/A</v>
      </c>
      <c r="HT53" s="153" t="e">
        <f t="shared" si="297"/>
        <v>#N/A</v>
      </c>
      <c r="HU53" s="153" t="e">
        <f t="shared" si="310"/>
        <v>#N/A</v>
      </c>
      <c r="HV53" s="153" t="e">
        <f t="shared" si="310"/>
        <v>#N/A</v>
      </c>
      <c r="HW53" s="153" t="e">
        <f t="shared" si="310"/>
        <v>#N/A</v>
      </c>
      <c r="HX53" s="153" t="e">
        <f t="shared" si="310"/>
        <v>#N/A</v>
      </c>
      <c r="HY53" s="153" t="e">
        <f t="shared" si="310"/>
        <v>#N/A</v>
      </c>
      <c r="HZ53" s="153" t="e">
        <f t="shared" si="310"/>
        <v>#N/A</v>
      </c>
      <c r="IA53" s="153" t="e">
        <f t="shared" si="310"/>
        <v>#N/A</v>
      </c>
      <c r="IB53" s="153" t="e">
        <f t="shared" si="310"/>
        <v>#N/A</v>
      </c>
      <c r="IC53" s="153" t="e">
        <f t="shared" si="310"/>
        <v>#N/A</v>
      </c>
      <c r="ID53" s="153" t="e">
        <f t="shared" si="310"/>
        <v>#N/A</v>
      </c>
      <c r="IE53" s="153" t="e">
        <f t="shared" si="310"/>
        <v>#N/A</v>
      </c>
      <c r="IF53" s="153" t="e">
        <f t="shared" si="310"/>
        <v>#N/A</v>
      </c>
      <c r="IG53" s="153" t="e">
        <f t="shared" si="310"/>
        <v>#N/A</v>
      </c>
      <c r="IH53" s="153" t="e">
        <f t="shared" si="310"/>
        <v>#N/A</v>
      </c>
      <c r="II53" s="153" t="e">
        <f t="shared" si="310"/>
        <v>#N/A</v>
      </c>
      <c r="IJ53" s="153" t="e">
        <f t="shared" si="305"/>
        <v>#N/A</v>
      </c>
      <c r="IK53" s="153" t="e">
        <f t="shared" si="305"/>
        <v>#N/A</v>
      </c>
      <c r="IL53" s="153" t="e">
        <f t="shared" si="305"/>
        <v>#N/A</v>
      </c>
      <c r="IM53" s="153" t="e">
        <f t="shared" si="305"/>
        <v>#N/A</v>
      </c>
      <c r="IN53" s="153" t="e">
        <f t="shared" si="305"/>
        <v>#N/A</v>
      </c>
      <c r="IO53" s="153" t="e">
        <f t="shared" si="305"/>
        <v>#N/A</v>
      </c>
      <c r="IP53" s="153" t="e">
        <f t="shared" si="305"/>
        <v>#N/A</v>
      </c>
      <c r="IQ53" s="153" t="e">
        <f t="shared" si="305"/>
        <v>#N/A</v>
      </c>
      <c r="IR53" s="153" t="e">
        <f t="shared" si="305"/>
        <v>#N/A</v>
      </c>
      <c r="IS53" s="153" t="e">
        <f t="shared" si="305"/>
        <v>#N/A</v>
      </c>
      <c r="IT53" s="153" t="e">
        <f t="shared" si="305"/>
        <v>#N/A</v>
      </c>
      <c r="IU53" s="153" t="e">
        <f t="shared" si="305"/>
        <v>#N/A</v>
      </c>
      <c r="IV53" s="153" t="e">
        <f t="shared" si="305"/>
        <v>#N/A</v>
      </c>
      <c r="IW53" s="153" t="e">
        <f t="shared" si="305"/>
        <v>#N/A</v>
      </c>
      <c r="IX53" s="153" t="e">
        <f t="shared" si="305"/>
        <v>#N/A</v>
      </c>
      <c r="IY53" s="153" t="e">
        <f t="shared" si="301"/>
        <v>#N/A</v>
      </c>
      <c r="IZ53" s="153" t="e">
        <f t="shared" si="301"/>
        <v>#N/A</v>
      </c>
      <c r="JA53" s="153" t="e">
        <f t="shared" si="301"/>
        <v>#N/A</v>
      </c>
      <c r="JB53" s="153" t="e">
        <f t="shared" si="301"/>
        <v>#N/A</v>
      </c>
      <c r="JC53" s="153" t="e">
        <f t="shared" si="301"/>
        <v>#N/A</v>
      </c>
      <c r="JD53" s="153" t="e">
        <f t="shared" si="301"/>
        <v>#N/A</v>
      </c>
      <c r="JE53" s="153" t="e">
        <f t="shared" si="301"/>
        <v>#N/A</v>
      </c>
      <c r="JF53" s="153" t="e">
        <f t="shared" si="301"/>
        <v>#N/A</v>
      </c>
      <c r="JG53" s="153" t="e">
        <f t="shared" si="301"/>
        <v>#N/A</v>
      </c>
      <c r="JH53" s="153" t="e">
        <f t="shared" si="301"/>
        <v>#N/A</v>
      </c>
      <c r="JI53" s="153" t="e">
        <f t="shared" si="301"/>
        <v>#N/A</v>
      </c>
      <c r="JJ53" s="153" t="e">
        <f t="shared" si="301"/>
        <v>#N/A</v>
      </c>
      <c r="JK53" s="153" t="e">
        <f t="shared" si="301"/>
        <v>#N/A</v>
      </c>
      <c r="JL53" s="153" t="e">
        <f t="shared" si="301"/>
        <v>#N/A</v>
      </c>
      <c r="JM53" s="153" t="e">
        <f t="shared" si="301"/>
        <v>#N/A</v>
      </c>
      <c r="JN53" s="153" t="e">
        <f t="shared" ref="JN53:KB68" si="318">IF(ISNONTEXT($K53),_xlfn.LOGNORM.DIST(BU53,LN($G53),LN($K53),FALSE),NA())</f>
        <v>#N/A</v>
      </c>
      <c r="JO53" s="153" t="e">
        <f t="shared" si="318"/>
        <v>#N/A</v>
      </c>
      <c r="JP53" s="153" t="e">
        <f t="shared" si="318"/>
        <v>#N/A</v>
      </c>
      <c r="JQ53" s="153" t="e">
        <f t="shared" si="318"/>
        <v>#N/A</v>
      </c>
      <c r="JR53" s="153" t="e">
        <f t="shared" si="318"/>
        <v>#N/A</v>
      </c>
      <c r="JS53" s="153" t="e">
        <f t="shared" si="318"/>
        <v>#N/A</v>
      </c>
      <c r="JT53" s="153" t="e">
        <f t="shared" si="318"/>
        <v>#N/A</v>
      </c>
      <c r="JU53" s="153" t="e">
        <f t="shared" si="318"/>
        <v>#N/A</v>
      </c>
      <c r="JV53" s="153" t="e">
        <f t="shared" si="318"/>
        <v>#N/A</v>
      </c>
      <c r="JW53" s="153" t="e">
        <f t="shared" si="318"/>
        <v>#N/A</v>
      </c>
      <c r="JX53" s="153" t="e">
        <f t="shared" si="318"/>
        <v>#N/A</v>
      </c>
      <c r="JY53" s="153" t="e">
        <f t="shared" si="318"/>
        <v>#N/A</v>
      </c>
      <c r="JZ53" s="153" t="e">
        <f t="shared" si="318"/>
        <v>#N/A</v>
      </c>
      <c r="KA53" s="153" t="e">
        <f t="shared" si="318"/>
        <v>#N/A</v>
      </c>
      <c r="KB53" s="153" t="e">
        <f t="shared" si="318"/>
        <v>#N/A</v>
      </c>
      <c r="KC53" s="153" t="e">
        <f t="shared" si="21"/>
        <v>#N/A</v>
      </c>
      <c r="KD53" s="153" t="e">
        <f t="shared" si="298"/>
        <v>#N/A</v>
      </c>
      <c r="KE53" s="153" t="e">
        <f t="shared" si="298"/>
        <v>#N/A</v>
      </c>
      <c r="KF53" s="153" t="e">
        <f t="shared" si="298"/>
        <v>#N/A</v>
      </c>
      <c r="KG53" s="153" t="e">
        <f t="shared" si="311"/>
        <v>#N/A</v>
      </c>
      <c r="KH53" s="153" t="e">
        <f t="shared" si="311"/>
        <v>#N/A</v>
      </c>
      <c r="KI53" s="153" t="e">
        <f t="shared" si="311"/>
        <v>#N/A</v>
      </c>
      <c r="KJ53" s="153" t="e">
        <f t="shared" si="311"/>
        <v>#N/A</v>
      </c>
      <c r="KK53" s="153" t="e">
        <f t="shared" si="311"/>
        <v>#N/A</v>
      </c>
      <c r="KL53" s="153" t="e">
        <f t="shared" si="311"/>
        <v>#N/A</v>
      </c>
      <c r="KM53" s="153" t="e">
        <f t="shared" si="311"/>
        <v>#N/A</v>
      </c>
      <c r="KN53" s="153" t="e">
        <f t="shared" si="311"/>
        <v>#N/A</v>
      </c>
      <c r="KO53" s="153" t="e">
        <f t="shared" si="311"/>
        <v>#N/A</v>
      </c>
      <c r="KP53" s="153" t="e">
        <f t="shared" si="311"/>
        <v>#N/A</v>
      </c>
      <c r="KQ53" s="153" t="e">
        <f t="shared" si="311"/>
        <v>#N/A</v>
      </c>
      <c r="KR53" s="153" t="e">
        <f t="shared" si="311"/>
        <v>#N/A</v>
      </c>
      <c r="KS53" s="153" t="e">
        <f t="shared" si="311"/>
        <v>#N/A</v>
      </c>
      <c r="KT53" s="153" t="e">
        <f t="shared" si="311"/>
        <v>#N/A</v>
      </c>
      <c r="KU53" s="153" t="e">
        <f t="shared" si="311"/>
        <v>#N/A</v>
      </c>
      <c r="KV53" s="153" t="e">
        <f t="shared" si="306"/>
        <v>#N/A</v>
      </c>
      <c r="KW53" s="153" t="e">
        <f t="shared" si="306"/>
        <v>#N/A</v>
      </c>
      <c r="KX53" s="153" t="e">
        <f t="shared" si="306"/>
        <v>#N/A</v>
      </c>
      <c r="KY53" s="153" t="e">
        <f t="shared" si="306"/>
        <v>#N/A</v>
      </c>
      <c r="KZ53" s="153" t="e">
        <f t="shared" si="306"/>
        <v>#N/A</v>
      </c>
      <c r="LA53" s="153" t="e">
        <f t="shared" si="306"/>
        <v>#N/A</v>
      </c>
      <c r="LB53" s="153" t="e">
        <f t="shared" si="306"/>
        <v>#N/A</v>
      </c>
      <c r="LC53" s="153" t="e">
        <f t="shared" si="306"/>
        <v>#N/A</v>
      </c>
      <c r="LD53" s="153" t="e">
        <f t="shared" si="306"/>
        <v>#N/A</v>
      </c>
      <c r="LE53" s="153" t="e">
        <f t="shared" si="306"/>
        <v>#N/A</v>
      </c>
      <c r="LF53" s="153" t="e">
        <f t="shared" si="306"/>
        <v>#N/A</v>
      </c>
      <c r="LG53" s="153" t="e">
        <f t="shared" si="306"/>
        <v>#N/A</v>
      </c>
      <c r="LH53" s="153" t="e">
        <f t="shared" si="306"/>
        <v>#N/A</v>
      </c>
      <c r="LI53" s="153" t="e">
        <f t="shared" si="306"/>
        <v>#N/A</v>
      </c>
      <c r="LJ53" s="153" t="e">
        <f t="shared" si="306"/>
        <v>#N/A</v>
      </c>
      <c r="LK53" s="153" t="e">
        <f t="shared" si="302"/>
        <v>#N/A</v>
      </c>
      <c r="LL53" s="153" t="e">
        <f t="shared" si="302"/>
        <v>#N/A</v>
      </c>
      <c r="LM53" s="153" t="e">
        <f t="shared" si="302"/>
        <v>#N/A</v>
      </c>
      <c r="LN53" s="153" t="e">
        <f t="shared" si="302"/>
        <v>#N/A</v>
      </c>
      <c r="LO53" s="153" t="e">
        <f t="shared" si="302"/>
        <v>#N/A</v>
      </c>
      <c r="LP53" s="153" t="e">
        <f t="shared" si="302"/>
        <v>#N/A</v>
      </c>
      <c r="LQ53" s="153" t="e">
        <f t="shared" si="302"/>
        <v>#N/A</v>
      </c>
      <c r="LR53" s="153" t="e">
        <f t="shared" si="302"/>
        <v>#N/A</v>
      </c>
      <c r="LS53" s="153" t="e">
        <f t="shared" si="302"/>
        <v>#N/A</v>
      </c>
      <c r="LT53" s="153" t="e">
        <f t="shared" si="302"/>
        <v>#N/A</v>
      </c>
      <c r="LU53" s="153" t="e">
        <f t="shared" si="302"/>
        <v>#N/A</v>
      </c>
      <c r="LV53" s="153" t="e">
        <f t="shared" si="302"/>
        <v>#N/A</v>
      </c>
      <c r="LW53" s="153" t="e">
        <f t="shared" si="302"/>
        <v>#N/A</v>
      </c>
      <c r="LX53" s="153" t="e">
        <f t="shared" si="302"/>
        <v>#N/A</v>
      </c>
      <c r="LY53" s="153" t="e">
        <f t="shared" si="302"/>
        <v>#N/A</v>
      </c>
      <c r="LZ53" s="153" t="e">
        <f t="shared" ref="LZ53:MN68" si="319">IF(ISNONTEXT($K53),_xlfn.LOGNORM.DIST(EG53,LN($G53),LN($K53),FALSE),NA())</f>
        <v>#N/A</v>
      </c>
      <c r="MA53" s="153" t="e">
        <f t="shared" si="319"/>
        <v>#N/A</v>
      </c>
      <c r="MB53" s="153" t="e">
        <f t="shared" si="319"/>
        <v>#N/A</v>
      </c>
      <c r="MC53" s="153" t="e">
        <f t="shared" si="319"/>
        <v>#N/A</v>
      </c>
      <c r="MD53" s="153" t="e">
        <f t="shared" si="319"/>
        <v>#N/A</v>
      </c>
      <c r="ME53" s="153" t="e">
        <f t="shared" si="319"/>
        <v>#N/A</v>
      </c>
      <c r="MF53" s="153" t="e">
        <f t="shared" si="319"/>
        <v>#N/A</v>
      </c>
      <c r="MG53" s="153" t="e">
        <f t="shared" si="319"/>
        <v>#N/A</v>
      </c>
      <c r="MH53" s="153" t="e">
        <f t="shared" si="319"/>
        <v>#N/A</v>
      </c>
      <c r="MI53" s="153" t="e">
        <f t="shared" si="319"/>
        <v>#N/A</v>
      </c>
      <c r="MJ53" s="153" t="e">
        <f t="shared" si="319"/>
        <v>#N/A</v>
      </c>
      <c r="MK53" s="153" t="e">
        <f t="shared" si="319"/>
        <v>#N/A</v>
      </c>
      <c r="ML53" s="153" t="e">
        <f t="shared" si="319"/>
        <v>#N/A</v>
      </c>
      <c r="MM53" s="153" t="e">
        <f t="shared" si="319"/>
        <v>#N/A</v>
      </c>
      <c r="MN53" s="153" t="e">
        <f t="shared" si="319"/>
        <v>#N/A</v>
      </c>
      <c r="MO53" s="153" t="e">
        <f t="shared" si="22"/>
        <v>#N/A</v>
      </c>
      <c r="MP53" s="153" t="e">
        <f t="shared" si="299"/>
        <v>#N/A</v>
      </c>
      <c r="MQ53" s="153" t="e">
        <f t="shared" si="299"/>
        <v>#N/A</v>
      </c>
      <c r="MR53" s="153" t="e">
        <f t="shared" si="299"/>
        <v>#N/A</v>
      </c>
      <c r="MS53" s="153" t="e">
        <f t="shared" si="312"/>
        <v>#N/A</v>
      </c>
      <c r="MT53" s="153" t="e">
        <f t="shared" si="312"/>
        <v>#N/A</v>
      </c>
      <c r="MU53" s="153" t="e">
        <f t="shared" si="312"/>
        <v>#N/A</v>
      </c>
      <c r="MV53" s="153" t="e">
        <f t="shared" si="312"/>
        <v>#N/A</v>
      </c>
      <c r="MW53" s="153" t="e">
        <f t="shared" si="312"/>
        <v>#N/A</v>
      </c>
      <c r="MX53" s="153" t="e">
        <f t="shared" si="312"/>
        <v>#N/A</v>
      </c>
      <c r="MY53" s="153" t="e">
        <f t="shared" si="312"/>
        <v>#N/A</v>
      </c>
      <c r="MZ53" s="153" t="e">
        <f t="shared" si="312"/>
        <v>#N/A</v>
      </c>
      <c r="NA53" s="153" t="e">
        <f t="shared" si="312"/>
        <v>#N/A</v>
      </c>
      <c r="NB53" s="153" t="e">
        <f t="shared" si="312"/>
        <v>#N/A</v>
      </c>
      <c r="NC53" s="153" t="e">
        <f t="shared" si="312"/>
        <v>#N/A</v>
      </c>
      <c r="ND53" s="153" t="e">
        <f t="shared" si="312"/>
        <v>#N/A</v>
      </c>
      <c r="NE53" s="153" t="e">
        <f t="shared" si="312"/>
        <v>#N/A</v>
      </c>
      <c r="NF53" s="153" t="e">
        <f t="shared" si="312"/>
        <v>#N/A</v>
      </c>
      <c r="NG53" s="153" t="e">
        <f t="shared" si="312"/>
        <v>#N/A</v>
      </c>
      <c r="NH53" s="153" t="e">
        <f t="shared" si="307"/>
        <v>#N/A</v>
      </c>
      <c r="NI53" s="153" t="e">
        <f t="shared" si="307"/>
        <v>#N/A</v>
      </c>
      <c r="NJ53" s="153" t="e">
        <f t="shared" si="307"/>
        <v>#N/A</v>
      </c>
      <c r="NK53" s="153" t="e">
        <f t="shared" si="307"/>
        <v>#N/A</v>
      </c>
      <c r="NL53" s="153" t="e">
        <f t="shared" si="307"/>
        <v>#N/A</v>
      </c>
      <c r="NM53" s="153" t="e">
        <f t="shared" si="307"/>
        <v>#N/A</v>
      </c>
      <c r="NN53" s="153" t="e">
        <f t="shared" si="307"/>
        <v>#N/A</v>
      </c>
      <c r="NO53" s="153" t="e">
        <f t="shared" si="307"/>
        <v>#N/A</v>
      </c>
      <c r="NP53" s="153" t="e">
        <f t="shared" si="307"/>
        <v>#N/A</v>
      </c>
      <c r="NQ53" s="153" t="e">
        <f t="shared" si="307"/>
        <v>#N/A</v>
      </c>
      <c r="NR53" s="153" t="e">
        <f t="shared" si="307"/>
        <v>#N/A</v>
      </c>
      <c r="NS53" s="153" t="e">
        <f t="shared" si="307"/>
        <v>#N/A</v>
      </c>
      <c r="NT53" s="153" t="e">
        <f t="shared" si="307"/>
        <v>#N/A</v>
      </c>
      <c r="NU53" s="153" t="e">
        <f t="shared" si="307"/>
        <v>#N/A</v>
      </c>
      <c r="NV53" s="153" t="e">
        <f t="shared" si="307"/>
        <v>#N/A</v>
      </c>
      <c r="NW53" s="153" t="e">
        <f t="shared" si="303"/>
        <v>#N/A</v>
      </c>
      <c r="NX53" s="153" t="e">
        <f t="shared" si="303"/>
        <v>#N/A</v>
      </c>
      <c r="NY53" s="153" t="e">
        <f t="shared" si="303"/>
        <v>#N/A</v>
      </c>
      <c r="NZ53" s="153" t="e">
        <f t="shared" si="303"/>
        <v>#N/A</v>
      </c>
      <c r="OA53" s="153" t="e">
        <f t="shared" si="303"/>
        <v>#N/A</v>
      </c>
      <c r="OB53" s="153" t="e">
        <f t="shared" si="303"/>
        <v>#N/A</v>
      </c>
      <c r="OC53" s="153" t="e">
        <f t="shared" si="303"/>
        <v>#N/A</v>
      </c>
      <c r="OD53" s="153" t="e">
        <f t="shared" si="303"/>
        <v>#N/A</v>
      </c>
      <c r="OE53" s="153" t="e">
        <f t="shared" si="303"/>
        <v>#N/A</v>
      </c>
      <c r="OF53" s="153" t="e">
        <f t="shared" si="303"/>
        <v>#N/A</v>
      </c>
      <c r="OG53" s="153" t="e">
        <f t="shared" si="303"/>
        <v>#N/A</v>
      </c>
      <c r="OH53" s="153" t="e">
        <f t="shared" si="303"/>
        <v>#N/A</v>
      </c>
      <c r="OI53" s="153" t="e">
        <f t="shared" si="303"/>
        <v>#N/A</v>
      </c>
      <c r="OJ53" s="153" t="e">
        <f t="shared" si="303"/>
        <v>#N/A</v>
      </c>
      <c r="OK53" s="153" t="e">
        <f t="shared" si="303"/>
        <v>#N/A</v>
      </c>
      <c r="OL53" s="153" t="e">
        <f t="shared" ref="OL53:OZ68" si="320">IF(ISNONTEXT($K53),_xlfn.LOGNORM.DIST(GS53,LN($G53),LN($K53),FALSE),NA())</f>
        <v>#N/A</v>
      </c>
      <c r="OM53" s="153" t="e">
        <f t="shared" si="320"/>
        <v>#N/A</v>
      </c>
      <c r="ON53" s="153" t="e">
        <f t="shared" si="320"/>
        <v>#N/A</v>
      </c>
      <c r="OO53" s="153" t="e">
        <f t="shared" si="320"/>
        <v>#N/A</v>
      </c>
      <c r="OP53" s="153" t="e">
        <f t="shared" si="320"/>
        <v>#N/A</v>
      </c>
      <c r="OQ53" s="153" t="e">
        <f t="shared" si="320"/>
        <v>#N/A</v>
      </c>
      <c r="OR53" s="153" t="e">
        <f t="shared" si="320"/>
        <v>#N/A</v>
      </c>
      <c r="OS53" s="153" t="e">
        <f t="shared" si="320"/>
        <v>#N/A</v>
      </c>
      <c r="OT53" s="153" t="e">
        <f t="shared" si="320"/>
        <v>#N/A</v>
      </c>
      <c r="OU53" s="153" t="e">
        <f t="shared" si="320"/>
        <v>#N/A</v>
      </c>
      <c r="OV53" s="153" t="e">
        <f t="shared" si="320"/>
        <v>#N/A</v>
      </c>
      <c r="OW53" s="153" t="e">
        <f t="shared" si="320"/>
        <v>#N/A</v>
      </c>
      <c r="OX53" s="153" t="e">
        <f t="shared" si="320"/>
        <v>#N/A</v>
      </c>
      <c r="OY53" s="153" t="e">
        <f t="shared" si="320"/>
        <v>#N/A</v>
      </c>
      <c r="OZ53" s="153" t="e">
        <f t="shared" si="320"/>
        <v>#N/A</v>
      </c>
      <c r="PA53" s="153" t="e">
        <f t="shared" si="23"/>
        <v>#N/A</v>
      </c>
      <c r="PB53" s="153" t="e">
        <f t="shared" si="316"/>
        <v>#N/A</v>
      </c>
      <c r="PC53" s="153" t="e">
        <f t="shared" si="316"/>
        <v>#N/A</v>
      </c>
      <c r="PD53" s="153" t="e">
        <f t="shared" si="316"/>
        <v>#N/A</v>
      </c>
      <c r="PE53" s="153" t="e">
        <f t="shared" si="316"/>
        <v>#N/A</v>
      </c>
      <c r="PF53" s="153" t="e">
        <f t="shared" si="316"/>
        <v>#N/A</v>
      </c>
      <c r="PG53" s="153" t="e">
        <f t="shared" si="316"/>
        <v>#N/A</v>
      </c>
      <c r="PH53" s="153" t="e">
        <f t="shared" si="316"/>
        <v>#N/A</v>
      </c>
      <c r="PI53" s="153" t="e">
        <f t="shared" si="316"/>
        <v>#N/A</v>
      </c>
    </row>
    <row r="54" spans="1:425" hidden="1" x14ac:dyDescent="0.75">
      <c r="A54" s="4">
        <v>51</v>
      </c>
      <c r="B54" s="342" t="str">
        <f>IFERROR(_xlfn.LOGNORM.INV(VLookups!$B$22,LN($G54),LN($K54)),"")</f>
        <v/>
      </c>
      <c r="C54" s="87"/>
      <c r="D54" s="342" t="str">
        <f>IFERROR(_xlfn.LOGNORM.INV(VLookups!$B$23,LN($G54),LN($K54)),"")</f>
        <v/>
      </c>
      <c r="E54" s="34" t="str">
        <f t="shared" si="9"/>
        <v/>
      </c>
      <c r="F54" s="34" t="str">
        <f t="shared" si="10"/>
        <v/>
      </c>
      <c r="G54" s="68" t="str">
        <f>IF(AND(C54&gt;0,NOT(ISBLANK(H54))),IF(VLOOKUP($C$3,VLookups!$A$17:$B$18,2,FALSE),C54*VLOOKUP(H54,VLookups!$A$4:$B$13,2,FALSE),C54),"")</f>
        <v/>
      </c>
      <c r="H54" s="21"/>
      <c r="I54" s="56"/>
      <c r="J54" s="244"/>
      <c r="K54" s="343" t="str">
        <f>IF(C54&gt;0,IF(ISBLANK(J54),IF(ISBLANK(H54),"",VLOOKUP(H54,VLookups!$A$4:$C$13,3,FALSE)),J54),"")</f>
        <v/>
      </c>
      <c r="L54" s="343" t="str">
        <f t="shared" si="11"/>
        <v/>
      </c>
      <c r="M54" s="70" t="str">
        <f t="shared" si="12"/>
        <v/>
      </c>
      <c r="N54" s="87"/>
      <c r="O54" s="237" t="str">
        <f>IF(AND(N54&gt;0,C54&gt;0,NOT(K54="")),ABS(VLOOKUP($N$1,VLookups!$A$53:$B$54,2,FALSE)-_xlfn.LOGNORM.DIST(N54,LN(G54),LN(K54),TRUE)),"")</f>
        <v/>
      </c>
      <c r="P54" s="86" t="str">
        <f>IF(AND($B54&gt;0,$C54&gt;0,$D54&gt;0,NOT(ISBLANK($H54))),_xlfn.LOGNORM.INV(ABS(VLOOKUP($N$1,VLookups!$A$53:$B$54,2,FALSE)-P$3),LN($G54),LN($K54)),"")</f>
        <v/>
      </c>
      <c r="Q54" s="85" t="str">
        <f>IF(AND($B54&gt;0,$C54&gt;0,$D54&gt;0,NOT(ISBLANK($H54))),_xlfn.LOGNORM.INV(ABS(VLOOKUP($N$1,VLookups!$A$53:$B$54,2,FALSE)-Q$3),LN($G54),LN($K54)),"")</f>
        <v/>
      </c>
      <c r="R54" s="86" t="str">
        <f>IF(AND($B54&gt;0,$C54&gt;0,$D54&gt;0,NOT(ISBLANK($H54))),_xlfn.LOGNORM.INV(ABS(VLOOKUP($N$1,VLookups!$A$53:$B$54,2,FALSE)-R$3),LN($G54),LN($K54)),"")</f>
        <v/>
      </c>
      <c r="S54" s="85" t="str">
        <f>IF(AND($B54&gt;0,$C54&gt;0,$D54&gt;0,NOT(ISBLANK($H54))),_xlfn.LOGNORM.INV(ABS(VLOOKUP($N$1,VLookups!$A$53:$B$54,2,FALSE)-S$3),LN($G54),LN($K54)),"")</f>
        <v/>
      </c>
      <c r="T54" s="86" t="str">
        <f>IF(AND($B54&gt;0,$C54&gt;0,$D54&gt;0,NOT(ISBLANK($H54))),_xlfn.LOGNORM.INV(ABS(VLOOKUP($N$1,VLookups!$A$53:$B$54,2,FALSE)-T$3),LN($G54),LN($K54)),"")</f>
        <v/>
      </c>
      <c r="U54" s="85" t="str">
        <f>IF(AND($B54&gt;0,$C54&gt;0,$D54&gt;0,NOT(ISBLANK($H54))),_xlfn.LOGNORM.INV(ABS(VLOOKUP($N$1,VLookups!$A$53:$B$54,2,FALSE)-U$3),LN($G54),LN($K54)),"")</f>
        <v/>
      </c>
      <c r="V54" s="5"/>
      <c r="W54" s="152" t="str">
        <f t="shared" si="13"/>
        <v/>
      </c>
      <c r="X54" s="152" t="str">
        <f t="shared" si="14"/>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53" t="e">
        <f t="shared" si="283"/>
        <v>#N/A</v>
      </c>
      <c r="HR54" s="153" t="e">
        <f t="shared" si="297"/>
        <v>#N/A</v>
      </c>
      <c r="HS54" s="153" t="e">
        <f t="shared" si="297"/>
        <v>#N/A</v>
      </c>
      <c r="HT54" s="153" t="e">
        <f t="shared" si="297"/>
        <v>#N/A</v>
      </c>
      <c r="HU54" s="153" t="e">
        <f t="shared" si="310"/>
        <v>#N/A</v>
      </c>
      <c r="HV54" s="153" t="e">
        <f t="shared" si="310"/>
        <v>#N/A</v>
      </c>
      <c r="HW54" s="153" t="e">
        <f t="shared" si="310"/>
        <v>#N/A</v>
      </c>
      <c r="HX54" s="153" t="e">
        <f t="shared" si="310"/>
        <v>#N/A</v>
      </c>
      <c r="HY54" s="153" t="e">
        <f t="shared" si="310"/>
        <v>#N/A</v>
      </c>
      <c r="HZ54" s="153" t="e">
        <f t="shared" si="310"/>
        <v>#N/A</v>
      </c>
      <c r="IA54" s="153" t="e">
        <f t="shared" si="310"/>
        <v>#N/A</v>
      </c>
      <c r="IB54" s="153" t="e">
        <f t="shared" si="310"/>
        <v>#N/A</v>
      </c>
      <c r="IC54" s="153" t="e">
        <f t="shared" si="310"/>
        <v>#N/A</v>
      </c>
      <c r="ID54" s="153" t="e">
        <f t="shared" si="310"/>
        <v>#N/A</v>
      </c>
      <c r="IE54" s="153" t="e">
        <f t="shared" si="310"/>
        <v>#N/A</v>
      </c>
      <c r="IF54" s="153" t="e">
        <f t="shared" si="310"/>
        <v>#N/A</v>
      </c>
      <c r="IG54" s="153" t="e">
        <f t="shared" si="310"/>
        <v>#N/A</v>
      </c>
      <c r="IH54" s="153" t="e">
        <f t="shared" si="310"/>
        <v>#N/A</v>
      </c>
      <c r="II54" s="153" t="e">
        <f t="shared" si="310"/>
        <v>#N/A</v>
      </c>
      <c r="IJ54" s="153" t="e">
        <f t="shared" si="305"/>
        <v>#N/A</v>
      </c>
      <c r="IK54" s="153" t="e">
        <f t="shared" si="305"/>
        <v>#N/A</v>
      </c>
      <c r="IL54" s="153" t="e">
        <f t="shared" si="305"/>
        <v>#N/A</v>
      </c>
      <c r="IM54" s="153" t="e">
        <f t="shared" si="305"/>
        <v>#N/A</v>
      </c>
      <c r="IN54" s="153" t="e">
        <f t="shared" si="305"/>
        <v>#N/A</v>
      </c>
      <c r="IO54" s="153" t="e">
        <f t="shared" si="305"/>
        <v>#N/A</v>
      </c>
      <c r="IP54" s="153" t="e">
        <f t="shared" si="305"/>
        <v>#N/A</v>
      </c>
      <c r="IQ54" s="153" t="e">
        <f t="shared" si="305"/>
        <v>#N/A</v>
      </c>
      <c r="IR54" s="153" t="e">
        <f t="shared" si="305"/>
        <v>#N/A</v>
      </c>
      <c r="IS54" s="153" t="e">
        <f t="shared" si="305"/>
        <v>#N/A</v>
      </c>
      <c r="IT54" s="153" t="e">
        <f t="shared" si="305"/>
        <v>#N/A</v>
      </c>
      <c r="IU54" s="153" t="e">
        <f t="shared" si="305"/>
        <v>#N/A</v>
      </c>
      <c r="IV54" s="153" t="e">
        <f t="shared" si="305"/>
        <v>#N/A</v>
      </c>
      <c r="IW54" s="153" t="e">
        <f t="shared" si="305"/>
        <v>#N/A</v>
      </c>
      <c r="IX54" s="153" t="e">
        <f t="shared" si="305"/>
        <v>#N/A</v>
      </c>
      <c r="IY54" s="153" t="e">
        <f t="shared" si="301"/>
        <v>#N/A</v>
      </c>
      <c r="IZ54" s="153" t="e">
        <f t="shared" si="301"/>
        <v>#N/A</v>
      </c>
      <c r="JA54" s="153" t="e">
        <f t="shared" si="301"/>
        <v>#N/A</v>
      </c>
      <c r="JB54" s="153" t="e">
        <f t="shared" si="301"/>
        <v>#N/A</v>
      </c>
      <c r="JC54" s="153" t="e">
        <f t="shared" si="301"/>
        <v>#N/A</v>
      </c>
      <c r="JD54" s="153" t="e">
        <f t="shared" si="301"/>
        <v>#N/A</v>
      </c>
      <c r="JE54" s="153" t="e">
        <f t="shared" si="301"/>
        <v>#N/A</v>
      </c>
      <c r="JF54" s="153" t="e">
        <f t="shared" si="301"/>
        <v>#N/A</v>
      </c>
      <c r="JG54" s="153" t="e">
        <f t="shared" si="301"/>
        <v>#N/A</v>
      </c>
      <c r="JH54" s="153" t="e">
        <f t="shared" si="301"/>
        <v>#N/A</v>
      </c>
      <c r="JI54" s="153" t="e">
        <f t="shared" si="301"/>
        <v>#N/A</v>
      </c>
      <c r="JJ54" s="153" t="e">
        <f t="shared" si="301"/>
        <v>#N/A</v>
      </c>
      <c r="JK54" s="153" t="e">
        <f t="shared" si="301"/>
        <v>#N/A</v>
      </c>
      <c r="JL54" s="153" t="e">
        <f t="shared" si="301"/>
        <v>#N/A</v>
      </c>
      <c r="JM54" s="153" t="e">
        <f t="shared" si="301"/>
        <v>#N/A</v>
      </c>
      <c r="JN54" s="153" t="e">
        <f t="shared" si="318"/>
        <v>#N/A</v>
      </c>
      <c r="JO54" s="153" t="e">
        <f t="shared" si="318"/>
        <v>#N/A</v>
      </c>
      <c r="JP54" s="153" t="e">
        <f t="shared" si="318"/>
        <v>#N/A</v>
      </c>
      <c r="JQ54" s="153" t="e">
        <f t="shared" si="318"/>
        <v>#N/A</v>
      </c>
      <c r="JR54" s="153" t="e">
        <f t="shared" si="318"/>
        <v>#N/A</v>
      </c>
      <c r="JS54" s="153" t="e">
        <f t="shared" si="318"/>
        <v>#N/A</v>
      </c>
      <c r="JT54" s="153" t="e">
        <f t="shared" si="318"/>
        <v>#N/A</v>
      </c>
      <c r="JU54" s="153" t="e">
        <f t="shared" si="318"/>
        <v>#N/A</v>
      </c>
      <c r="JV54" s="153" t="e">
        <f t="shared" si="318"/>
        <v>#N/A</v>
      </c>
      <c r="JW54" s="153" t="e">
        <f t="shared" si="318"/>
        <v>#N/A</v>
      </c>
      <c r="JX54" s="153" t="e">
        <f t="shared" si="318"/>
        <v>#N/A</v>
      </c>
      <c r="JY54" s="153" t="e">
        <f t="shared" si="318"/>
        <v>#N/A</v>
      </c>
      <c r="JZ54" s="153" t="e">
        <f t="shared" si="318"/>
        <v>#N/A</v>
      </c>
      <c r="KA54" s="153" t="e">
        <f t="shared" si="318"/>
        <v>#N/A</v>
      </c>
      <c r="KB54" s="153" t="e">
        <f t="shared" si="318"/>
        <v>#N/A</v>
      </c>
      <c r="KC54" s="153" t="e">
        <f t="shared" si="21"/>
        <v>#N/A</v>
      </c>
      <c r="KD54" s="153" t="e">
        <f t="shared" si="298"/>
        <v>#N/A</v>
      </c>
      <c r="KE54" s="153" t="e">
        <f t="shared" si="298"/>
        <v>#N/A</v>
      </c>
      <c r="KF54" s="153" t="e">
        <f t="shared" si="298"/>
        <v>#N/A</v>
      </c>
      <c r="KG54" s="153" t="e">
        <f t="shared" si="311"/>
        <v>#N/A</v>
      </c>
      <c r="KH54" s="153" t="e">
        <f t="shared" si="311"/>
        <v>#N/A</v>
      </c>
      <c r="KI54" s="153" t="e">
        <f t="shared" si="311"/>
        <v>#N/A</v>
      </c>
      <c r="KJ54" s="153" t="e">
        <f t="shared" si="311"/>
        <v>#N/A</v>
      </c>
      <c r="KK54" s="153" t="e">
        <f t="shared" si="311"/>
        <v>#N/A</v>
      </c>
      <c r="KL54" s="153" t="e">
        <f t="shared" si="311"/>
        <v>#N/A</v>
      </c>
      <c r="KM54" s="153" t="e">
        <f t="shared" si="311"/>
        <v>#N/A</v>
      </c>
      <c r="KN54" s="153" t="e">
        <f t="shared" si="311"/>
        <v>#N/A</v>
      </c>
      <c r="KO54" s="153" t="e">
        <f t="shared" si="311"/>
        <v>#N/A</v>
      </c>
      <c r="KP54" s="153" t="e">
        <f t="shared" si="311"/>
        <v>#N/A</v>
      </c>
      <c r="KQ54" s="153" t="e">
        <f t="shared" si="311"/>
        <v>#N/A</v>
      </c>
      <c r="KR54" s="153" t="e">
        <f t="shared" si="311"/>
        <v>#N/A</v>
      </c>
      <c r="KS54" s="153" t="e">
        <f t="shared" si="311"/>
        <v>#N/A</v>
      </c>
      <c r="KT54" s="153" t="e">
        <f t="shared" si="311"/>
        <v>#N/A</v>
      </c>
      <c r="KU54" s="153" t="e">
        <f t="shared" si="311"/>
        <v>#N/A</v>
      </c>
      <c r="KV54" s="153" t="e">
        <f t="shared" si="306"/>
        <v>#N/A</v>
      </c>
      <c r="KW54" s="153" t="e">
        <f t="shared" si="306"/>
        <v>#N/A</v>
      </c>
      <c r="KX54" s="153" t="e">
        <f t="shared" si="306"/>
        <v>#N/A</v>
      </c>
      <c r="KY54" s="153" t="e">
        <f t="shared" si="306"/>
        <v>#N/A</v>
      </c>
      <c r="KZ54" s="153" t="e">
        <f t="shared" si="306"/>
        <v>#N/A</v>
      </c>
      <c r="LA54" s="153" t="e">
        <f t="shared" si="306"/>
        <v>#N/A</v>
      </c>
      <c r="LB54" s="153" t="e">
        <f t="shared" si="306"/>
        <v>#N/A</v>
      </c>
      <c r="LC54" s="153" t="e">
        <f t="shared" si="306"/>
        <v>#N/A</v>
      </c>
      <c r="LD54" s="153" t="e">
        <f t="shared" si="306"/>
        <v>#N/A</v>
      </c>
      <c r="LE54" s="153" t="e">
        <f t="shared" si="306"/>
        <v>#N/A</v>
      </c>
      <c r="LF54" s="153" t="e">
        <f t="shared" si="306"/>
        <v>#N/A</v>
      </c>
      <c r="LG54" s="153" t="e">
        <f t="shared" si="306"/>
        <v>#N/A</v>
      </c>
      <c r="LH54" s="153" t="e">
        <f t="shared" si="306"/>
        <v>#N/A</v>
      </c>
      <c r="LI54" s="153" t="e">
        <f t="shared" si="306"/>
        <v>#N/A</v>
      </c>
      <c r="LJ54" s="153" t="e">
        <f t="shared" si="306"/>
        <v>#N/A</v>
      </c>
      <c r="LK54" s="153" t="e">
        <f t="shared" si="302"/>
        <v>#N/A</v>
      </c>
      <c r="LL54" s="153" t="e">
        <f t="shared" si="302"/>
        <v>#N/A</v>
      </c>
      <c r="LM54" s="153" t="e">
        <f t="shared" si="302"/>
        <v>#N/A</v>
      </c>
      <c r="LN54" s="153" t="e">
        <f t="shared" si="302"/>
        <v>#N/A</v>
      </c>
      <c r="LO54" s="153" t="e">
        <f t="shared" si="302"/>
        <v>#N/A</v>
      </c>
      <c r="LP54" s="153" t="e">
        <f t="shared" si="302"/>
        <v>#N/A</v>
      </c>
      <c r="LQ54" s="153" t="e">
        <f t="shared" si="302"/>
        <v>#N/A</v>
      </c>
      <c r="LR54" s="153" t="e">
        <f t="shared" si="302"/>
        <v>#N/A</v>
      </c>
      <c r="LS54" s="153" t="e">
        <f t="shared" si="302"/>
        <v>#N/A</v>
      </c>
      <c r="LT54" s="153" t="e">
        <f t="shared" si="302"/>
        <v>#N/A</v>
      </c>
      <c r="LU54" s="153" t="e">
        <f t="shared" si="302"/>
        <v>#N/A</v>
      </c>
      <c r="LV54" s="153" t="e">
        <f t="shared" si="302"/>
        <v>#N/A</v>
      </c>
      <c r="LW54" s="153" t="e">
        <f t="shared" si="302"/>
        <v>#N/A</v>
      </c>
      <c r="LX54" s="153" t="e">
        <f t="shared" si="302"/>
        <v>#N/A</v>
      </c>
      <c r="LY54" s="153" t="e">
        <f t="shared" si="302"/>
        <v>#N/A</v>
      </c>
      <c r="LZ54" s="153" t="e">
        <f t="shared" si="319"/>
        <v>#N/A</v>
      </c>
      <c r="MA54" s="153" t="e">
        <f t="shared" si="319"/>
        <v>#N/A</v>
      </c>
      <c r="MB54" s="153" t="e">
        <f t="shared" si="319"/>
        <v>#N/A</v>
      </c>
      <c r="MC54" s="153" t="e">
        <f t="shared" si="319"/>
        <v>#N/A</v>
      </c>
      <c r="MD54" s="153" t="e">
        <f t="shared" si="319"/>
        <v>#N/A</v>
      </c>
      <c r="ME54" s="153" t="e">
        <f t="shared" si="319"/>
        <v>#N/A</v>
      </c>
      <c r="MF54" s="153" t="e">
        <f t="shared" si="319"/>
        <v>#N/A</v>
      </c>
      <c r="MG54" s="153" t="e">
        <f t="shared" si="319"/>
        <v>#N/A</v>
      </c>
      <c r="MH54" s="153" t="e">
        <f t="shared" si="319"/>
        <v>#N/A</v>
      </c>
      <c r="MI54" s="153" t="e">
        <f t="shared" si="319"/>
        <v>#N/A</v>
      </c>
      <c r="MJ54" s="153" t="e">
        <f t="shared" si="319"/>
        <v>#N/A</v>
      </c>
      <c r="MK54" s="153" t="e">
        <f t="shared" si="319"/>
        <v>#N/A</v>
      </c>
      <c r="ML54" s="153" t="e">
        <f t="shared" si="319"/>
        <v>#N/A</v>
      </c>
      <c r="MM54" s="153" t="e">
        <f t="shared" si="319"/>
        <v>#N/A</v>
      </c>
      <c r="MN54" s="153" t="e">
        <f t="shared" si="319"/>
        <v>#N/A</v>
      </c>
      <c r="MO54" s="153" t="e">
        <f t="shared" si="22"/>
        <v>#N/A</v>
      </c>
      <c r="MP54" s="153" t="e">
        <f t="shared" si="299"/>
        <v>#N/A</v>
      </c>
      <c r="MQ54" s="153" t="e">
        <f t="shared" si="299"/>
        <v>#N/A</v>
      </c>
      <c r="MR54" s="153" t="e">
        <f t="shared" si="299"/>
        <v>#N/A</v>
      </c>
      <c r="MS54" s="153" t="e">
        <f t="shared" si="312"/>
        <v>#N/A</v>
      </c>
      <c r="MT54" s="153" t="e">
        <f t="shared" si="312"/>
        <v>#N/A</v>
      </c>
      <c r="MU54" s="153" t="e">
        <f t="shared" si="312"/>
        <v>#N/A</v>
      </c>
      <c r="MV54" s="153" t="e">
        <f t="shared" si="312"/>
        <v>#N/A</v>
      </c>
      <c r="MW54" s="153" t="e">
        <f t="shared" si="312"/>
        <v>#N/A</v>
      </c>
      <c r="MX54" s="153" t="e">
        <f t="shared" si="312"/>
        <v>#N/A</v>
      </c>
      <c r="MY54" s="153" t="e">
        <f t="shared" si="312"/>
        <v>#N/A</v>
      </c>
      <c r="MZ54" s="153" t="e">
        <f t="shared" si="312"/>
        <v>#N/A</v>
      </c>
      <c r="NA54" s="153" t="e">
        <f t="shared" si="312"/>
        <v>#N/A</v>
      </c>
      <c r="NB54" s="153" t="e">
        <f t="shared" si="312"/>
        <v>#N/A</v>
      </c>
      <c r="NC54" s="153" t="e">
        <f t="shared" si="312"/>
        <v>#N/A</v>
      </c>
      <c r="ND54" s="153" t="e">
        <f t="shared" si="312"/>
        <v>#N/A</v>
      </c>
      <c r="NE54" s="153" t="e">
        <f t="shared" si="312"/>
        <v>#N/A</v>
      </c>
      <c r="NF54" s="153" t="e">
        <f t="shared" si="312"/>
        <v>#N/A</v>
      </c>
      <c r="NG54" s="153" t="e">
        <f t="shared" si="312"/>
        <v>#N/A</v>
      </c>
      <c r="NH54" s="153" t="e">
        <f t="shared" si="307"/>
        <v>#N/A</v>
      </c>
      <c r="NI54" s="153" t="e">
        <f t="shared" si="307"/>
        <v>#N/A</v>
      </c>
      <c r="NJ54" s="153" t="e">
        <f t="shared" si="307"/>
        <v>#N/A</v>
      </c>
      <c r="NK54" s="153" t="e">
        <f t="shared" si="307"/>
        <v>#N/A</v>
      </c>
      <c r="NL54" s="153" t="e">
        <f t="shared" si="307"/>
        <v>#N/A</v>
      </c>
      <c r="NM54" s="153" t="e">
        <f t="shared" si="307"/>
        <v>#N/A</v>
      </c>
      <c r="NN54" s="153" t="e">
        <f t="shared" si="307"/>
        <v>#N/A</v>
      </c>
      <c r="NO54" s="153" t="e">
        <f t="shared" si="307"/>
        <v>#N/A</v>
      </c>
      <c r="NP54" s="153" t="e">
        <f t="shared" si="307"/>
        <v>#N/A</v>
      </c>
      <c r="NQ54" s="153" t="e">
        <f t="shared" si="307"/>
        <v>#N/A</v>
      </c>
      <c r="NR54" s="153" t="e">
        <f t="shared" si="307"/>
        <v>#N/A</v>
      </c>
      <c r="NS54" s="153" t="e">
        <f t="shared" si="307"/>
        <v>#N/A</v>
      </c>
      <c r="NT54" s="153" t="e">
        <f t="shared" si="307"/>
        <v>#N/A</v>
      </c>
      <c r="NU54" s="153" t="e">
        <f t="shared" si="307"/>
        <v>#N/A</v>
      </c>
      <c r="NV54" s="153" t="e">
        <f t="shared" si="307"/>
        <v>#N/A</v>
      </c>
      <c r="NW54" s="153" t="e">
        <f t="shared" si="303"/>
        <v>#N/A</v>
      </c>
      <c r="NX54" s="153" t="e">
        <f t="shared" si="303"/>
        <v>#N/A</v>
      </c>
      <c r="NY54" s="153" t="e">
        <f t="shared" si="303"/>
        <v>#N/A</v>
      </c>
      <c r="NZ54" s="153" t="e">
        <f t="shared" si="303"/>
        <v>#N/A</v>
      </c>
      <c r="OA54" s="153" t="e">
        <f t="shared" si="303"/>
        <v>#N/A</v>
      </c>
      <c r="OB54" s="153" t="e">
        <f t="shared" si="303"/>
        <v>#N/A</v>
      </c>
      <c r="OC54" s="153" t="e">
        <f t="shared" si="303"/>
        <v>#N/A</v>
      </c>
      <c r="OD54" s="153" t="e">
        <f t="shared" si="303"/>
        <v>#N/A</v>
      </c>
      <c r="OE54" s="153" t="e">
        <f t="shared" si="303"/>
        <v>#N/A</v>
      </c>
      <c r="OF54" s="153" t="e">
        <f t="shared" si="303"/>
        <v>#N/A</v>
      </c>
      <c r="OG54" s="153" t="e">
        <f t="shared" si="303"/>
        <v>#N/A</v>
      </c>
      <c r="OH54" s="153" t="e">
        <f t="shared" si="303"/>
        <v>#N/A</v>
      </c>
      <c r="OI54" s="153" t="e">
        <f t="shared" si="303"/>
        <v>#N/A</v>
      </c>
      <c r="OJ54" s="153" t="e">
        <f t="shared" si="303"/>
        <v>#N/A</v>
      </c>
      <c r="OK54" s="153" t="e">
        <f t="shared" si="303"/>
        <v>#N/A</v>
      </c>
      <c r="OL54" s="153" t="e">
        <f t="shared" si="320"/>
        <v>#N/A</v>
      </c>
      <c r="OM54" s="153" t="e">
        <f t="shared" si="320"/>
        <v>#N/A</v>
      </c>
      <c r="ON54" s="153" t="e">
        <f t="shared" si="320"/>
        <v>#N/A</v>
      </c>
      <c r="OO54" s="153" t="e">
        <f t="shared" si="320"/>
        <v>#N/A</v>
      </c>
      <c r="OP54" s="153" t="e">
        <f t="shared" si="320"/>
        <v>#N/A</v>
      </c>
      <c r="OQ54" s="153" t="e">
        <f t="shared" si="320"/>
        <v>#N/A</v>
      </c>
      <c r="OR54" s="153" t="e">
        <f t="shared" si="320"/>
        <v>#N/A</v>
      </c>
      <c r="OS54" s="153" t="e">
        <f t="shared" si="320"/>
        <v>#N/A</v>
      </c>
      <c r="OT54" s="153" t="e">
        <f t="shared" si="320"/>
        <v>#N/A</v>
      </c>
      <c r="OU54" s="153" t="e">
        <f t="shared" si="320"/>
        <v>#N/A</v>
      </c>
      <c r="OV54" s="153" t="e">
        <f t="shared" si="320"/>
        <v>#N/A</v>
      </c>
      <c r="OW54" s="153" t="e">
        <f t="shared" si="320"/>
        <v>#N/A</v>
      </c>
      <c r="OX54" s="153" t="e">
        <f t="shared" si="320"/>
        <v>#N/A</v>
      </c>
      <c r="OY54" s="153" t="e">
        <f t="shared" si="320"/>
        <v>#N/A</v>
      </c>
      <c r="OZ54" s="153" t="e">
        <f t="shared" si="320"/>
        <v>#N/A</v>
      </c>
      <c r="PA54" s="153" t="e">
        <f t="shared" si="23"/>
        <v>#N/A</v>
      </c>
      <c r="PB54" s="153" t="e">
        <f t="shared" si="316"/>
        <v>#N/A</v>
      </c>
      <c r="PC54" s="153" t="e">
        <f t="shared" si="316"/>
        <v>#N/A</v>
      </c>
      <c r="PD54" s="153" t="e">
        <f t="shared" si="316"/>
        <v>#N/A</v>
      </c>
      <c r="PE54" s="153" t="e">
        <f t="shared" si="316"/>
        <v>#N/A</v>
      </c>
      <c r="PF54" s="153" t="e">
        <f t="shared" si="316"/>
        <v>#N/A</v>
      </c>
      <c r="PG54" s="153" t="e">
        <f t="shared" si="316"/>
        <v>#N/A</v>
      </c>
      <c r="PH54" s="153" t="e">
        <f t="shared" si="316"/>
        <v>#N/A</v>
      </c>
      <c r="PI54" s="153" t="e">
        <f t="shared" si="316"/>
        <v>#N/A</v>
      </c>
    </row>
    <row r="55" spans="1:425" hidden="1" x14ac:dyDescent="0.75">
      <c r="A55" s="4">
        <v>52</v>
      </c>
      <c r="B55" s="342" t="str">
        <f>IFERROR(_xlfn.LOGNORM.INV(VLookups!$B$22,LN($G55),LN($K55)),"")</f>
        <v/>
      </c>
      <c r="C55" s="87"/>
      <c r="D55" s="342" t="str">
        <f>IFERROR(_xlfn.LOGNORM.INV(VLookups!$B$23,LN($G55),LN($K55)),"")</f>
        <v/>
      </c>
      <c r="E55" s="34" t="str">
        <f t="shared" si="9"/>
        <v/>
      </c>
      <c r="F55" s="34" t="str">
        <f t="shared" si="10"/>
        <v/>
      </c>
      <c r="G55" s="68" t="str">
        <f>IF(AND(C55&gt;0,NOT(ISBLANK(H55))),IF(VLOOKUP($C$3,VLookups!$A$17:$B$18,2,FALSE),C55*VLOOKUP(H55,VLookups!$A$4:$B$13,2,FALSE),C55),"")</f>
        <v/>
      </c>
      <c r="H55" s="21"/>
      <c r="I55" s="56"/>
      <c r="J55" s="244"/>
      <c r="K55" s="343" t="str">
        <f>IF(C55&gt;0,IF(ISBLANK(J55),IF(ISBLANK(H55),"",VLOOKUP(H55,VLookups!$A$4:$C$13,3,FALSE)),J55),"")</f>
        <v/>
      </c>
      <c r="L55" s="343" t="str">
        <f t="shared" si="11"/>
        <v/>
      </c>
      <c r="M55" s="70" t="str">
        <f t="shared" si="12"/>
        <v/>
      </c>
      <c r="N55" s="87"/>
      <c r="O55" s="237" t="str">
        <f>IF(AND(N55&gt;0,C55&gt;0,NOT(K55="")),ABS(VLOOKUP($N$1,VLookups!$A$53:$B$54,2,FALSE)-_xlfn.LOGNORM.DIST(N55,LN(G55),LN(K55),TRUE)),"")</f>
        <v/>
      </c>
      <c r="P55" s="86" t="str">
        <f>IF(AND($B55&gt;0,$C55&gt;0,$D55&gt;0,NOT(ISBLANK($H55))),_xlfn.LOGNORM.INV(ABS(VLOOKUP($N$1,VLookups!$A$53:$B$54,2,FALSE)-P$3),LN($G55),LN($K55)),"")</f>
        <v/>
      </c>
      <c r="Q55" s="85" t="str">
        <f>IF(AND($B55&gt;0,$C55&gt;0,$D55&gt;0,NOT(ISBLANK($H55))),_xlfn.LOGNORM.INV(ABS(VLOOKUP($N$1,VLookups!$A$53:$B$54,2,FALSE)-Q$3),LN($G55),LN($K55)),"")</f>
        <v/>
      </c>
      <c r="R55" s="86" t="str">
        <f>IF(AND($B55&gt;0,$C55&gt;0,$D55&gt;0,NOT(ISBLANK($H55))),_xlfn.LOGNORM.INV(ABS(VLOOKUP($N$1,VLookups!$A$53:$B$54,2,FALSE)-R$3),LN($G55),LN($K55)),"")</f>
        <v/>
      </c>
      <c r="S55" s="85" t="str">
        <f>IF(AND($B55&gt;0,$C55&gt;0,$D55&gt;0,NOT(ISBLANK($H55))),_xlfn.LOGNORM.INV(ABS(VLOOKUP($N$1,VLookups!$A$53:$B$54,2,FALSE)-S$3),LN($G55),LN($K55)),"")</f>
        <v/>
      </c>
      <c r="T55" s="86" t="str">
        <f>IF(AND($B55&gt;0,$C55&gt;0,$D55&gt;0,NOT(ISBLANK($H55))),_xlfn.LOGNORM.INV(ABS(VLOOKUP($N$1,VLookups!$A$53:$B$54,2,FALSE)-T$3),LN($G55),LN($K55)),"")</f>
        <v/>
      </c>
      <c r="U55" s="85" t="str">
        <f>IF(AND($B55&gt;0,$C55&gt;0,$D55&gt;0,NOT(ISBLANK($H55))),_xlfn.LOGNORM.INV(ABS(VLOOKUP($N$1,VLookups!$A$53:$B$54,2,FALSE)-U$3),LN($G55),LN($K55)),"")</f>
        <v/>
      </c>
      <c r="V55" s="5"/>
      <c r="W55" s="152" t="str">
        <f t="shared" si="13"/>
        <v/>
      </c>
      <c r="X55" s="152" t="str">
        <f t="shared" si="14"/>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53" t="e">
        <f t="shared" si="283"/>
        <v>#N/A</v>
      </c>
      <c r="HR55" s="153" t="e">
        <f t="shared" si="297"/>
        <v>#N/A</v>
      </c>
      <c r="HS55" s="153" t="e">
        <f t="shared" si="297"/>
        <v>#N/A</v>
      </c>
      <c r="HT55" s="153" t="e">
        <f t="shared" si="297"/>
        <v>#N/A</v>
      </c>
      <c r="HU55" s="153" t="e">
        <f t="shared" si="310"/>
        <v>#N/A</v>
      </c>
      <c r="HV55" s="153" t="e">
        <f t="shared" si="310"/>
        <v>#N/A</v>
      </c>
      <c r="HW55" s="153" t="e">
        <f t="shared" si="310"/>
        <v>#N/A</v>
      </c>
      <c r="HX55" s="153" t="e">
        <f t="shared" si="310"/>
        <v>#N/A</v>
      </c>
      <c r="HY55" s="153" t="e">
        <f t="shared" si="310"/>
        <v>#N/A</v>
      </c>
      <c r="HZ55" s="153" t="e">
        <f t="shared" si="310"/>
        <v>#N/A</v>
      </c>
      <c r="IA55" s="153" t="e">
        <f t="shared" si="310"/>
        <v>#N/A</v>
      </c>
      <c r="IB55" s="153" t="e">
        <f t="shared" si="310"/>
        <v>#N/A</v>
      </c>
      <c r="IC55" s="153" t="e">
        <f t="shared" si="310"/>
        <v>#N/A</v>
      </c>
      <c r="ID55" s="153" t="e">
        <f t="shared" si="310"/>
        <v>#N/A</v>
      </c>
      <c r="IE55" s="153" t="e">
        <f t="shared" si="310"/>
        <v>#N/A</v>
      </c>
      <c r="IF55" s="153" t="e">
        <f t="shared" si="310"/>
        <v>#N/A</v>
      </c>
      <c r="IG55" s="153" t="e">
        <f t="shared" si="310"/>
        <v>#N/A</v>
      </c>
      <c r="IH55" s="153" t="e">
        <f t="shared" si="310"/>
        <v>#N/A</v>
      </c>
      <c r="II55" s="153" t="e">
        <f t="shared" si="310"/>
        <v>#N/A</v>
      </c>
      <c r="IJ55" s="153" t="e">
        <f t="shared" si="305"/>
        <v>#N/A</v>
      </c>
      <c r="IK55" s="153" t="e">
        <f t="shared" si="305"/>
        <v>#N/A</v>
      </c>
      <c r="IL55" s="153" t="e">
        <f t="shared" si="305"/>
        <v>#N/A</v>
      </c>
      <c r="IM55" s="153" t="e">
        <f t="shared" si="305"/>
        <v>#N/A</v>
      </c>
      <c r="IN55" s="153" t="e">
        <f t="shared" si="305"/>
        <v>#N/A</v>
      </c>
      <c r="IO55" s="153" t="e">
        <f t="shared" si="305"/>
        <v>#N/A</v>
      </c>
      <c r="IP55" s="153" t="e">
        <f t="shared" si="305"/>
        <v>#N/A</v>
      </c>
      <c r="IQ55" s="153" t="e">
        <f t="shared" si="305"/>
        <v>#N/A</v>
      </c>
      <c r="IR55" s="153" t="e">
        <f t="shared" si="305"/>
        <v>#N/A</v>
      </c>
      <c r="IS55" s="153" t="e">
        <f t="shared" si="305"/>
        <v>#N/A</v>
      </c>
      <c r="IT55" s="153" t="e">
        <f t="shared" si="305"/>
        <v>#N/A</v>
      </c>
      <c r="IU55" s="153" t="e">
        <f t="shared" si="305"/>
        <v>#N/A</v>
      </c>
      <c r="IV55" s="153" t="e">
        <f t="shared" si="305"/>
        <v>#N/A</v>
      </c>
      <c r="IW55" s="153" t="e">
        <f t="shared" si="305"/>
        <v>#N/A</v>
      </c>
      <c r="IX55" s="153" t="e">
        <f t="shared" si="305"/>
        <v>#N/A</v>
      </c>
      <c r="IY55" s="153" t="e">
        <f t="shared" si="301"/>
        <v>#N/A</v>
      </c>
      <c r="IZ55" s="153" t="e">
        <f t="shared" si="301"/>
        <v>#N/A</v>
      </c>
      <c r="JA55" s="153" t="e">
        <f t="shared" si="301"/>
        <v>#N/A</v>
      </c>
      <c r="JB55" s="153" t="e">
        <f t="shared" si="301"/>
        <v>#N/A</v>
      </c>
      <c r="JC55" s="153" t="e">
        <f t="shared" si="301"/>
        <v>#N/A</v>
      </c>
      <c r="JD55" s="153" t="e">
        <f t="shared" si="301"/>
        <v>#N/A</v>
      </c>
      <c r="JE55" s="153" t="e">
        <f t="shared" si="301"/>
        <v>#N/A</v>
      </c>
      <c r="JF55" s="153" t="e">
        <f t="shared" si="301"/>
        <v>#N/A</v>
      </c>
      <c r="JG55" s="153" t="e">
        <f t="shared" si="301"/>
        <v>#N/A</v>
      </c>
      <c r="JH55" s="153" t="e">
        <f t="shared" si="301"/>
        <v>#N/A</v>
      </c>
      <c r="JI55" s="153" t="e">
        <f t="shared" si="301"/>
        <v>#N/A</v>
      </c>
      <c r="JJ55" s="153" t="e">
        <f t="shared" si="301"/>
        <v>#N/A</v>
      </c>
      <c r="JK55" s="153" t="e">
        <f t="shared" si="301"/>
        <v>#N/A</v>
      </c>
      <c r="JL55" s="153" t="e">
        <f t="shared" si="301"/>
        <v>#N/A</v>
      </c>
      <c r="JM55" s="153" t="e">
        <f t="shared" si="301"/>
        <v>#N/A</v>
      </c>
      <c r="JN55" s="153" t="e">
        <f t="shared" si="318"/>
        <v>#N/A</v>
      </c>
      <c r="JO55" s="153" t="e">
        <f t="shared" si="318"/>
        <v>#N/A</v>
      </c>
      <c r="JP55" s="153" t="e">
        <f t="shared" si="318"/>
        <v>#N/A</v>
      </c>
      <c r="JQ55" s="153" t="e">
        <f t="shared" si="318"/>
        <v>#N/A</v>
      </c>
      <c r="JR55" s="153" t="e">
        <f t="shared" si="318"/>
        <v>#N/A</v>
      </c>
      <c r="JS55" s="153" t="e">
        <f t="shared" si="318"/>
        <v>#N/A</v>
      </c>
      <c r="JT55" s="153" t="e">
        <f t="shared" si="318"/>
        <v>#N/A</v>
      </c>
      <c r="JU55" s="153" t="e">
        <f t="shared" si="318"/>
        <v>#N/A</v>
      </c>
      <c r="JV55" s="153" t="e">
        <f t="shared" si="318"/>
        <v>#N/A</v>
      </c>
      <c r="JW55" s="153" t="e">
        <f t="shared" si="318"/>
        <v>#N/A</v>
      </c>
      <c r="JX55" s="153" t="e">
        <f t="shared" si="318"/>
        <v>#N/A</v>
      </c>
      <c r="JY55" s="153" t="e">
        <f t="shared" si="318"/>
        <v>#N/A</v>
      </c>
      <c r="JZ55" s="153" t="e">
        <f t="shared" si="318"/>
        <v>#N/A</v>
      </c>
      <c r="KA55" s="153" t="e">
        <f t="shared" si="318"/>
        <v>#N/A</v>
      </c>
      <c r="KB55" s="153" t="e">
        <f t="shared" si="318"/>
        <v>#N/A</v>
      </c>
      <c r="KC55" s="153" t="e">
        <f t="shared" si="21"/>
        <v>#N/A</v>
      </c>
      <c r="KD55" s="153" t="e">
        <f t="shared" si="298"/>
        <v>#N/A</v>
      </c>
      <c r="KE55" s="153" t="e">
        <f t="shared" si="298"/>
        <v>#N/A</v>
      </c>
      <c r="KF55" s="153" t="e">
        <f t="shared" si="298"/>
        <v>#N/A</v>
      </c>
      <c r="KG55" s="153" t="e">
        <f t="shared" si="311"/>
        <v>#N/A</v>
      </c>
      <c r="KH55" s="153" t="e">
        <f t="shared" si="311"/>
        <v>#N/A</v>
      </c>
      <c r="KI55" s="153" t="e">
        <f t="shared" si="311"/>
        <v>#N/A</v>
      </c>
      <c r="KJ55" s="153" t="e">
        <f t="shared" si="311"/>
        <v>#N/A</v>
      </c>
      <c r="KK55" s="153" t="e">
        <f t="shared" si="311"/>
        <v>#N/A</v>
      </c>
      <c r="KL55" s="153" t="e">
        <f t="shared" si="311"/>
        <v>#N/A</v>
      </c>
      <c r="KM55" s="153" t="e">
        <f t="shared" si="311"/>
        <v>#N/A</v>
      </c>
      <c r="KN55" s="153" t="e">
        <f t="shared" si="311"/>
        <v>#N/A</v>
      </c>
      <c r="KO55" s="153" t="e">
        <f t="shared" si="311"/>
        <v>#N/A</v>
      </c>
      <c r="KP55" s="153" t="e">
        <f t="shared" si="311"/>
        <v>#N/A</v>
      </c>
      <c r="KQ55" s="153" t="e">
        <f t="shared" si="311"/>
        <v>#N/A</v>
      </c>
      <c r="KR55" s="153" t="e">
        <f t="shared" si="311"/>
        <v>#N/A</v>
      </c>
      <c r="KS55" s="153" t="e">
        <f t="shared" si="311"/>
        <v>#N/A</v>
      </c>
      <c r="KT55" s="153" t="e">
        <f t="shared" si="311"/>
        <v>#N/A</v>
      </c>
      <c r="KU55" s="153" t="e">
        <f t="shared" si="311"/>
        <v>#N/A</v>
      </c>
      <c r="KV55" s="153" t="e">
        <f t="shared" si="306"/>
        <v>#N/A</v>
      </c>
      <c r="KW55" s="153" t="e">
        <f t="shared" si="306"/>
        <v>#N/A</v>
      </c>
      <c r="KX55" s="153" t="e">
        <f t="shared" si="306"/>
        <v>#N/A</v>
      </c>
      <c r="KY55" s="153" t="e">
        <f t="shared" si="306"/>
        <v>#N/A</v>
      </c>
      <c r="KZ55" s="153" t="e">
        <f t="shared" si="306"/>
        <v>#N/A</v>
      </c>
      <c r="LA55" s="153" t="e">
        <f t="shared" si="306"/>
        <v>#N/A</v>
      </c>
      <c r="LB55" s="153" t="e">
        <f t="shared" si="306"/>
        <v>#N/A</v>
      </c>
      <c r="LC55" s="153" t="e">
        <f t="shared" si="306"/>
        <v>#N/A</v>
      </c>
      <c r="LD55" s="153" t="e">
        <f t="shared" si="306"/>
        <v>#N/A</v>
      </c>
      <c r="LE55" s="153" t="e">
        <f t="shared" si="306"/>
        <v>#N/A</v>
      </c>
      <c r="LF55" s="153" t="e">
        <f t="shared" si="306"/>
        <v>#N/A</v>
      </c>
      <c r="LG55" s="153" t="e">
        <f t="shared" si="306"/>
        <v>#N/A</v>
      </c>
      <c r="LH55" s="153" t="e">
        <f t="shared" si="306"/>
        <v>#N/A</v>
      </c>
      <c r="LI55" s="153" t="e">
        <f t="shared" si="306"/>
        <v>#N/A</v>
      </c>
      <c r="LJ55" s="153" t="e">
        <f t="shared" si="306"/>
        <v>#N/A</v>
      </c>
      <c r="LK55" s="153" t="e">
        <f t="shared" si="302"/>
        <v>#N/A</v>
      </c>
      <c r="LL55" s="153" t="e">
        <f t="shared" si="302"/>
        <v>#N/A</v>
      </c>
      <c r="LM55" s="153" t="e">
        <f t="shared" si="302"/>
        <v>#N/A</v>
      </c>
      <c r="LN55" s="153" t="e">
        <f t="shared" si="302"/>
        <v>#N/A</v>
      </c>
      <c r="LO55" s="153" t="e">
        <f t="shared" si="302"/>
        <v>#N/A</v>
      </c>
      <c r="LP55" s="153" t="e">
        <f t="shared" si="302"/>
        <v>#N/A</v>
      </c>
      <c r="LQ55" s="153" t="e">
        <f t="shared" si="302"/>
        <v>#N/A</v>
      </c>
      <c r="LR55" s="153" t="e">
        <f t="shared" si="302"/>
        <v>#N/A</v>
      </c>
      <c r="LS55" s="153" t="e">
        <f t="shared" si="302"/>
        <v>#N/A</v>
      </c>
      <c r="LT55" s="153" t="e">
        <f t="shared" si="302"/>
        <v>#N/A</v>
      </c>
      <c r="LU55" s="153" t="e">
        <f t="shared" si="302"/>
        <v>#N/A</v>
      </c>
      <c r="LV55" s="153" t="e">
        <f t="shared" si="302"/>
        <v>#N/A</v>
      </c>
      <c r="LW55" s="153" t="e">
        <f t="shared" si="302"/>
        <v>#N/A</v>
      </c>
      <c r="LX55" s="153" t="e">
        <f t="shared" si="302"/>
        <v>#N/A</v>
      </c>
      <c r="LY55" s="153" t="e">
        <f t="shared" si="302"/>
        <v>#N/A</v>
      </c>
      <c r="LZ55" s="153" t="e">
        <f t="shared" si="319"/>
        <v>#N/A</v>
      </c>
      <c r="MA55" s="153" t="e">
        <f t="shared" si="319"/>
        <v>#N/A</v>
      </c>
      <c r="MB55" s="153" t="e">
        <f t="shared" si="319"/>
        <v>#N/A</v>
      </c>
      <c r="MC55" s="153" t="e">
        <f t="shared" si="319"/>
        <v>#N/A</v>
      </c>
      <c r="MD55" s="153" t="e">
        <f t="shared" si="319"/>
        <v>#N/A</v>
      </c>
      <c r="ME55" s="153" t="e">
        <f t="shared" si="319"/>
        <v>#N/A</v>
      </c>
      <c r="MF55" s="153" t="e">
        <f t="shared" si="319"/>
        <v>#N/A</v>
      </c>
      <c r="MG55" s="153" t="e">
        <f t="shared" si="319"/>
        <v>#N/A</v>
      </c>
      <c r="MH55" s="153" t="e">
        <f t="shared" si="319"/>
        <v>#N/A</v>
      </c>
      <c r="MI55" s="153" t="e">
        <f t="shared" si="319"/>
        <v>#N/A</v>
      </c>
      <c r="MJ55" s="153" t="e">
        <f t="shared" si="319"/>
        <v>#N/A</v>
      </c>
      <c r="MK55" s="153" t="e">
        <f t="shared" si="319"/>
        <v>#N/A</v>
      </c>
      <c r="ML55" s="153" t="e">
        <f t="shared" si="319"/>
        <v>#N/A</v>
      </c>
      <c r="MM55" s="153" t="e">
        <f t="shared" si="319"/>
        <v>#N/A</v>
      </c>
      <c r="MN55" s="153" t="e">
        <f t="shared" si="319"/>
        <v>#N/A</v>
      </c>
      <c r="MO55" s="153" t="e">
        <f t="shared" si="22"/>
        <v>#N/A</v>
      </c>
      <c r="MP55" s="153" t="e">
        <f t="shared" si="299"/>
        <v>#N/A</v>
      </c>
      <c r="MQ55" s="153" t="e">
        <f t="shared" si="299"/>
        <v>#N/A</v>
      </c>
      <c r="MR55" s="153" t="e">
        <f t="shared" si="299"/>
        <v>#N/A</v>
      </c>
      <c r="MS55" s="153" t="e">
        <f t="shared" si="312"/>
        <v>#N/A</v>
      </c>
      <c r="MT55" s="153" t="e">
        <f t="shared" si="312"/>
        <v>#N/A</v>
      </c>
      <c r="MU55" s="153" t="e">
        <f t="shared" si="312"/>
        <v>#N/A</v>
      </c>
      <c r="MV55" s="153" t="e">
        <f t="shared" si="312"/>
        <v>#N/A</v>
      </c>
      <c r="MW55" s="153" t="e">
        <f t="shared" si="312"/>
        <v>#N/A</v>
      </c>
      <c r="MX55" s="153" t="e">
        <f t="shared" si="312"/>
        <v>#N/A</v>
      </c>
      <c r="MY55" s="153" t="e">
        <f t="shared" si="312"/>
        <v>#N/A</v>
      </c>
      <c r="MZ55" s="153" t="e">
        <f t="shared" si="312"/>
        <v>#N/A</v>
      </c>
      <c r="NA55" s="153" t="e">
        <f t="shared" si="312"/>
        <v>#N/A</v>
      </c>
      <c r="NB55" s="153" t="e">
        <f t="shared" si="312"/>
        <v>#N/A</v>
      </c>
      <c r="NC55" s="153" t="e">
        <f t="shared" si="312"/>
        <v>#N/A</v>
      </c>
      <c r="ND55" s="153" t="e">
        <f t="shared" si="312"/>
        <v>#N/A</v>
      </c>
      <c r="NE55" s="153" t="e">
        <f t="shared" si="312"/>
        <v>#N/A</v>
      </c>
      <c r="NF55" s="153" t="e">
        <f t="shared" si="312"/>
        <v>#N/A</v>
      </c>
      <c r="NG55" s="153" t="e">
        <f t="shared" si="312"/>
        <v>#N/A</v>
      </c>
      <c r="NH55" s="153" t="e">
        <f t="shared" si="307"/>
        <v>#N/A</v>
      </c>
      <c r="NI55" s="153" t="e">
        <f t="shared" si="307"/>
        <v>#N/A</v>
      </c>
      <c r="NJ55" s="153" t="e">
        <f t="shared" si="307"/>
        <v>#N/A</v>
      </c>
      <c r="NK55" s="153" t="e">
        <f t="shared" si="307"/>
        <v>#N/A</v>
      </c>
      <c r="NL55" s="153" t="e">
        <f t="shared" si="307"/>
        <v>#N/A</v>
      </c>
      <c r="NM55" s="153" t="e">
        <f t="shared" si="307"/>
        <v>#N/A</v>
      </c>
      <c r="NN55" s="153" t="e">
        <f t="shared" si="307"/>
        <v>#N/A</v>
      </c>
      <c r="NO55" s="153" t="e">
        <f t="shared" si="307"/>
        <v>#N/A</v>
      </c>
      <c r="NP55" s="153" t="e">
        <f t="shared" si="307"/>
        <v>#N/A</v>
      </c>
      <c r="NQ55" s="153" t="e">
        <f t="shared" si="307"/>
        <v>#N/A</v>
      </c>
      <c r="NR55" s="153" t="e">
        <f t="shared" si="307"/>
        <v>#N/A</v>
      </c>
      <c r="NS55" s="153" t="e">
        <f t="shared" si="307"/>
        <v>#N/A</v>
      </c>
      <c r="NT55" s="153" t="e">
        <f t="shared" si="307"/>
        <v>#N/A</v>
      </c>
      <c r="NU55" s="153" t="e">
        <f t="shared" si="307"/>
        <v>#N/A</v>
      </c>
      <c r="NV55" s="153" t="e">
        <f t="shared" si="307"/>
        <v>#N/A</v>
      </c>
      <c r="NW55" s="153" t="e">
        <f t="shared" si="303"/>
        <v>#N/A</v>
      </c>
      <c r="NX55" s="153" t="e">
        <f t="shared" si="303"/>
        <v>#N/A</v>
      </c>
      <c r="NY55" s="153" t="e">
        <f t="shared" si="303"/>
        <v>#N/A</v>
      </c>
      <c r="NZ55" s="153" t="e">
        <f t="shared" si="303"/>
        <v>#N/A</v>
      </c>
      <c r="OA55" s="153" t="e">
        <f t="shared" si="303"/>
        <v>#N/A</v>
      </c>
      <c r="OB55" s="153" t="e">
        <f t="shared" si="303"/>
        <v>#N/A</v>
      </c>
      <c r="OC55" s="153" t="e">
        <f t="shared" si="303"/>
        <v>#N/A</v>
      </c>
      <c r="OD55" s="153" t="e">
        <f t="shared" si="303"/>
        <v>#N/A</v>
      </c>
      <c r="OE55" s="153" t="e">
        <f t="shared" si="303"/>
        <v>#N/A</v>
      </c>
      <c r="OF55" s="153" t="e">
        <f t="shared" si="303"/>
        <v>#N/A</v>
      </c>
      <c r="OG55" s="153" t="e">
        <f t="shared" si="303"/>
        <v>#N/A</v>
      </c>
      <c r="OH55" s="153" t="e">
        <f t="shared" si="303"/>
        <v>#N/A</v>
      </c>
      <c r="OI55" s="153" t="e">
        <f t="shared" si="303"/>
        <v>#N/A</v>
      </c>
      <c r="OJ55" s="153" t="e">
        <f t="shared" si="303"/>
        <v>#N/A</v>
      </c>
      <c r="OK55" s="153" t="e">
        <f t="shared" si="303"/>
        <v>#N/A</v>
      </c>
      <c r="OL55" s="153" t="e">
        <f t="shared" si="320"/>
        <v>#N/A</v>
      </c>
      <c r="OM55" s="153" t="e">
        <f t="shared" si="320"/>
        <v>#N/A</v>
      </c>
      <c r="ON55" s="153" t="e">
        <f t="shared" si="320"/>
        <v>#N/A</v>
      </c>
      <c r="OO55" s="153" t="e">
        <f t="shared" si="320"/>
        <v>#N/A</v>
      </c>
      <c r="OP55" s="153" t="e">
        <f t="shared" si="320"/>
        <v>#N/A</v>
      </c>
      <c r="OQ55" s="153" t="e">
        <f t="shared" si="320"/>
        <v>#N/A</v>
      </c>
      <c r="OR55" s="153" t="e">
        <f t="shared" si="320"/>
        <v>#N/A</v>
      </c>
      <c r="OS55" s="153" t="e">
        <f t="shared" si="320"/>
        <v>#N/A</v>
      </c>
      <c r="OT55" s="153" t="e">
        <f t="shared" si="320"/>
        <v>#N/A</v>
      </c>
      <c r="OU55" s="153" t="e">
        <f t="shared" si="320"/>
        <v>#N/A</v>
      </c>
      <c r="OV55" s="153" t="e">
        <f t="shared" si="320"/>
        <v>#N/A</v>
      </c>
      <c r="OW55" s="153" t="e">
        <f t="shared" si="320"/>
        <v>#N/A</v>
      </c>
      <c r="OX55" s="153" t="e">
        <f t="shared" si="320"/>
        <v>#N/A</v>
      </c>
      <c r="OY55" s="153" t="e">
        <f t="shared" si="320"/>
        <v>#N/A</v>
      </c>
      <c r="OZ55" s="153" t="e">
        <f t="shared" si="320"/>
        <v>#N/A</v>
      </c>
      <c r="PA55" s="153" t="e">
        <f t="shared" si="23"/>
        <v>#N/A</v>
      </c>
      <c r="PB55" s="153" t="e">
        <f t="shared" si="316"/>
        <v>#N/A</v>
      </c>
      <c r="PC55" s="153" t="e">
        <f t="shared" si="316"/>
        <v>#N/A</v>
      </c>
      <c r="PD55" s="153" t="e">
        <f t="shared" si="316"/>
        <v>#N/A</v>
      </c>
      <c r="PE55" s="153" t="e">
        <f t="shared" si="316"/>
        <v>#N/A</v>
      </c>
      <c r="PF55" s="153" t="e">
        <f t="shared" si="316"/>
        <v>#N/A</v>
      </c>
      <c r="PG55" s="153" t="e">
        <f t="shared" si="316"/>
        <v>#N/A</v>
      </c>
      <c r="PH55" s="153" t="e">
        <f t="shared" si="316"/>
        <v>#N/A</v>
      </c>
      <c r="PI55" s="153" t="e">
        <f t="shared" si="316"/>
        <v>#N/A</v>
      </c>
    </row>
    <row r="56" spans="1:425" hidden="1" x14ac:dyDescent="0.75">
      <c r="A56" s="4">
        <v>53</v>
      </c>
      <c r="B56" s="342" t="str">
        <f>IFERROR(_xlfn.LOGNORM.INV(VLookups!$B$22,LN($G56),LN($K56)),"")</f>
        <v/>
      </c>
      <c r="C56" s="87"/>
      <c r="D56" s="342" t="str">
        <f>IFERROR(_xlfn.LOGNORM.INV(VLookups!$B$23,LN($G56),LN($K56)),"")</f>
        <v/>
      </c>
      <c r="E56" s="34" t="str">
        <f t="shared" si="9"/>
        <v/>
      </c>
      <c r="F56" s="34" t="str">
        <f t="shared" si="10"/>
        <v/>
      </c>
      <c r="G56" s="68" t="str">
        <f>IF(AND(C56&gt;0,NOT(ISBLANK(H56))),IF(VLOOKUP($C$3,VLookups!$A$17:$B$18,2,FALSE),C56*VLOOKUP(H56,VLookups!$A$4:$B$13,2,FALSE),C56),"")</f>
        <v/>
      </c>
      <c r="H56" s="21"/>
      <c r="I56" s="56"/>
      <c r="J56" s="244"/>
      <c r="K56" s="343" t="str">
        <f>IF(C56&gt;0,IF(ISBLANK(J56),IF(ISBLANK(H56),"",VLOOKUP(H56,VLookups!$A$4:$C$13,3,FALSE)),J56),"")</f>
        <v/>
      </c>
      <c r="L56" s="343" t="str">
        <f t="shared" si="11"/>
        <v/>
      </c>
      <c r="M56" s="70" t="str">
        <f t="shared" si="12"/>
        <v/>
      </c>
      <c r="N56" s="87"/>
      <c r="O56" s="237" t="str">
        <f>IF(AND(N56&gt;0,C56&gt;0,NOT(K56="")),ABS(VLOOKUP($N$1,VLookups!$A$53:$B$54,2,FALSE)-_xlfn.LOGNORM.DIST(N56,LN(G56),LN(K56),TRUE)),"")</f>
        <v/>
      </c>
      <c r="P56" s="86" t="str">
        <f>IF(AND($B56&gt;0,$C56&gt;0,$D56&gt;0,NOT(ISBLANK($H56))),_xlfn.LOGNORM.INV(ABS(VLOOKUP($N$1,VLookups!$A$53:$B$54,2,FALSE)-P$3),LN($G56),LN($K56)),"")</f>
        <v/>
      </c>
      <c r="Q56" s="85" t="str">
        <f>IF(AND($B56&gt;0,$C56&gt;0,$D56&gt;0,NOT(ISBLANK($H56))),_xlfn.LOGNORM.INV(ABS(VLOOKUP($N$1,VLookups!$A$53:$B$54,2,FALSE)-Q$3),LN($G56),LN($K56)),"")</f>
        <v/>
      </c>
      <c r="R56" s="86" t="str">
        <f>IF(AND($B56&gt;0,$C56&gt;0,$D56&gt;0,NOT(ISBLANK($H56))),_xlfn.LOGNORM.INV(ABS(VLOOKUP($N$1,VLookups!$A$53:$B$54,2,FALSE)-R$3),LN($G56),LN($K56)),"")</f>
        <v/>
      </c>
      <c r="S56" s="85" t="str">
        <f>IF(AND($B56&gt;0,$C56&gt;0,$D56&gt;0,NOT(ISBLANK($H56))),_xlfn.LOGNORM.INV(ABS(VLOOKUP($N$1,VLookups!$A$53:$B$54,2,FALSE)-S$3),LN($G56),LN($K56)),"")</f>
        <v/>
      </c>
      <c r="T56" s="86" t="str">
        <f>IF(AND($B56&gt;0,$C56&gt;0,$D56&gt;0,NOT(ISBLANK($H56))),_xlfn.LOGNORM.INV(ABS(VLOOKUP($N$1,VLookups!$A$53:$B$54,2,FALSE)-T$3),LN($G56),LN($K56)),"")</f>
        <v/>
      </c>
      <c r="U56" s="85" t="str">
        <f>IF(AND($B56&gt;0,$C56&gt;0,$D56&gt;0,NOT(ISBLANK($H56))),_xlfn.LOGNORM.INV(ABS(VLOOKUP($N$1,VLookups!$A$53:$B$54,2,FALSE)-U$3),LN($G56),LN($K56)),"")</f>
        <v/>
      </c>
      <c r="V56" s="5"/>
      <c r="W56" s="152" t="str">
        <f t="shared" si="13"/>
        <v/>
      </c>
      <c r="X56" s="152" t="str">
        <f t="shared" si="14"/>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53" t="e">
        <f t="shared" si="283"/>
        <v>#N/A</v>
      </c>
      <c r="HR56" s="153" t="e">
        <f t="shared" si="297"/>
        <v>#N/A</v>
      </c>
      <c r="HS56" s="153" t="e">
        <f t="shared" si="297"/>
        <v>#N/A</v>
      </c>
      <c r="HT56" s="153" t="e">
        <f t="shared" si="297"/>
        <v>#N/A</v>
      </c>
      <c r="HU56" s="153" t="e">
        <f t="shared" si="310"/>
        <v>#N/A</v>
      </c>
      <c r="HV56" s="153" t="e">
        <f t="shared" si="310"/>
        <v>#N/A</v>
      </c>
      <c r="HW56" s="153" t="e">
        <f t="shared" si="310"/>
        <v>#N/A</v>
      </c>
      <c r="HX56" s="153" t="e">
        <f t="shared" si="310"/>
        <v>#N/A</v>
      </c>
      <c r="HY56" s="153" t="e">
        <f t="shared" si="310"/>
        <v>#N/A</v>
      </c>
      <c r="HZ56" s="153" t="e">
        <f t="shared" si="310"/>
        <v>#N/A</v>
      </c>
      <c r="IA56" s="153" t="e">
        <f t="shared" si="310"/>
        <v>#N/A</v>
      </c>
      <c r="IB56" s="153" t="e">
        <f t="shared" si="310"/>
        <v>#N/A</v>
      </c>
      <c r="IC56" s="153" t="e">
        <f t="shared" si="310"/>
        <v>#N/A</v>
      </c>
      <c r="ID56" s="153" t="e">
        <f t="shared" si="310"/>
        <v>#N/A</v>
      </c>
      <c r="IE56" s="153" t="e">
        <f t="shared" si="310"/>
        <v>#N/A</v>
      </c>
      <c r="IF56" s="153" t="e">
        <f t="shared" si="310"/>
        <v>#N/A</v>
      </c>
      <c r="IG56" s="153" t="e">
        <f t="shared" si="310"/>
        <v>#N/A</v>
      </c>
      <c r="IH56" s="153" t="e">
        <f t="shared" si="310"/>
        <v>#N/A</v>
      </c>
      <c r="II56" s="153" t="e">
        <f t="shared" si="310"/>
        <v>#N/A</v>
      </c>
      <c r="IJ56" s="153" t="e">
        <f t="shared" si="305"/>
        <v>#N/A</v>
      </c>
      <c r="IK56" s="153" t="e">
        <f t="shared" si="305"/>
        <v>#N/A</v>
      </c>
      <c r="IL56" s="153" t="e">
        <f t="shared" si="305"/>
        <v>#N/A</v>
      </c>
      <c r="IM56" s="153" t="e">
        <f t="shared" si="305"/>
        <v>#N/A</v>
      </c>
      <c r="IN56" s="153" t="e">
        <f t="shared" si="305"/>
        <v>#N/A</v>
      </c>
      <c r="IO56" s="153" t="e">
        <f t="shared" si="305"/>
        <v>#N/A</v>
      </c>
      <c r="IP56" s="153" t="e">
        <f t="shared" si="305"/>
        <v>#N/A</v>
      </c>
      <c r="IQ56" s="153" t="e">
        <f t="shared" si="305"/>
        <v>#N/A</v>
      </c>
      <c r="IR56" s="153" t="e">
        <f t="shared" si="305"/>
        <v>#N/A</v>
      </c>
      <c r="IS56" s="153" t="e">
        <f t="shared" si="305"/>
        <v>#N/A</v>
      </c>
      <c r="IT56" s="153" t="e">
        <f t="shared" si="305"/>
        <v>#N/A</v>
      </c>
      <c r="IU56" s="153" t="e">
        <f t="shared" si="305"/>
        <v>#N/A</v>
      </c>
      <c r="IV56" s="153" t="e">
        <f t="shared" si="305"/>
        <v>#N/A</v>
      </c>
      <c r="IW56" s="153" t="e">
        <f t="shared" si="305"/>
        <v>#N/A</v>
      </c>
      <c r="IX56" s="153" t="e">
        <f t="shared" si="305"/>
        <v>#N/A</v>
      </c>
      <c r="IY56" s="153" t="e">
        <f t="shared" si="301"/>
        <v>#N/A</v>
      </c>
      <c r="IZ56" s="153" t="e">
        <f t="shared" si="301"/>
        <v>#N/A</v>
      </c>
      <c r="JA56" s="153" t="e">
        <f t="shared" si="301"/>
        <v>#N/A</v>
      </c>
      <c r="JB56" s="153" t="e">
        <f t="shared" si="301"/>
        <v>#N/A</v>
      </c>
      <c r="JC56" s="153" t="e">
        <f t="shared" si="301"/>
        <v>#N/A</v>
      </c>
      <c r="JD56" s="153" t="e">
        <f t="shared" si="301"/>
        <v>#N/A</v>
      </c>
      <c r="JE56" s="153" t="e">
        <f t="shared" si="301"/>
        <v>#N/A</v>
      </c>
      <c r="JF56" s="153" t="e">
        <f t="shared" si="301"/>
        <v>#N/A</v>
      </c>
      <c r="JG56" s="153" t="e">
        <f t="shared" si="301"/>
        <v>#N/A</v>
      </c>
      <c r="JH56" s="153" t="e">
        <f t="shared" si="301"/>
        <v>#N/A</v>
      </c>
      <c r="JI56" s="153" t="e">
        <f t="shared" si="301"/>
        <v>#N/A</v>
      </c>
      <c r="JJ56" s="153" t="e">
        <f t="shared" si="301"/>
        <v>#N/A</v>
      </c>
      <c r="JK56" s="153" t="e">
        <f t="shared" si="301"/>
        <v>#N/A</v>
      </c>
      <c r="JL56" s="153" t="e">
        <f t="shared" si="301"/>
        <v>#N/A</v>
      </c>
      <c r="JM56" s="153" t="e">
        <f t="shared" si="301"/>
        <v>#N/A</v>
      </c>
      <c r="JN56" s="153" t="e">
        <f t="shared" si="318"/>
        <v>#N/A</v>
      </c>
      <c r="JO56" s="153" t="e">
        <f t="shared" si="318"/>
        <v>#N/A</v>
      </c>
      <c r="JP56" s="153" t="e">
        <f t="shared" si="318"/>
        <v>#N/A</v>
      </c>
      <c r="JQ56" s="153" t="e">
        <f t="shared" si="318"/>
        <v>#N/A</v>
      </c>
      <c r="JR56" s="153" t="e">
        <f t="shared" si="318"/>
        <v>#N/A</v>
      </c>
      <c r="JS56" s="153" t="e">
        <f t="shared" si="318"/>
        <v>#N/A</v>
      </c>
      <c r="JT56" s="153" t="e">
        <f t="shared" si="318"/>
        <v>#N/A</v>
      </c>
      <c r="JU56" s="153" t="e">
        <f t="shared" si="318"/>
        <v>#N/A</v>
      </c>
      <c r="JV56" s="153" t="e">
        <f t="shared" si="318"/>
        <v>#N/A</v>
      </c>
      <c r="JW56" s="153" t="e">
        <f t="shared" si="318"/>
        <v>#N/A</v>
      </c>
      <c r="JX56" s="153" t="e">
        <f t="shared" si="318"/>
        <v>#N/A</v>
      </c>
      <c r="JY56" s="153" t="e">
        <f t="shared" si="318"/>
        <v>#N/A</v>
      </c>
      <c r="JZ56" s="153" t="e">
        <f t="shared" si="318"/>
        <v>#N/A</v>
      </c>
      <c r="KA56" s="153" t="e">
        <f t="shared" si="318"/>
        <v>#N/A</v>
      </c>
      <c r="KB56" s="153" t="e">
        <f t="shared" si="318"/>
        <v>#N/A</v>
      </c>
      <c r="KC56" s="153" t="e">
        <f t="shared" si="21"/>
        <v>#N/A</v>
      </c>
      <c r="KD56" s="153" t="e">
        <f t="shared" si="298"/>
        <v>#N/A</v>
      </c>
      <c r="KE56" s="153" t="e">
        <f t="shared" si="298"/>
        <v>#N/A</v>
      </c>
      <c r="KF56" s="153" t="e">
        <f t="shared" si="298"/>
        <v>#N/A</v>
      </c>
      <c r="KG56" s="153" t="e">
        <f t="shared" si="311"/>
        <v>#N/A</v>
      </c>
      <c r="KH56" s="153" t="e">
        <f t="shared" si="311"/>
        <v>#N/A</v>
      </c>
      <c r="KI56" s="153" t="e">
        <f t="shared" si="311"/>
        <v>#N/A</v>
      </c>
      <c r="KJ56" s="153" t="e">
        <f t="shared" si="311"/>
        <v>#N/A</v>
      </c>
      <c r="KK56" s="153" t="e">
        <f t="shared" si="311"/>
        <v>#N/A</v>
      </c>
      <c r="KL56" s="153" t="e">
        <f t="shared" si="311"/>
        <v>#N/A</v>
      </c>
      <c r="KM56" s="153" t="e">
        <f t="shared" si="311"/>
        <v>#N/A</v>
      </c>
      <c r="KN56" s="153" t="e">
        <f t="shared" si="311"/>
        <v>#N/A</v>
      </c>
      <c r="KO56" s="153" t="e">
        <f t="shared" si="311"/>
        <v>#N/A</v>
      </c>
      <c r="KP56" s="153" t="e">
        <f t="shared" si="311"/>
        <v>#N/A</v>
      </c>
      <c r="KQ56" s="153" t="e">
        <f t="shared" si="311"/>
        <v>#N/A</v>
      </c>
      <c r="KR56" s="153" t="e">
        <f t="shared" si="311"/>
        <v>#N/A</v>
      </c>
      <c r="KS56" s="153" t="e">
        <f t="shared" si="311"/>
        <v>#N/A</v>
      </c>
      <c r="KT56" s="153" t="e">
        <f t="shared" si="311"/>
        <v>#N/A</v>
      </c>
      <c r="KU56" s="153" t="e">
        <f t="shared" si="311"/>
        <v>#N/A</v>
      </c>
      <c r="KV56" s="153" t="e">
        <f t="shared" si="306"/>
        <v>#N/A</v>
      </c>
      <c r="KW56" s="153" t="e">
        <f t="shared" si="306"/>
        <v>#N/A</v>
      </c>
      <c r="KX56" s="153" t="e">
        <f t="shared" si="306"/>
        <v>#N/A</v>
      </c>
      <c r="KY56" s="153" t="e">
        <f t="shared" si="306"/>
        <v>#N/A</v>
      </c>
      <c r="KZ56" s="153" t="e">
        <f t="shared" si="306"/>
        <v>#N/A</v>
      </c>
      <c r="LA56" s="153" t="e">
        <f t="shared" si="306"/>
        <v>#N/A</v>
      </c>
      <c r="LB56" s="153" t="e">
        <f t="shared" si="306"/>
        <v>#N/A</v>
      </c>
      <c r="LC56" s="153" t="e">
        <f t="shared" si="306"/>
        <v>#N/A</v>
      </c>
      <c r="LD56" s="153" t="e">
        <f t="shared" si="306"/>
        <v>#N/A</v>
      </c>
      <c r="LE56" s="153" t="e">
        <f t="shared" si="306"/>
        <v>#N/A</v>
      </c>
      <c r="LF56" s="153" t="e">
        <f t="shared" si="306"/>
        <v>#N/A</v>
      </c>
      <c r="LG56" s="153" t="e">
        <f t="shared" si="306"/>
        <v>#N/A</v>
      </c>
      <c r="LH56" s="153" t="e">
        <f t="shared" si="306"/>
        <v>#N/A</v>
      </c>
      <c r="LI56" s="153" t="e">
        <f t="shared" si="306"/>
        <v>#N/A</v>
      </c>
      <c r="LJ56" s="153" t="e">
        <f t="shared" si="306"/>
        <v>#N/A</v>
      </c>
      <c r="LK56" s="153" t="e">
        <f t="shared" si="302"/>
        <v>#N/A</v>
      </c>
      <c r="LL56" s="153" t="e">
        <f t="shared" si="302"/>
        <v>#N/A</v>
      </c>
      <c r="LM56" s="153" t="e">
        <f t="shared" si="302"/>
        <v>#N/A</v>
      </c>
      <c r="LN56" s="153" t="e">
        <f t="shared" si="302"/>
        <v>#N/A</v>
      </c>
      <c r="LO56" s="153" t="e">
        <f t="shared" si="302"/>
        <v>#N/A</v>
      </c>
      <c r="LP56" s="153" t="e">
        <f t="shared" si="302"/>
        <v>#N/A</v>
      </c>
      <c r="LQ56" s="153" t="e">
        <f t="shared" si="302"/>
        <v>#N/A</v>
      </c>
      <c r="LR56" s="153" t="e">
        <f t="shared" si="302"/>
        <v>#N/A</v>
      </c>
      <c r="LS56" s="153" t="e">
        <f t="shared" si="302"/>
        <v>#N/A</v>
      </c>
      <c r="LT56" s="153" t="e">
        <f t="shared" si="302"/>
        <v>#N/A</v>
      </c>
      <c r="LU56" s="153" t="e">
        <f t="shared" si="302"/>
        <v>#N/A</v>
      </c>
      <c r="LV56" s="153" t="e">
        <f t="shared" si="302"/>
        <v>#N/A</v>
      </c>
      <c r="LW56" s="153" t="e">
        <f t="shared" si="302"/>
        <v>#N/A</v>
      </c>
      <c r="LX56" s="153" t="e">
        <f t="shared" si="302"/>
        <v>#N/A</v>
      </c>
      <c r="LY56" s="153" t="e">
        <f t="shared" si="302"/>
        <v>#N/A</v>
      </c>
      <c r="LZ56" s="153" t="e">
        <f t="shared" si="319"/>
        <v>#N/A</v>
      </c>
      <c r="MA56" s="153" t="e">
        <f t="shared" si="319"/>
        <v>#N/A</v>
      </c>
      <c r="MB56" s="153" t="e">
        <f t="shared" si="319"/>
        <v>#N/A</v>
      </c>
      <c r="MC56" s="153" t="e">
        <f t="shared" si="319"/>
        <v>#N/A</v>
      </c>
      <c r="MD56" s="153" t="e">
        <f t="shared" si="319"/>
        <v>#N/A</v>
      </c>
      <c r="ME56" s="153" t="e">
        <f t="shared" si="319"/>
        <v>#N/A</v>
      </c>
      <c r="MF56" s="153" t="e">
        <f t="shared" si="319"/>
        <v>#N/A</v>
      </c>
      <c r="MG56" s="153" t="e">
        <f t="shared" si="319"/>
        <v>#N/A</v>
      </c>
      <c r="MH56" s="153" t="e">
        <f t="shared" si="319"/>
        <v>#N/A</v>
      </c>
      <c r="MI56" s="153" t="e">
        <f t="shared" si="319"/>
        <v>#N/A</v>
      </c>
      <c r="MJ56" s="153" t="e">
        <f t="shared" si="319"/>
        <v>#N/A</v>
      </c>
      <c r="MK56" s="153" t="e">
        <f t="shared" si="319"/>
        <v>#N/A</v>
      </c>
      <c r="ML56" s="153" t="e">
        <f t="shared" si="319"/>
        <v>#N/A</v>
      </c>
      <c r="MM56" s="153" t="e">
        <f t="shared" si="319"/>
        <v>#N/A</v>
      </c>
      <c r="MN56" s="153" t="e">
        <f t="shared" si="319"/>
        <v>#N/A</v>
      </c>
      <c r="MO56" s="153" t="e">
        <f t="shared" si="22"/>
        <v>#N/A</v>
      </c>
      <c r="MP56" s="153" t="e">
        <f t="shared" si="299"/>
        <v>#N/A</v>
      </c>
      <c r="MQ56" s="153" t="e">
        <f t="shared" si="299"/>
        <v>#N/A</v>
      </c>
      <c r="MR56" s="153" t="e">
        <f t="shared" si="299"/>
        <v>#N/A</v>
      </c>
      <c r="MS56" s="153" t="e">
        <f t="shared" si="312"/>
        <v>#N/A</v>
      </c>
      <c r="MT56" s="153" t="e">
        <f t="shared" si="312"/>
        <v>#N/A</v>
      </c>
      <c r="MU56" s="153" t="e">
        <f t="shared" si="312"/>
        <v>#N/A</v>
      </c>
      <c r="MV56" s="153" t="e">
        <f t="shared" si="312"/>
        <v>#N/A</v>
      </c>
      <c r="MW56" s="153" t="e">
        <f t="shared" si="312"/>
        <v>#N/A</v>
      </c>
      <c r="MX56" s="153" t="e">
        <f t="shared" si="312"/>
        <v>#N/A</v>
      </c>
      <c r="MY56" s="153" t="e">
        <f t="shared" si="312"/>
        <v>#N/A</v>
      </c>
      <c r="MZ56" s="153" t="e">
        <f t="shared" si="312"/>
        <v>#N/A</v>
      </c>
      <c r="NA56" s="153" t="e">
        <f t="shared" si="312"/>
        <v>#N/A</v>
      </c>
      <c r="NB56" s="153" t="e">
        <f t="shared" si="312"/>
        <v>#N/A</v>
      </c>
      <c r="NC56" s="153" t="e">
        <f t="shared" si="312"/>
        <v>#N/A</v>
      </c>
      <c r="ND56" s="153" t="e">
        <f t="shared" si="312"/>
        <v>#N/A</v>
      </c>
      <c r="NE56" s="153" t="e">
        <f t="shared" si="312"/>
        <v>#N/A</v>
      </c>
      <c r="NF56" s="153" t="e">
        <f t="shared" si="312"/>
        <v>#N/A</v>
      </c>
      <c r="NG56" s="153" t="e">
        <f t="shared" si="312"/>
        <v>#N/A</v>
      </c>
      <c r="NH56" s="153" t="e">
        <f t="shared" si="307"/>
        <v>#N/A</v>
      </c>
      <c r="NI56" s="153" t="e">
        <f t="shared" si="307"/>
        <v>#N/A</v>
      </c>
      <c r="NJ56" s="153" t="e">
        <f t="shared" si="307"/>
        <v>#N/A</v>
      </c>
      <c r="NK56" s="153" t="e">
        <f t="shared" si="307"/>
        <v>#N/A</v>
      </c>
      <c r="NL56" s="153" t="e">
        <f t="shared" si="307"/>
        <v>#N/A</v>
      </c>
      <c r="NM56" s="153" t="e">
        <f t="shared" si="307"/>
        <v>#N/A</v>
      </c>
      <c r="NN56" s="153" t="e">
        <f t="shared" si="307"/>
        <v>#N/A</v>
      </c>
      <c r="NO56" s="153" t="e">
        <f t="shared" si="307"/>
        <v>#N/A</v>
      </c>
      <c r="NP56" s="153" t="e">
        <f t="shared" si="307"/>
        <v>#N/A</v>
      </c>
      <c r="NQ56" s="153" t="e">
        <f t="shared" si="307"/>
        <v>#N/A</v>
      </c>
      <c r="NR56" s="153" t="e">
        <f t="shared" si="307"/>
        <v>#N/A</v>
      </c>
      <c r="NS56" s="153" t="e">
        <f t="shared" si="307"/>
        <v>#N/A</v>
      </c>
      <c r="NT56" s="153" t="e">
        <f t="shared" si="307"/>
        <v>#N/A</v>
      </c>
      <c r="NU56" s="153" t="e">
        <f t="shared" si="307"/>
        <v>#N/A</v>
      </c>
      <c r="NV56" s="153" t="e">
        <f t="shared" si="307"/>
        <v>#N/A</v>
      </c>
      <c r="NW56" s="153" t="e">
        <f t="shared" si="303"/>
        <v>#N/A</v>
      </c>
      <c r="NX56" s="153" t="e">
        <f t="shared" si="303"/>
        <v>#N/A</v>
      </c>
      <c r="NY56" s="153" t="e">
        <f t="shared" si="303"/>
        <v>#N/A</v>
      </c>
      <c r="NZ56" s="153" t="e">
        <f t="shared" si="303"/>
        <v>#N/A</v>
      </c>
      <c r="OA56" s="153" t="e">
        <f t="shared" si="303"/>
        <v>#N/A</v>
      </c>
      <c r="OB56" s="153" t="e">
        <f t="shared" si="303"/>
        <v>#N/A</v>
      </c>
      <c r="OC56" s="153" t="e">
        <f t="shared" si="303"/>
        <v>#N/A</v>
      </c>
      <c r="OD56" s="153" t="e">
        <f t="shared" si="303"/>
        <v>#N/A</v>
      </c>
      <c r="OE56" s="153" t="e">
        <f t="shared" si="303"/>
        <v>#N/A</v>
      </c>
      <c r="OF56" s="153" t="e">
        <f t="shared" si="303"/>
        <v>#N/A</v>
      </c>
      <c r="OG56" s="153" t="e">
        <f t="shared" si="303"/>
        <v>#N/A</v>
      </c>
      <c r="OH56" s="153" t="e">
        <f t="shared" si="303"/>
        <v>#N/A</v>
      </c>
      <c r="OI56" s="153" t="e">
        <f t="shared" si="303"/>
        <v>#N/A</v>
      </c>
      <c r="OJ56" s="153" t="e">
        <f t="shared" si="303"/>
        <v>#N/A</v>
      </c>
      <c r="OK56" s="153" t="e">
        <f t="shared" si="303"/>
        <v>#N/A</v>
      </c>
      <c r="OL56" s="153" t="e">
        <f t="shared" si="320"/>
        <v>#N/A</v>
      </c>
      <c r="OM56" s="153" t="e">
        <f t="shared" si="320"/>
        <v>#N/A</v>
      </c>
      <c r="ON56" s="153" t="e">
        <f t="shared" si="320"/>
        <v>#N/A</v>
      </c>
      <c r="OO56" s="153" t="e">
        <f t="shared" si="320"/>
        <v>#N/A</v>
      </c>
      <c r="OP56" s="153" t="e">
        <f t="shared" si="320"/>
        <v>#N/A</v>
      </c>
      <c r="OQ56" s="153" t="e">
        <f t="shared" si="320"/>
        <v>#N/A</v>
      </c>
      <c r="OR56" s="153" t="e">
        <f t="shared" si="320"/>
        <v>#N/A</v>
      </c>
      <c r="OS56" s="153" t="e">
        <f t="shared" si="320"/>
        <v>#N/A</v>
      </c>
      <c r="OT56" s="153" t="e">
        <f t="shared" si="320"/>
        <v>#N/A</v>
      </c>
      <c r="OU56" s="153" t="e">
        <f t="shared" si="320"/>
        <v>#N/A</v>
      </c>
      <c r="OV56" s="153" t="e">
        <f t="shared" si="320"/>
        <v>#N/A</v>
      </c>
      <c r="OW56" s="153" t="e">
        <f t="shared" si="320"/>
        <v>#N/A</v>
      </c>
      <c r="OX56" s="153" t="e">
        <f t="shared" si="320"/>
        <v>#N/A</v>
      </c>
      <c r="OY56" s="153" t="e">
        <f t="shared" si="320"/>
        <v>#N/A</v>
      </c>
      <c r="OZ56" s="153" t="e">
        <f t="shared" si="320"/>
        <v>#N/A</v>
      </c>
      <c r="PA56" s="153" t="e">
        <f t="shared" si="23"/>
        <v>#N/A</v>
      </c>
      <c r="PB56" s="153" t="e">
        <f t="shared" si="316"/>
        <v>#N/A</v>
      </c>
      <c r="PC56" s="153" t="e">
        <f t="shared" si="316"/>
        <v>#N/A</v>
      </c>
      <c r="PD56" s="153" t="e">
        <f t="shared" si="316"/>
        <v>#N/A</v>
      </c>
      <c r="PE56" s="153" t="e">
        <f t="shared" si="316"/>
        <v>#N/A</v>
      </c>
      <c r="PF56" s="153" t="e">
        <f t="shared" si="316"/>
        <v>#N/A</v>
      </c>
      <c r="PG56" s="153" t="e">
        <f t="shared" si="316"/>
        <v>#N/A</v>
      </c>
      <c r="PH56" s="153" t="e">
        <f t="shared" si="316"/>
        <v>#N/A</v>
      </c>
      <c r="PI56" s="153" t="e">
        <f t="shared" si="316"/>
        <v>#N/A</v>
      </c>
    </row>
    <row r="57" spans="1:425" hidden="1" x14ac:dyDescent="0.75">
      <c r="A57" s="4">
        <v>54</v>
      </c>
      <c r="B57" s="342" t="str">
        <f>IFERROR(_xlfn.LOGNORM.INV(VLookups!$B$22,LN($G57),LN($K57)),"")</f>
        <v/>
      </c>
      <c r="C57" s="87"/>
      <c r="D57" s="342" t="str">
        <f>IFERROR(_xlfn.LOGNORM.INV(VLookups!$B$23,LN($G57),LN($K57)),"")</f>
        <v/>
      </c>
      <c r="E57" s="34" t="str">
        <f t="shared" si="9"/>
        <v/>
      </c>
      <c r="F57" s="34" t="str">
        <f t="shared" si="10"/>
        <v/>
      </c>
      <c r="G57" s="68" t="str">
        <f>IF(AND(C57&gt;0,NOT(ISBLANK(H57))),IF(VLOOKUP($C$3,VLookups!$A$17:$B$18,2,FALSE),C57*VLOOKUP(H57,VLookups!$A$4:$B$13,2,FALSE),C57),"")</f>
        <v/>
      </c>
      <c r="H57" s="21"/>
      <c r="I57" s="56"/>
      <c r="J57" s="244"/>
      <c r="K57" s="343" t="str">
        <f>IF(C57&gt;0,IF(ISBLANK(J57),IF(ISBLANK(H57),"",VLOOKUP(H57,VLookups!$A$4:$C$13,3,FALSE)),J57),"")</f>
        <v/>
      </c>
      <c r="L57" s="343" t="str">
        <f t="shared" si="11"/>
        <v/>
      </c>
      <c r="M57" s="70" t="str">
        <f t="shared" si="12"/>
        <v/>
      </c>
      <c r="N57" s="87"/>
      <c r="O57" s="237" t="str">
        <f>IF(AND(N57&gt;0,C57&gt;0,NOT(K57="")),ABS(VLOOKUP($N$1,VLookups!$A$53:$B$54,2,FALSE)-_xlfn.LOGNORM.DIST(N57,LN(G57),LN(K57),TRUE)),"")</f>
        <v/>
      </c>
      <c r="P57" s="86" t="str">
        <f>IF(AND($B57&gt;0,$C57&gt;0,$D57&gt;0,NOT(ISBLANK($H57))),_xlfn.LOGNORM.INV(ABS(VLOOKUP($N$1,VLookups!$A$53:$B$54,2,FALSE)-P$3),LN($G57),LN($K57)),"")</f>
        <v/>
      </c>
      <c r="Q57" s="85" t="str">
        <f>IF(AND($B57&gt;0,$C57&gt;0,$D57&gt;0,NOT(ISBLANK($H57))),_xlfn.LOGNORM.INV(ABS(VLOOKUP($N$1,VLookups!$A$53:$B$54,2,FALSE)-Q$3),LN($G57),LN($K57)),"")</f>
        <v/>
      </c>
      <c r="R57" s="86" t="str">
        <f>IF(AND($B57&gt;0,$C57&gt;0,$D57&gt;0,NOT(ISBLANK($H57))),_xlfn.LOGNORM.INV(ABS(VLOOKUP($N$1,VLookups!$A$53:$B$54,2,FALSE)-R$3),LN($G57),LN($K57)),"")</f>
        <v/>
      </c>
      <c r="S57" s="85" t="str">
        <f>IF(AND($B57&gt;0,$C57&gt;0,$D57&gt;0,NOT(ISBLANK($H57))),_xlfn.LOGNORM.INV(ABS(VLOOKUP($N$1,VLookups!$A$53:$B$54,2,FALSE)-S$3),LN($G57),LN($K57)),"")</f>
        <v/>
      </c>
      <c r="T57" s="86" t="str">
        <f>IF(AND($B57&gt;0,$C57&gt;0,$D57&gt;0,NOT(ISBLANK($H57))),_xlfn.LOGNORM.INV(ABS(VLOOKUP($N$1,VLookups!$A$53:$B$54,2,FALSE)-T$3),LN($G57),LN($K57)),"")</f>
        <v/>
      </c>
      <c r="U57" s="85" t="str">
        <f>IF(AND($B57&gt;0,$C57&gt;0,$D57&gt;0,NOT(ISBLANK($H57))),_xlfn.LOGNORM.INV(ABS(VLOOKUP($N$1,VLookups!$A$53:$B$54,2,FALSE)-U$3),LN($G57),LN($K57)),"")</f>
        <v/>
      </c>
      <c r="V57" s="5"/>
      <c r="W57" s="152" t="str">
        <f t="shared" si="13"/>
        <v/>
      </c>
      <c r="X57" s="152" t="str">
        <f t="shared" si="14"/>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53" t="e">
        <f t="shared" si="283"/>
        <v>#N/A</v>
      </c>
      <c r="HR57" s="153" t="e">
        <f t="shared" si="297"/>
        <v>#N/A</v>
      </c>
      <c r="HS57" s="153" t="e">
        <f t="shared" si="297"/>
        <v>#N/A</v>
      </c>
      <c r="HT57" s="153" t="e">
        <f t="shared" si="297"/>
        <v>#N/A</v>
      </c>
      <c r="HU57" s="153" t="e">
        <f t="shared" si="310"/>
        <v>#N/A</v>
      </c>
      <c r="HV57" s="153" t="e">
        <f t="shared" si="310"/>
        <v>#N/A</v>
      </c>
      <c r="HW57" s="153" t="e">
        <f t="shared" si="310"/>
        <v>#N/A</v>
      </c>
      <c r="HX57" s="153" t="e">
        <f t="shared" si="310"/>
        <v>#N/A</v>
      </c>
      <c r="HY57" s="153" t="e">
        <f t="shared" si="310"/>
        <v>#N/A</v>
      </c>
      <c r="HZ57" s="153" t="e">
        <f t="shared" si="310"/>
        <v>#N/A</v>
      </c>
      <c r="IA57" s="153" t="e">
        <f t="shared" si="310"/>
        <v>#N/A</v>
      </c>
      <c r="IB57" s="153" t="e">
        <f t="shared" si="310"/>
        <v>#N/A</v>
      </c>
      <c r="IC57" s="153" t="e">
        <f t="shared" si="310"/>
        <v>#N/A</v>
      </c>
      <c r="ID57" s="153" t="e">
        <f t="shared" si="310"/>
        <v>#N/A</v>
      </c>
      <c r="IE57" s="153" t="e">
        <f t="shared" si="310"/>
        <v>#N/A</v>
      </c>
      <c r="IF57" s="153" t="e">
        <f t="shared" si="310"/>
        <v>#N/A</v>
      </c>
      <c r="IG57" s="153" t="e">
        <f t="shared" si="310"/>
        <v>#N/A</v>
      </c>
      <c r="IH57" s="153" t="e">
        <f t="shared" si="310"/>
        <v>#N/A</v>
      </c>
      <c r="II57" s="153" t="e">
        <f t="shared" si="310"/>
        <v>#N/A</v>
      </c>
      <c r="IJ57" s="153" t="e">
        <f t="shared" si="305"/>
        <v>#N/A</v>
      </c>
      <c r="IK57" s="153" t="e">
        <f t="shared" si="305"/>
        <v>#N/A</v>
      </c>
      <c r="IL57" s="153" t="e">
        <f t="shared" si="305"/>
        <v>#N/A</v>
      </c>
      <c r="IM57" s="153" t="e">
        <f t="shared" si="305"/>
        <v>#N/A</v>
      </c>
      <c r="IN57" s="153" t="e">
        <f t="shared" si="305"/>
        <v>#N/A</v>
      </c>
      <c r="IO57" s="153" t="e">
        <f t="shared" si="305"/>
        <v>#N/A</v>
      </c>
      <c r="IP57" s="153" t="e">
        <f t="shared" si="305"/>
        <v>#N/A</v>
      </c>
      <c r="IQ57" s="153" t="e">
        <f t="shared" si="305"/>
        <v>#N/A</v>
      </c>
      <c r="IR57" s="153" t="e">
        <f t="shared" si="305"/>
        <v>#N/A</v>
      </c>
      <c r="IS57" s="153" t="e">
        <f t="shared" si="305"/>
        <v>#N/A</v>
      </c>
      <c r="IT57" s="153" t="e">
        <f t="shared" si="305"/>
        <v>#N/A</v>
      </c>
      <c r="IU57" s="153" t="e">
        <f t="shared" si="305"/>
        <v>#N/A</v>
      </c>
      <c r="IV57" s="153" t="e">
        <f t="shared" si="305"/>
        <v>#N/A</v>
      </c>
      <c r="IW57" s="153" t="e">
        <f t="shared" si="305"/>
        <v>#N/A</v>
      </c>
      <c r="IX57" s="153" t="e">
        <f t="shared" si="305"/>
        <v>#N/A</v>
      </c>
      <c r="IY57" s="153" t="e">
        <f t="shared" si="301"/>
        <v>#N/A</v>
      </c>
      <c r="IZ57" s="153" t="e">
        <f t="shared" si="301"/>
        <v>#N/A</v>
      </c>
      <c r="JA57" s="153" t="e">
        <f t="shared" si="301"/>
        <v>#N/A</v>
      </c>
      <c r="JB57" s="153" t="e">
        <f t="shared" si="301"/>
        <v>#N/A</v>
      </c>
      <c r="JC57" s="153" t="e">
        <f t="shared" si="301"/>
        <v>#N/A</v>
      </c>
      <c r="JD57" s="153" t="e">
        <f t="shared" si="301"/>
        <v>#N/A</v>
      </c>
      <c r="JE57" s="153" t="e">
        <f t="shared" si="301"/>
        <v>#N/A</v>
      </c>
      <c r="JF57" s="153" t="e">
        <f t="shared" si="301"/>
        <v>#N/A</v>
      </c>
      <c r="JG57" s="153" t="e">
        <f t="shared" si="301"/>
        <v>#N/A</v>
      </c>
      <c r="JH57" s="153" t="e">
        <f t="shared" si="301"/>
        <v>#N/A</v>
      </c>
      <c r="JI57" s="153" t="e">
        <f t="shared" si="301"/>
        <v>#N/A</v>
      </c>
      <c r="JJ57" s="153" t="e">
        <f t="shared" si="301"/>
        <v>#N/A</v>
      </c>
      <c r="JK57" s="153" t="e">
        <f t="shared" si="301"/>
        <v>#N/A</v>
      </c>
      <c r="JL57" s="153" t="e">
        <f t="shared" si="301"/>
        <v>#N/A</v>
      </c>
      <c r="JM57" s="153" t="e">
        <f t="shared" si="301"/>
        <v>#N/A</v>
      </c>
      <c r="JN57" s="153" t="e">
        <f t="shared" si="318"/>
        <v>#N/A</v>
      </c>
      <c r="JO57" s="153" t="e">
        <f t="shared" si="318"/>
        <v>#N/A</v>
      </c>
      <c r="JP57" s="153" t="e">
        <f t="shared" si="318"/>
        <v>#N/A</v>
      </c>
      <c r="JQ57" s="153" t="e">
        <f t="shared" si="318"/>
        <v>#N/A</v>
      </c>
      <c r="JR57" s="153" t="e">
        <f t="shared" si="318"/>
        <v>#N/A</v>
      </c>
      <c r="JS57" s="153" t="e">
        <f t="shared" si="318"/>
        <v>#N/A</v>
      </c>
      <c r="JT57" s="153" t="e">
        <f t="shared" si="318"/>
        <v>#N/A</v>
      </c>
      <c r="JU57" s="153" t="e">
        <f t="shared" si="318"/>
        <v>#N/A</v>
      </c>
      <c r="JV57" s="153" t="e">
        <f t="shared" si="318"/>
        <v>#N/A</v>
      </c>
      <c r="JW57" s="153" t="e">
        <f t="shared" si="318"/>
        <v>#N/A</v>
      </c>
      <c r="JX57" s="153" t="e">
        <f t="shared" si="318"/>
        <v>#N/A</v>
      </c>
      <c r="JY57" s="153" t="e">
        <f t="shared" si="318"/>
        <v>#N/A</v>
      </c>
      <c r="JZ57" s="153" t="e">
        <f t="shared" si="318"/>
        <v>#N/A</v>
      </c>
      <c r="KA57" s="153" t="e">
        <f t="shared" si="318"/>
        <v>#N/A</v>
      </c>
      <c r="KB57" s="153" t="e">
        <f t="shared" si="318"/>
        <v>#N/A</v>
      </c>
      <c r="KC57" s="153" t="e">
        <f t="shared" si="21"/>
        <v>#N/A</v>
      </c>
      <c r="KD57" s="153" t="e">
        <f t="shared" si="298"/>
        <v>#N/A</v>
      </c>
      <c r="KE57" s="153" t="e">
        <f t="shared" si="298"/>
        <v>#N/A</v>
      </c>
      <c r="KF57" s="153" t="e">
        <f t="shared" si="298"/>
        <v>#N/A</v>
      </c>
      <c r="KG57" s="153" t="e">
        <f t="shared" si="311"/>
        <v>#N/A</v>
      </c>
      <c r="KH57" s="153" t="e">
        <f t="shared" si="311"/>
        <v>#N/A</v>
      </c>
      <c r="KI57" s="153" t="e">
        <f t="shared" si="311"/>
        <v>#N/A</v>
      </c>
      <c r="KJ57" s="153" t="e">
        <f t="shared" si="311"/>
        <v>#N/A</v>
      </c>
      <c r="KK57" s="153" t="e">
        <f t="shared" si="311"/>
        <v>#N/A</v>
      </c>
      <c r="KL57" s="153" t="e">
        <f t="shared" si="311"/>
        <v>#N/A</v>
      </c>
      <c r="KM57" s="153" t="e">
        <f t="shared" si="311"/>
        <v>#N/A</v>
      </c>
      <c r="KN57" s="153" t="e">
        <f t="shared" si="311"/>
        <v>#N/A</v>
      </c>
      <c r="KO57" s="153" t="e">
        <f t="shared" si="311"/>
        <v>#N/A</v>
      </c>
      <c r="KP57" s="153" t="e">
        <f t="shared" si="311"/>
        <v>#N/A</v>
      </c>
      <c r="KQ57" s="153" t="e">
        <f t="shared" si="311"/>
        <v>#N/A</v>
      </c>
      <c r="KR57" s="153" t="e">
        <f t="shared" si="311"/>
        <v>#N/A</v>
      </c>
      <c r="KS57" s="153" t="e">
        <f t="shared" si="311"/>
        <v>#N/A</v>
      </c>
      <c r="KT57" s="153" t="e">
        <f t="shared" si="311"/>
        <v>#N/A</v>
      </c>
      <c r="KU57" s="153" t="e">
        <f t="shared" si="311"/>
        <v>#N/A</v>
      </c>
      <c r="KV57" s="153" t="e">
        <f t="shared" si="306"/>
        <v>#N/A</v>
      </c>
      <c r="KW57" s="153" t="e">
        <f t="shared" si="306"/>
        <v>#N/A</v>
      </c>
      <c r="KX57" s="153" t="e">
        <f t="shared" si="306"/>
        <v>#N/A</v>
      </c>
      <c r="KY57" s="153" t="e">
        <f t="shared" si="306"/>
        <v>#N/A</v>
      </c>
      <c r="KZ57" s="153" t="e">
        <f t="shared" si="306"/>
        <v>#N/A</v>
      </c>
      <c r="LA57" s="153" t="e">
        <f t="shared" si="306"/>
        <v>#N/A</v>
      </c>
      <c r="LB57" s="153" t="e">
        <f t="shared" si="306"/>
        <v>#N/A</v>
      </c>
      <c r="LC57" s="153" t="e">
        <f t="shared" si="306"/>
        <v>#N/A</v>
      </c>
      <c r="LD57" s="153" t="e">
        <f t="shared" si="306"/>
        <v>#N/A</v>
      </c>
      <c r="LE57" s="153" t="e">
        <f t="shared" si="306"/>
        <v>#N/A</v>
      </c>
      <c r="LF57" s="153" t="e">
        <f t="shared" si="306"/>
        <v>#N/A</v>
      </c>
      <c r="LG57" s="153" t="e">
        <f t="shared" si="306"/>
        <v>#N/A</v>
      </c>
      <c r="LH57" s="153" t="e">
        <f t="shared" si="306"/>
        <v>#N/A</v>
      </c>
      <c r="LI57" s="153" t="e">
        <f t="shared" si="306"/>
        <v>#N/A</v>
      </c>
      <c r="LJ57" s="153" t="e">
        <f t="shared" si="306"/>
        <v>#N/A</v>
      </c>
      <c r="LK57" s="153" t="e">
        <f t="shared" si="302"/>
        <v>#N/A</v>
      </c>
      <c r="LL57" s="153" t="e">
        <f t="shared" si="302"/>
        <v>#N/A</v>
      </c>
      <c r="LM57" s="153" t="e">
        <f t="shared" si="302"/>
        <v>#N/A</v>
      </c>
      <c r="LN57" s="153" t="e">
        <f t="shared" si="302"/>
        <v>#N/A</v>
      </c>
      <c r="LO57" s="153" t="e">
        <f t="shared" si="302"/>
        <v>#N/A</v>
      </c>
      <c r="LP57" s="153" t="e">
        <f t="shared" si="302"/>
        <v>#N/A</v>
      </c>
      <c r="LQ57" s="153" t="e">
        <f t="shared" si="302"/>
        <v>#N/A</v>
      </c>
      <c r="LR57" s="153" t="e">
        <f t="shared" si="302"/>
        <v>#N/A</v>
      </c>
      <c r="LS57" s="153" t="e">
        <f t="shared" si="302"/>
        <v>#N/A</v>
      </c>
      <c r="LT57" s="153" t="e">
        <f t="shared" si="302"/>
        <v>#N/A</v>
      </c>
      <c r="LU57" s="153" t="e">
        <f t="shared" si="302"/>
        <v>#N/A</v>
      </c>
      <c r="LV57" s="153" t="e">
        <f t="shared" si="302"/>
        <v>#N/A</v>
      </c>
      <c r="LW57" s="153" t="e">
        <f t="shared" si="302"/>
        <v>#N/A</v>
      </c>
      <c r="LX57" s="153" t="e">
        <f t="shared" si="302"/>
        <v>#N/A</v>
      </c>
      <c r="LY57" s="153" t="e">
        <f t="shared" si="302"/>
        <v>#N/A</v>
      </c>
      <c r="LZ57" s="153" t="e">
        <f t="shared" si="319"/>
        <v>#N/A</v>
      </c>
      <c r="MA57" s="153" t="e">
        <f t="shared" si="319"/>
        <v>#N/A</v>
      </c>
      <c r="MB57" s="153" t="e">
        <f t="shared" si="319"/>
        <v>#N/A</v>
      </c>
      <c r="MC57" s="153" t="e">
        <f t="shared" si="319"/>
        <v>#N/A</v>
      </c>
      <c r="MD57" s="153" t="e">
        <f t="shared" si="319"/>
        <v>#N/A</v>
      </c>
      <c r="ME57" s="153" t="e">
        <f t="shared" si="319"/>
        <v>#N/A</v>
      </c>
      <c r="MF57" s="153" t="e">
        <f t="shared" si="319"/>
        <v>#N/A</v>
      </c>
      <c r="MG57" s="153" t="e">
        <f t="shared" si="319"/>
        <v>#N/A</v>
      </c>
      <c r="MH57" s="153" t="e">
        <f t="shared" si="319"/>
        <v>#N/A</v>
      </c>
      <c r="MI57" s="153" t="e">
        <f t="shared" si="319"/>
        <v>#N/A</v>
      </c>
      <c r="MJ57" s="153" t="e">
        <f t="shared" si="319"/>
        <v>#N/A</v>
      </c>
      <c r="MK57" s="153" t="e">
        <f t="shared" si="319"/>
        <v>#N/A</v>
      </c>
      <c r="ML57" s="153" t="e">
        <f t="shared" si="319"/>
        <v>#N/A</v>
      </c>
      <c r="MM57" s="153" t="e">
        <f t="shared" si="319"/>
        <v>#N/A</v>
      </c>
      <c r="MN57" s="153" t="e">
        <f t="shared" si="319"/>
        <v>#N/A</v>
      </c>
      <c r="MO57" s="153" t="e">
        <f t="shared" si="22"/>
        <v>#N/A</v>
      </c>
      <c r="MP57" s="153" t="e">
        <f t="shared" si="299"/>
        <v>#N/A</v>
      </c>
      <c r="MQ57" s="153" t="e">
        <f t="shared" si="299"/>
        <v>#N/A</v>
      </c>
      <c r="MR57" s="153" t="e">
        <f t="shared" si="299"/>
        <v>#N/A</v>
      </c>
      <c r="MS57" s="153" t="e">
        <f t="shared" si="312"/>
        <v>#N/A</v>
      </c>
      <c r="MT57" s="153" t="e">
        <f t="shared" si="312"/>
        <v>#N/A</v>
      </c>
      <c r="MU57" s="153" t="e">
        <f t="shared" si="312"/>
        <v>#N/A</v>
      </c>
      <c r="MV57" s="153" t="e">
        <f t="shared" si="312"/>
        <v>#N/A</v>
      </c>
      <c r="MW57" s="153" t="e">
        <f t="shared" si="312"/>
        <v>#N/A</v>
      </c>
      <c r="MX57" s="153" t="e">
        <f t="shared" si="312"/>
        <v>#N/A</v>
      </c>
      <c r="MY57" s="153" t="e">
        <f t="shared" si="312"/>
        <v>#N/A</v>
      </c>
      <c r="MZ57" s="153" t="e">
        <f t="shared" si="312"/>
        <v>#N/A</v>
      </c>
      <c r="NA57" s="153" t="e">
        <f t="shared" si="312"/>
        <v>#N/A</v>
      </c>
      <c r="NB57" s="153" t="e">
        <f t="shared" si="312"/>
        <v>#N/A</v>
      </c>
      <c r="NC57" s="153" t="e">
        <f t="shared" si="312"/>
        <v>#N/A</v>
      </c>
      <c r="ND57" s="153" t="e">
        <f t="shared" si="312"/>
        <v>#N/A</v>
      </c>
      <c r="NE57" s="153" t="e">
        <f t="shared" si="312"/>
        <v>#N/A</v>
      </c>
      <c r="NF57" s="153" t="e">
        <f t="shared" si="312"/>
        <v>#N/A</v>
      </c>
      <c r="NG57" s="153" t="e">
        <f t="shared" si="312"/>
        <v>#N/A</v>
      </c>
      <c r="NH57" s="153" t="e">
        <f t="shared" si="307"/>
        <v>#N/A</v>
      </c>
      <c r="NI57" s="153" t="e">
        <f t="shared" si="307"/>
        <v>#N/A</v>
      </c>
      <c r="NJ57" s="153" t="e">
        <f t="shared" si="307"/>
        <v>#N/A</v>
      </c>
      <c r="NK57" s="153" t="e">
        <f t="shared" si="307"/>
        <v>#N/A</v>
      </c>
      <c r="NL57" s="153" t="e">
        <f t="shared" si="307"/>
        <v>#N/A</v>
      </c>
      <c r="NM57" s="153" t="e">
        <f t="shared" si="307"/>
        <v>#N/A</v>
      </c>
      <c r="NN57" s="153" t="e">
        <f t="shared" si="307"/>
        <v>#N/A</v>
      </c>
      <c r="NO57" s="153" t="e">
        <f t="shared" si="307"/>
        <v>#N/A</v>
      </c>
      <c r="NP57" s="153" t="e">
        <f t="shared" si="307"/>
        <v>#N/A</v>
      </c>
      <c r="NQ57" s="153" t="e">
        <f t="shared" si="307"/>
        <v>#N/A</v>
      </c>
      <c r="NR57" s="153" t="e">
        <f t="shared" si="307"/>
        <v>#N/A</v>
      </c>
      <c r="NS57" s="153" t="e">
        <f t="shared" si="307"/>
        <v>#N/A</v>
      </c>
      <c r="NT57" s="153" t="e">
        <f t="shared" si="307"/>
        <v>#N/A</v>
      </c>
      <c r="NU57" s="153" t="e">
        <f t="shared" si="307"/>
        <v>#N/A</v>
      </c>
      <c r="NV57" s="153" t="e">
        <f t="shared" si="307"/>
        <v>#N/A</v>
      </c>
      <c r="NW57" s="153" t="e">
        <f t="shared" si="303"/>
        <v>#N/A</v>
      </c>
      <c r="NX57" s="153" t="e">
        <f t="shared" si="303"/>
        <v>#N/A</v>
      </c>
      <c r="NY57" s="153" t="e">
        <f t="shared" si="303"/>
        <v>#N/A</v>
      </c>
      <c r="NZ57" s="153" t="e">
        <f t="shared" si="303"/>
        <v>#N/A</v>
      </c>
      <c r="OA57" s="153" t="e">
        <f t="shared" si="303"/>
        <v>#N/A</v>
      </c>
      <c r="OB57" s="153" t="e">
        <f t="shared" si="303"/>
        <v>#N/A</v>
      </c>
      <c r="OC57" s="153" t="e">
        <f t="shared" si="303"/>
        <v>#N/A</v>
      </c>
      <c r="OD57" s="153" t="e">
        <f t="shared" si="303"/>
        <v>#N/A</v>
      </c>
      <c r="OE57" s="153" t="e">
        <f t="shared" si="303"/>
        <v>#N/A</v>
      </c>
      <c r="OF57" s="153" t="e">
        <f t="shared" si="303"/>
        <v>#N/A</v>
      </c>
      <c r="OG57" s="153" t="e">
        <f t="shared" si="303"/>
        <v>#N/A</v>
      </c>
      <c r="OH57" s="153" t="e">
        <f t="shared" si="303"/>
        <v>#N/A</v>
      </c>
      <c r="OI57" s="153" t="e">
        <f t="shared" si="303"/>
        <v>#N/A</v>
      </c>
      <c r="OJ57" s="153" t="e">
        <f t="shared" si="303"/>
        <v>#N/A</v>
      </c>
      <c r="OK57" s="153" t="e">
        <f t="shared" si="303"/>
        <v>#N/A</v>
      </c>
      <c r="OL57" s="153" t="e">
        <f t="shared" si="320"/>
        <v>#N/A</v>
      </c>
      <c r="OM57" s="153" t="e">
        <f t="shared" si="320"/>
        <v>#N/A</v>
      </c>
      <c r="ON57" s="153" t="e">
        <f t="shared" si="320"/>
        <v>#N/A</v>
      </c>
      <c r="OO57" s="153" t="e">
        <f t="shared" si="320"/>
        <v>#N/A</v>
      </c>
      <c r="OP57" s="153" t="e">
        <f t="shared" si="320"/>
        <v>#N/A</v>
      </c>
      <c r="OQ57" s="153" t="e">
        <f t="shared" si="320"/>
        <v>#N/A</v>
      </c>
      <c r="OR57" s="153" t="e">
        <f t="shared" si="320"/>
        <v>#N/A</v>
      </c>
      <c r="OS57" s="153" t="e">
        <f t="shared" si="320"/>
        <v>#N/A</v>
      </c>
      <c r="OT57" s="153" t="e">
        <f t="shared" si="320"/>
        <v>#N/A</v>
      </c>
      <c r="OU57" s="153" t="e">
        <f t="shared" si="320"/>
        <v>#N/A</v>
      </c>
      <c r="OV57" s="153" t="e">
        <f t="shared" si="320"/>
        <v>#N/A</v>
      </c>
      <c r="OW57" s="153" t="e">
        <f t="shared" si="320"/>
        <v>#N/A</v>
      </c>
      <c r="OX57" s="153" t="e">
        <f t="shared" si="320"/>
        <v>#N/A</v>
      </c>
      <c r="OY57" s="153" t="e">
        <f t="shared" si="320"/>
        <v>#N/A</v>
      </c>
      <c r="OZ57" s="153" t="e">
        <f t="shared" si="320"/>
        <v>#N/A</v>
      </c>
      <c r="PA57" s="153" t="e">
        <f t="shared" si="23"/>
        <v>#N/A</v>
      </c>
      <c r="PB57" s="153" t="e">
        <f t="shared" si="316"/>
        <v>#N/A</v>
      </c>
      <c r="PC57" s="153" t="e">
        <f t="shared" si="316"/>
        <v>#N/A</v>
      </c>
      <c r="PD57" s="153" t="e">
        <f t="shared" si="316"/>
        <v>#N/A</v>
      </c>
      <c r="PE57" s="153" t="e">
        <f t="shared" si="316"/>
        <v>#N/A</v>
      </c>
      <c r="PF57" s="153" t="e">
        <f t="shared" si="316"/>
        <v>#N/A</v>
      </c>
      <c r="PG57" s="153" t="e">
        <f t="shared" si="316"/>
        <v>#N/A</v>
      </c>
      <c r="PH57" s="153" t="e">
        <f t="shared" si="316"/>
        <v>#N/A</v>
      </c>
      <c r="PI57" s="153" t="e">
        <f t="shared" si="316"/>
        <v>#N/A</v>
      </c>
    </row>
    <row r="58" spans="1:425" hidden="1" x14ac:dyDescent="0.75">
      <c r="A58" s="4">
        <v>55</v>
      </c>
      <c r="B58" s="342" t="str">
        <f>IFERROR(_xlfn.LOGNORM.INV(VLookups!$B$22,LN($G58),LN($K58)),"")</f>
        <v/>
      </c>
      <c r="C58" s="87"/>
      <c r="D58" s="342" t="str">
        <f>IFERROR(_xlfn.LOGNORM.INV(VLookups!$B$23,LN($G58),LN($K58)),"")</f>
        <v/>
      </c>
      <c r="E58" s="34" t="str">
        <f t="shared" si="9"/>
        <v/>
      </c>
      <c r="F58" s="34" t="str">
        <f t="shared" si="10"/>
        <v/>
      </c>
      <c r="G58" s="68" t="str">
        <f>IF(AND(C58&gt;0,NOT(ISBLANK(H58))),IF(VLOOKUP($C$3,VLookups!$A$17:$B$18,2,FALSE),C58*VLOOKUP(H58,VLookups!$A$4:$B$13,2,FALSE),C58),"")</f>
        <v/>
      </c>
      <c r="H58" s="21"/>
      <c r="I58" s="56"/>
      <c r="J58" s="244"/>
      <c r="K58" s="343" t="str">
        <f>IF(C58&gt;0,IF(ISBLANK(J58),IF(ISBLANK(H58),"",VLOOKUP(H58,VLookups!$A$4:$C$13,3,FALSE)),J58),"")</f>
        <v/>
      </c>
      <c r="L58" s="343" t="str">
        <f t="shared" si="11"/>
        <v/>
      </c>
      <c r="M58" s="70" t="str">
        <f t="shared" si="12"/>
        <v/>
      </c>
      <c r="N58" s="87"/>
      <c r="O58" s="237" t="str">
        <f>IF(AND(N58&gt;0,C58&gt;0,NOT(K58="")),ABS(VLOOKUP($N$1,VLookups!$A$53:$B$54,2,FALSE)-_xlfn.LOGNORM.DIST(N58,LN(G58),LN(K58),TRUE)),"")</f>
        <v/>
      </c>
      <c r="P58" s="86" t="str">
        <f>IF(AND($B58&gt;0,$C58&gt;0,$D58&gt;0,NOT(ISBLANK($H58))),_xlfn.LOGNORM.INV(ABS(VLOOKUP($N$1,VLookups!$A$53:$B$54,2,FALSE)-P$3),LN($G58),LN($K58)),"")</f>
        <v/>
      </c>
      <c r="Q58" s="85" t="str">
        <f>IF(AND($B58&gt;0,$C58&gt;0,$D58&gt;0,NOT(ISBLANK($H58))),_xlfn.LOGNORM.INV(ABS(VLOOKUP($N$1,VLookups!$A$53:$B$54,2,FALSE)-Q$3),LN($G58),LN($K58)),"")</f>
        <v/>
      </c>
      <c r="R58" s="86" t="str">
        <f>IF(AND($B58&gt;0,$C58&gt;0,$D58&gt;0,NOT(ISBLANK($H58))),_xlfn.LOGNORM.INV(ABS(VLOOKUP($N$1,VLookups!$A$53:$B$54,2,FALSE)-R$3),LN($G58),LN($K58)),"")</f>
        <v/>
      </c>
      <c r="S58" s="85" t="str">
        <f>IF(AND($B58&gt;0,$C58&gt;0,$D58&gt;0,NOT(ISBLANK($H58))),_xlfn.LOGNORM.INV(ABS(VLOOKUP($N$1,VLookups!$A$53:$B$54,2,FALSE)-S$3),LN($G58),LN($K58)),"")</f>
        <v/>
      </c>
      <c r="T58" s="86" t="str">
        <f>IF(AND($B58&gt;0,$C58&gt;0,$D58&gt;0,NOT(ISBLANK($H58))),_xlfn.LOGNORM.INV(ABS(VLOOKUP($N$1,VLookups!$A$53:$B$54,2,FALSE)-T$3),LN($G58),LN($K58)),"")</f>
        <v/>
      </c>
      <c r="U58" s="85" t="str">
        <f>IF(AND($B58&gt;0,$C58&gt;0,$D58&gt;0,NOT(ISBLANK($H58))),_xlfn.LOGNORM.INV(ABS(VLOOKUP($N$1,VLookups!$A$53:$B$54,2,FALSE)-U$3),LN($G58),LN($K58)),"")</f>
        <v/>
      </c>
      <c r="V58" s="5"/>
      <c r="W58" s="152" t="str">
        <f t="shared" si="13"/>
        <v/>
      </c>
      <c r="X58" s="152" t="str">
        <f t="shared" si="14"/>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53" t="e">
        <f t="shared" si="283"/>
        <v>#N/A</v>
      </c>
      <c r="HR58" s="153" t="e">
        <f t="shared" si="297"/>
        <v>#N/A</v>
      </c>
      <c r="HS58" s="153" t="e">
        <f t="shared" si="297"/>
        <v>#N/A</v>
      </c>
      <c r="HT58" s="153" t="e">
        <f t="shared" si="297"/>
        <v>#N/A</v>
      </c>
      <c r="HU58" s="153" t="e">
        <f t="shared" si="310"/>
        <v>#N/A</v>
      </c>
      <c r="HV58" s="153" t="e">
        <f t="shared" si="310"/>
        <v>#N/A</v>
      </c>
      <c r="HW58" s="153" t="e">
        <f t="shared" si="310"/>
        <v>#N/A</v>
      </c>
      <c r="HX58" s="153" t="e">
        <f t="shared" si="310"/>
        <v>#N/A</v>
      </c>
      <c r="HY58" s="153" t="e">
        <f t="shared" si="310"/>
        <v>#N/A</v>
      </c>
      <c r="HZ58" s="153" t="e">
        <f t="shared" si="310"/>
        <v>#N/A</v>
      </c>
      <c r="IA58" s="153" t="e">
        <f t="shared" si="310"/>
        <v>#N/A</v>
      </c>
      <c r="IB58" s="153" t="e">
        <f t="shared" si="310"/>
        <v>#N/A</v>
      </c>
      <c r="IC58" s="153" t="e">
        <f t="shared" si="310"/>
        <v>#N/A</v>
      </c>
      <c r="ID58" s="153" t="e">
        <f t="shared" si="310"/>
        <v>#N/A</v>
      </c>
      <c r="IE58" s="153" t="e">
        <f t="shared" si="310"/>
        <v>#N/A</v>
      </c>
      <c r="IF58" s="153" t="e">
        <f t="shared" si="310"/>
        <v>#N/A</v>
      </c>
      <c r="IG58" s="153" t="e">
        <f t="shared" si="310"/>
        <v>#N/A</v>
      </c>
      <c r="IH58" s="153" t="e">
        <f t="shared" si="310"/>
        <v>#N/A</v>
      </c>
      <c r="II58" s="153" t="e">
        <f t="shared" si="310"/>
        <v>#N/A</v>
      </c>
      <c r="IJ58" s="153" t="e">
        <f t="shared" si="305"/>
        <v>#N/A</v>
      </c>
      <c r="IK58" s="153" t="e">
        <f t="shared" si="305"/>
        <v>#N/A</v>
      </c>
      <c r="IL58" s="153" t="e">
        <f t="shared" si="305"/>
        <v>#N/A</v>
      </c>
      <c r="IM58" s="153" t="e">
        <f t="shared" si="305"/>
        <v>#N/A</v>
      </c>
      <c r="IN58" s="153" t="e">
        <f t="shared" si="305"/>
        <v>#N/A</v>
      </c>
      <c r="IO58" s="153" t="e">
        <f t="shared" si="305"/>
        <v>#N/A</v>
      </c>
      <c r="IP58" s="153" t="e">
        <f t="shared" si="305"/>
        <v>#N/A</v>
      </c>
      <c r="IQ58" s="153" t="e">
        <f t="shared" si="305"/>
        <v>#N/A</v>
      </c>
      <c r="IR58" s="153" t="e">
        <f t="shared" si="305"/>
        <v>#N/A</v>
      </c>
      <c r="IS58" s="153" t="e">
        <f t="shared" si="305"/>
        <v>#N/A</v>
      </c>
      <c r="IT58" s="153" t="e">
        <f t="shared" si="305"/>
        <v>#N/A</v>
      </c>
      <c r="IU58" s="153" t="e">
        <f t="shared" si="305"/>
        <v>#N/A</v>
      </c>
      <c r="IV58" s="153" t="e">
        <f t="shared" si="305"/>
        <v>#N/A</v>
      </c>
      <c r="IW58" s="153" t="e">
        <f t="shared" si="305"/>
        <v>#N/A</v>
      </c>
      <c r="IX58" s="153" t="e">
        <f t="shared" si="305"/>
        <v>#N/A</v>
      </c>
      <c r="IY58" s="153" t="e">
        <f t="shared" si="301"/>
        <v>#N/A</v>
      </c>
      <c r="IZ58" s="153" t="e">
        <f t="shared" si="301"/>
        <v>#N/A</v>
      </c>
      <c r="JA58" s="153" t="e">
        <f t="shared" si="301"/>
        <v>#N/A</v>
      </c>
      <c r="JB58" s="153" t="e">
        <f t="shared" si="301"/>
        <v>#N/A</v>
      </c>
      <c r="JC58" s="153" t="e">
        <f t="shared" si="301"/>
        <v>#N/A</v>
      </c>
      <c r="JD58" s="153" t="e">
        <f t="shared" si="301"/>
        <v>#N/A</v>
      </c>
      <c r="JE58" s="153" t="e">
        <f t="shared" si="301"/>
        <v>#N/A</v>
      </c>
      <c r="JF58" s="153" t="e">
        <f t="shared" si="301"/>
        <v>#N/A</v>
      </c>
      <c r="JG58" s="153" t="e">
        <f t="shared" si="301"/>
        <v>#N/A</v>
      </c>
      <c r="JH58" s="153" t="e">
        <f t="shared" si="301"/>
        <v>#N/A</v>
      </c>
      <c r="JI58" s="153" t="e">
        <f t="shared" si="301"/>
        <v>#N/A</v>
      </c>
      <c r="JJ58" s="153" t="e">
        <f t="shared" si="301"/>
        <v>#N/A</v>
      </c>
      <c r="JK58" s="153" t="e">
        <f t="shared" si="301"/>
        <v>#N/A</v>
      </c>
      <c r="JL58" s="153" t="e">
        <f t="shared" si="301"/>
        <v>#N/A</v>
      </c>
      <c r="JM58" s="153" t="e">
        <f t="shared" si="301"/>
        <v>#N/A</v>
      </c>
      <c r="JN58" s="153" t="e">
        <f t="shared" si="318"/>
        <v>#N/A</v>
      </c>
      <c r="JO58" s="153" t="e">
        <f t="shared" si="318"/>
        <v>#N/A</v>
      </c>
      <c r="JP58" s="153" t="e">
        <f t="shared" si="318"/>
        <v>#N/A</v>
      </c>
      <c r="JQ58" s="153" t="e">
        <f t="shared" si="318"/>
        <v>#N/A</v>
      </c>
      <c r="JR58" s="153" t="e">
        <f t="shared" si="318"/>
        <v>#N/A</v>
      </c>
      <c r="JS58" s="153" t="e">
        <f t="shared" si="318"/>
        <v>#N/A</v>
      </c>
      <c r="JT58" s="153" t="e">
        <f t="shared" si="318"/>
        <v>#N/A</v>
      </c>
      <c r="JU58" s="153" t="e">
        <f t="shared" si="318"/>
        <v>#N/A</v>
      </c>
      <c r="JV58" s="153" t="e">
        <f t="shared" si="318"/>
        <v>#N/A</v>
      </c>
      <c r="JW58" s="153" t="e">
        <f t="shared" si="318"/>
        <v>#N/A</v>
      </c>
      <c r="JX58" s="153" t="e">
        <f t="shared" si="318"/>
        <v>#N/A</v>
      </c>
      <c r="JY58" s="153" t="e">
        <f t="shared" si="318"/>
        <v>#N/A</v>
      </c>
      <c r="JZ58" s="153" t="e">
        <f t="shared" si="318"/>
        <v>#N/A</v>
      </c>
      <c r="KA58" s="153" t="e">
        <f t="shared" si="318"/>
        <v>#N/A</v>
      </c>
      <c r="KB58" s="153" t="e">
        <f t="shared" si="318"/>
        <v>#N/A</v>
      </c>
      <c r="KC58" s="153" t="e">
        <f t="shared" si="21"/>
        <v>#N/A</v>
      </c>
      <c r="KD58" s="153" t="e">
        <f t="shared" si="298"/>
        <v>#N/A</v>
      </c>
      <c r="KE58" s="153" t="e">
        <f t="shared" si="298"/>
        <v>#N/A</v>
      </c>
      <c r="KF58" s="153" t="e">
        <f t="shared" si="298"/>
        <v>#N/A</v>
      </c>
      <c r="KG58" s="153" t="e">
        <f t="shared" si="311"/>
        <v>#N/A</v>
      </c>
      <c r="KH58" s="153" t="e">
        <f t="shared" si="311"/>
        <v>#N/A</v>
      </c>
      <c r="KI58" s="153" t="e">
        <f t="shared" si="311"/>
        <v>#N/A</v>
      </c>
      <c r="KJ58" s="153" t="e">
        <f t="shared" si="311"/>
        <v>#N/A</v>
      </c>
      <c r="KK58" s="153" t="e">
        <f t="shared" si="311"/>
        <v>#N/A</v>
      </c>
      <c r="KL58" s="153" t="e">
        <f t="shared" si="311"/>
        <v>#N/A</v>
      </c>
      <c r="KM58" s="153" t="e">
        <f t="shared" si="311"/>
        <v>#N/A</v>
      </c>
      <c r="KN58" s="153" t="e">
        <f t="shared" si="311"/>
        <v>#N/A</v>
      </c>
      <c r="KO58" s="153" t="e">
        <f t="shared" si="311"/>
        <v>#N/A</v>
      </c>
      <c r="KP58" s="153" t="e">
        <f t="shared" si="311"/>
        <v>#N/A</v>
      </c>
      <c r="KQ58" s="153" t="e">
        <f t="shared" si="311"/>
        <v>#N/A</v>
      </c>
      <c r="KR58" s="153" t="e">
        <f t="shared" si="311"/>
        <v>#N/A</v>
      </c>
      <c r="KS58" s="153" t="e">
        <f t="shared" si="311"/>
        <v>#N/A</v>
      </c>
      <c r="KT58" s="153" t="e">
        <f t="shared" si="311"/>
        <v>#N/A</v>
      </c>
      <c r="KU58" s="153" t="e">
        <f t="shared" si="311"/>
        <v>#N/A</v>
      </c>
      <c r="KV58" s="153" t="e">
        <f t="shared" si="306"/>
        <v>#N/A</v>
      </c>
      <c r="KW58" s="153" t="e">
        <f t="shared" si="306"/>
        <v>#N/A</v>
      </c>
      <c r="KX58" s="153" t="e">
        <f t="shared" si="306"/>
        <v>#N/A</v>
      </c>
      <c r="KY58" s="153" t="e">
        <f t="shared" si="306"/>
        <v>#N/A</v>
      </c>
      <c r="KZ58" s="153" t="e">
        <f t="shared" si="306"/>
        <v>#N/A</v>
      </c>
      <c r="LA58" s="153" t="e">
        <f t="shared" si="306"/>
        <v>#N/A</v>
      </c>
      <c r="LB58" s="153" t="e">
        <f t="shared" si="306"/>
        <v>#N/A</v>
      </c>
      <c r="LC58" s="153" t="e">
        <f t="shared" si="306"/>
        <v>#N/A</v>
      </c>
      <c r="LD58" s="153" t="e">
        <f t="shared" si="306"/>
        <v>#N/A</v>
      </c>
      <c r="LE58" s="153" t="e">
        <f t="shared" si="306"/>
        <v>#N/A</v>
      </c>
      <c r="LF58" s="153" t="e">
        <f t="shared" si="306"/>
        <v>#N/A</v>
      </c>
      <c r="LG58" s="153" t="e">
        <f t="shared" si="306"/>
        <v>#N/A</v>
      </c>
      <c r="LH58" s="153" t="e">
        <f t="shared" si="306"/>
        <v>#N/A</v>
      </c>
      <c r="LI58" s="153" t="e">
        <f t="shared" si="306"/>
        <v>#N/A</v>
      </c>
      <c r="LJ58" s="153" t="e">
        <f t="shared" si="306"/>
        <v>#N/A</v>
      </c>
      <c r="LK58" s="153" t="e">
        <f t="shared" si="302"/>
        <v>#N/A</v>
      </c>
      <c r="LL58" s="153" t="e">
        <f t="shared" si="302"/>
        <v>#N/A</v>
      </c>
      <c r="LM58" s="153" t="e">
        <f t="shared" si="302"/>
        <v>#N/A</v>
      </c>
      <c r="LN58" s="153" t="e">
        <f t="shared" si="302"/>
        <v>#N/A</v>
      </c>
      <c r="LO58" s="153" t="e">
        <f t="shared" si="302"/>
        <v>#N/A</v>
      </c>
      <c r="LP58" s="153" t="e">
        <f t="shared" si="302"/>
        <v>#N/A</v>
      </c>
      <c r="LQ58" s="153" t="e">
        <f t="shared" si="302"/>
        <v>#N/A</v>
      </c>
      <c r="LR58" s="153" t="e">
        <f t="shared" si="302"/>
        <v>#N/A</v>
      </c>
      <c r="LS58" s="153" t="e">
        <f t="shared" si="302"/>
        <v>#N/A</v>
      </c>
      <c r="LT58" s="153" t="e">
        <f t="shared" si="302"/>
        <v>#N/A</v>
      </c>
      <c r="LU58" s="153" t="e">
        <f t="shared" si="302"/>
        <v>#N/A</v>
      </c>
      <c r="LV58" s="153" t="e">
        <f t="shared" si="302"/>
        <v>#N/A</v>
      </c>
      <c r="LW58" s="153" t="e">
        <f t="shared" si="302"/>
        <v>#N/A</v>
      </c>
      <c r="LX58" s="153" t="e">
        <f t="shared" si="302"/>
        <v>#N/A</v>
      </c>
      <c r="LY58" s="153" t="e">
        <f t="shared" si="302"/>
        <v>#N/A</v>
      </c>
      <c r="LZ58" s="153" t="e">
        <f t="shared" si="319"/>
        <v>#N/A</v>
      </c>
      <c r="MA58" s="153" t="e">
        <f t="shared" si="319"/>
        <v>#N/A</v>
      </c>
      <c r="MB58" s="153" t="e">
        <f t="shared" si="319"/>
        <v>#N/A</v>
      </c>
      <c r="MC58" s="153" t="e">
        <f t="shared" si="319"/>
        <v>#N/A</v>
      </c>
      <c r="MD58" s="153" t="e">
        <f t="shared" si="319"/>
        <v>#N/A</v>
      </c>
      <c r="ME58" s="153" t="e">
        <f t="shared" si="319"/>
        <v>#N/A</v>
      </c>
      <c r="MF58" s="153" t="e">
        <f t="shared" si="319"/>
        <v>#N/A</v>
      </c>
      <c r="MG58" s="153" t="e">
        <f t="shared" si="319"/>
        <v>#N/A</v>
      </c>
      <c r="MH58" s="153" t="e">
        <f t="shared" si="319"/>
        <v>#N/A</v>
      </c>
      <c r="MI58" s="153" t="e">
        <f t="shared" si="319"/>
        <v>#N/A</v>
      </c>
      <c r="MJ58" s="153" t="e">
        <f t="shared" si="319"/>
        <v>#N/A</v>
      </c>
      <c r="MK58" s="153" t="e">
        <f t="shared" si="319"/>
        <v>#N/A</v>
      </c>
      <c r="ML58" s="153" t="e">
        <f t="shared" si="319"/>
        <v>#N/A</v>
      </c>
      <c r="MM58" s="153" t="e">
        <f t="shared" si="319"/>
        <v>#N/A</v>
      </c>
      <c r="MN58" s="153" t="e">
        <f t="shared" si="319"/>
        <v>#N/A</v>
      </c>
      <c r="MO58" s="153" t="e">
        <f t="shared" si="22"/>
        <v>#N/A</v>
      </c>
      <c r="MP58" s="153" t="e">
        <f t="shared" si="299"/>
        <v>#N/A</v>
      </c>
      <c r="MQ58" s="153" t="e">
        <f t="shared" si="299"/>
        <v>#N/A</v>
      </c>
      <c r="MR58" s="153" t="e">
        <f t="shared" si="299"/>
        <v>#N/A</v>
      </c>
      <c r="MS58" s="153" t="e">
        <f t="shared" si="312"/>
        <v>#N/A</v>
      </c>
      <c r="MT58" s="153" t="e">
        <f t="shared" si="312"/>
        <v>#N/A</v>
      </c>
      <c r="MU58" s="153" t="e">
        <f t="shared" si="312"/>
        <v>#N/A</v>
      </c>
      <c r="MV58" s="153" t="e">
        <f t="shared" si="312"/>
        <v>#N/A</v>
      </c>
      <c r="MW58" s="153" t="e">
        <f t="shared" si="312"/>
        <v>#N/A</v>
      </c>
      <c r="MX58" s="153" t="e">
        <f t="shared" si="312"/>
        <v>#N/A</v>
      </c>
      <c r="MY58" s="153" t="e">
        <f t="shared" si="312"/>
        <v>#N/A</v>
      </c>
      <c r="MZ58" s="153" t="e">
        <f t="shared" si="312"/>
        <v>#N/A</v>
      </c>
      <c r="NA58" s="153" t="e">
        <f t="shared" si="312"/>
        <v>#N/A</v>
      </c>
      <c r="NB58" s="153" t="e">
        <f t="shared" si="312"/>
        <v>#N/A</v>
      </c>
      <c r="NC58" s="153" t="e">
        <f t="shared" si="312"/>
        <v>#N/A</v>
      </c>
      <c r="ND58" s="153" t="e">
        <f t="shared" si="312"/>
        <v>#N/A</v>
      </c>
      <c r="NE58" s="153" t="e">
        <f t="shared" si="312"/>
        <v>#N/A</v>
      </c>
      <c r="NF58" s="153" t="e">
        <f t="shared" si="312"/>
        <v>#N/A</v>
      </c>
      <c r="NG58" s="153" t="e">
        <f t="shared" si="312"/>
        <v>#N/A</v>
      </c>
      <c r="NH58" s="153" t="e">
        <f t="shared" si="307"/>
        <v>#N/A</v>
      </c>
      <c r="NI58" s="153" t="e">
        <f t="shared" si="307"/>
        <v>#N/A</v>
      </c>
      <c r="NJ58" s="153" t="e">
        <f t="shared" si="307"/>
        <v>#N/A</v>
      </c>
      <c r="NK58" s="153" t="e">
        <f t="shared" si="307"/>
        <v>#N/A</v>
      </c>
      <c r="NL58" s="153" t="e">
        <f t="shared" si="307"/>
        <v>#N/A</v>
      </c>
      <c r="NM58" s="153" t="e">
        <f t="shared" si="307"/>
        <v>#N/A</v>
      </c>
      <c r="NN58" s="153" t="e">
        <f t="shared" si="307"/>
        <v>#N/A</v>
      </c>
      <c r="NO58" s="153" t="e">
        <f t="shared" si="307"/>
        <v>#N/A</v>
      </c>
      <c r="NP58" s="153" t="e">
        <f t="shared" si="307"/>
        <v>#N/A</v>
      </c>
      <c r="NQ58" s="153" t="e">
        <f t="shared" si="307"/>
        <v>#N/A</v>
      </c>
      <c r="NR58" s="153" t="e">
        <f t="shared" si="307"/>
        <v>#N/A</v>
      </c>
      <c r="NS58" s="153" t="e">
        <f t="shared" si="307"/>
        <v>#N/A</v>
      </c>
      <c r="NT58" s="153" t="e">
        <f t="shared" si="307"/>
        <v>#N/A</v>
      </c>
      <c r="NU58" s="153" t="e">
        <f t="shared" si="307"/>
        <v>#N/A</v>
      </c>
      <c r="NV58" s="153" t="e">
        <f t="shared" si="307"/>
        <v>#N/A</v>
      </c>
      <c r="NW58" s="153" t="e">
        <f t="shared" si="303"/>
        <v>#N/A</v>
      </c>
      <c r="NX58" s="153" t="e">
        <f t="shared" si="303"/>
        <v>#N/A</v>
      </c>
      <c r="NY58" s="153" t="e">
        <f t="shared" si="303"/>
        <v>#N/A</v>
      </c>
      <c r="NZ58" s="153" t="e">
        <f t="shared" si="303"/>
        <v>#N/A</v>
      </c>
      <c r="OA58" s="153" t="e">
        <f t="shared" si="303"/>
        <v>#N/A</v>
      </c>
      <c r="OB58" s="153" t="e">
        <f t="shared" si="303"/>
        <v>#N/A</v>
      </c>
      <c r="OC58" s="153" t="e">
        <f t="shared" si="303"/>
        <v>#N/A</v>
      </c>
      <c r="OD58" s="153" t="e">
        <f t="shared" si="303"/>
        <v>#N/A</v>
      </c>
      <c r="OE58" s="153" t="e">
        <f t="shared" si="303"/>
        <v>#N/A</v>
      </c>
      <c r="OF58" s="153" t="e">
        <f t="shared" si="303"/>
        <v>#N/A</v>
      </c>
      <c r="OG58" s="153" t="e">
        <f t="shared" si="303"/>
        <v>#N/A</v>
      </c>
      <c r="OH58" s="153" t="e">
        <f t="shared" si="303"/>
        <v>#N/A</v>
      </c>
      <c r="OI58" s="153" t="e">
        <f t="shared" si="303"/>
        <v>#N/A</v>
      </c>
      <c r="OJ58" s="153" t="e">
        <f t="shared" si="303"/>
        <v>#N/A</v>
      </c>
      <c r="OK58" s="153" t="e">
        <f t="shared" si="303"/>
        <v>#N/A</v>
      </c>
      <c r="OL58" s="153" t="e">
        <f t="shared" si="320"/>
        <v>#N/A</v>
      </c>
      <c r="OM58" s="153" t="e">
        <f t="shared" si="320"/>
        <v>#N/A</v>
      </c>
      <c r="ON58" s="153" t="e">
        <f t="shared" si="320"/>
        <v>#N/A</v>
      </c>
      <c r="OO58" s="153" t="e">
        <f t="shared" si="320"/>
        <v>#N/A</v>
      </c>
      <c r="OP58" s="153" t="e">
        <f t="shared" si="320"/>
        <v>#N/A</v>
      </c>
      <c r="OQ58" s="153" t="e">
        <f t="shared" si="320"/>
        <v>#N/A</v>
      </c>
      <c r="OR58" s="153" t="e">
        <f t="shared" si="320"/>
        <v>#N/A</v>
      </c>
      <c r="OS58" s="153" t="e">
        <f t="shared" si="320"/>
        <v>#N/A</v>
      </c>
      <c r="OT58" s="153" t="e">
        <f t="shared" si="320"/>
        <v>#N/A</v>
      </c>
      <c r="OU58" s="153" t="e">
        <f t="shared" si="320"/>
        <v>#N/A</v>
      </c>
      <c r="OV58" s="153" t="e">
        <f t="shared" si="320"/>
        <v>#N/A</v>
      </c>
      <c r="OW58" s="153" t="e">
        <f t="shared" si="320"/>
        <v>#N/A</v>
      </c>
      <c r="OX58" s="153" t="e">
        <f t="shared" si="320"/>
        <v>#N/A</v>
      </c>
      <c r="OY58" s="153" t="e">
        <f t="shared" si="320"/>
        <v>#N/A</v>
      </c>
      <c r="OZ58" s="153" t="e">
        <f t="shared" si="320"/>
        <v>#N/A</v>
      </c>
      <c r="PA58" s="153" t="e">
        <f t="shared" si="23"/>
        <v>#N/A</v>
      </c>
      <c r="PB58" s="153" t="e">
        <f t="shared" si="316"/>
        <v>#N/A</v>
      </c>
      <c r="PC58" s="153" t="e">
        <f t="shared" si="316"/>
        <v>#N/A</v>
      </c>
      <c r="PD58" s="153" t="e">
        <f t="shared" si="316"/>
        <v>#N/A</v>
      </c>
      <c r="PE58" s="153" t="e">
        <f t="shared" si="316"/>
        <v>#N/A</v>
      </c>
      <c r="PF58" s="153" t="e">
        <f t="shared" si="316"/>
        <v>#N/A</v>
      </c>
      <c r="PG58" s="153" t="e">
        <f t="shared" si="316"/>
        <v>#N/A</v>
      </c>
      <c r="PH58" s="153" t="e">
        <f t="shared" si="316"/>
        <v>#N/A</v>
      </c>
      <c r="PI58" s="153" t="e">
        <f t="shared" si="316"/>
        <v>#N/A</v>
      </c>
    </row>
    <row r="59" spans="1:425" hidden="1" x14ac:dyDescent="0.75">
      <c r="A59" s="4">
        <v>56</v>
      </c>
      <c r="B59" s="342" t="str">
        <f>IFERROR(_xlfn.LOGNORM.INV(VLookups!$B$22,LN($G59),LN($K59)),"")</f>
        <v/>
      </c>
      <c r="C59" s="87"/>
      <c r="D59" s="342" t="str">
        <f>IFERROR(_xlfn.LOGNORM.INV(VLookups!$B$23,LN($G59),LN($K59)),"")</f>
        <v/>
      </c>
      <c r="E59" s="34" t="str">
        <f t="shared" si="9"/>
        <v/>
      </c>
      <c r="F59" s="34" t="str">
        <f t="shared" si="10"/>
        <v/>
      </c>
      <c r="G59" s="68" t="str">
        <f>IF(AND(C59&gt;0,NOT(ISBLANK(H59))),IF(VLOOKUP($C$3,VLookups!$A$17:$B$18,2,FALSE),C59*VLOOKUP(H59,VLookups!$A$4:$B$13,2,FALSE),C59),"")</f>
        <v/>
      </c>
      <c r="H59" s="21"/>
      <c r="I59" s="56"/>
      <c r="J59" s="244"/>
      <c r="K59" s="343" t="str">
        <f>IF(C59&gt;0,IF(ISBLANK(J59),IF(ISBLANK(H59),"",VLOOKUP(H59,VLookups!$A$4:$C$13,3,FALSE)),J59),"")</f>
        <v/>
      </c>
      <c r="L59" s="343" t="str">
        <f t="shared" si="11"/>
        <v/>
      </c>
      <c r="M59" s="70" t="str">
        <f t="shared" si="12"/>
        <v/>
      </c>
      <c r="N59" s="87"/>
      <c r="O59" s="237" t="str">
        <f>IF(AND(N59&gt;0,C59&gt;0,NOT(K59="")),ABS(VLOOKUP($N$1,VLookups!$A$53:$B$54,2,FALSE)-_xlfn.LOGNORM.DIST(N59,LN(G59),LN(K59),TRUE)),"")</f>
        <v/>
      </c>
      <c r="P59" s="86" t="str">
        <f>IF(AND($B59&gt;0,$C59&gt;0,$D59&gt;0,NOT(ISBLANK($H59))),_xlfn.LOGNORM.INV(ABS(VLOOKUP($N$1,VLookups!$A$53:$B$54,2,FALSE)-P$3),LN($G59),LN($K59)),"")</f>
        <v/>
      </c>
      <c r="Q59" s="85" t="str">
        <f>IF(AND($B59&gt;0,$C59&gt;0,$D59&gt;0,NOT(ISBLANK($H59))),_xlfn.LOGNORM.INV(ABS(VLOOKUP($N$1,VLookups!$A$53:$B$54,2,FALSE)-Q$3),LN($G59),LN($K59)),"")</f>
        <v/>
      </c>
      <c r="R59" s="86" t="str">
        <f>IF(AND($B59&gt;0,$C59&gt;0,$D59&gt;0,NOT(ISBLANK($H59))),_xlfn.LOGNORM.INV(ABS(VLOOKUP($N$1,VLookups!$A$53:$B$54,2,FALSE)-R$3),LN($G59),LN($K59)),"")</f>
        <v/>
      </c>
      <c r="S59" s="85" t="str">
        <f>IF(AND($B59&gt;0,$C59&gt;0,$D59&gt;0,NOT(ISBLANK($H59))),_xlfn.LOGNORM.INV(ABS(VLOOKUP($N$1,VLookups!$A$53:$B$54,2,FALSE)-S$3),LN($G59),LN($K59)),"")</f>
        <v/>
      </c>
      <c r="T59" s="86" t="str">
        <f>IF(AND($B59&gt;0,$C59&gt;0,$D59&gt;0,NOT(ISBLANK($H59))),_xlfn.LOGNORM.INV(ABS(VLOOKUP($N$1,VLookups!$A$53:$B$54,2,FALSE)-T$3),LN($G59),LN($K59)),"")</f>
        <v/>
      </c>
      <c r="U59" s="85" t="str">
        <f>IF(AND($B59&gt;0,$C59&gt;0,$D59&gt;0,NOT(ISBLANK($H59))),_xlfn.LOGNORM.INV(ABS(VLOOKUP($N$1,VLookups!$A$53:$B$54,2,FALSE)-U$3),LN($G59),LN($K59)),"")</f>
        <v/>
      </c>
      <c r="V59" s="5"/>
      <c r="W59" s="152" t="str">
        <f t="shared" si="13"/>
        <v/>
      </c>
      <c r="X59" s="152" t="str">
        <f t="shared" si="14"/>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53" t="e">
        <f t="shared" si="283"/>
        <v>#N/A</v>
      </c>
      <c r="HR59" s="153" t="e">
        <f t="shared" si="297"/>
        <v>#N/A</v>
      </c>
      <c r="HS59" s="153" t="e">
        <f t="shared" si="297"/>
        <v>#N/A</v>
      </c>
      <c r="HT59" s="153" t="e">
        <f t="shared" si="297"/>
        <v>#N/A</v>
      </c>
      <c r="HU59" s="153" t="e">
        <f t="shared" si="310"/>
        <v>#N/A</v>
      </c>
      <c r="HV59" s="153" t="e">
        <f t="shared" si="310"/>
        <v>#N/A</v>
      </c>
      <c r="HW59" s="153" t="e">
        <f t="shared" si="310"/>
        <v>#N/A</v>
      </c>
      <c r="HX59" s="153" t="e">
        <f t="shared" si="310"/>
        <v>#N/A</v>
      </c>
      <c r="HY59" s="153" t="e">
        <f t="shared" si="310"/>
        <v>#N/A</v>
      </c>
      <c r="HZ59" s="153" t="e">
        <f t="shared" si="310"/>
        <v>#N/A</v>
      </c>
      <c r="IA59" s="153" t="e">
        <f t="shared" si="310"/>
        <v>#N/A</v>
      </c>
      <c r="IB59" s="153" t="e">
        <f t="shared" si="310"/>
        <v>#N/A</v>
      </c>
      <c r="IC59" s="153" t="e">
        <f t="shared" si="310"/>
        <v>#N/A</v>
      </c>
      <c r="ID59" s="153" t="e">
        <f t="shared" si="310"/>
        <v>#N/A</v>
      </c>
      <c r="IE59" s="153" t="e">
        <f t="shared" si="310"/>
        <v>#N/A</v>
      </c>
      <c r="IF59" s="153" t="e">
        <f t="shared" si="310"/>
        <v>#N/A</v>
      </c>
      <c r="IG59" s="153" t="e">
        <f t="shared" si="310"/>
        <v>#N/A</v>
      </c>
      <c r="IH59" s="153" t="e">
        <f t="shared" si="310"/>
        <v>#N/A</v>
      </c>
      <c r="II59" s="153" t="e">
        <f t="shared" si="310"/>
        <v>#N/A</v>
      </c>
      <c r="IJ59" s="153" t="e">
        <f t="shared" si="305"/>
        <v>#N/A</v>
      </c>
      <c r="IK59" s="153" t="e">
        <f t="shared" si="305"/>
        <v>#N/A</v>
      </c>
      <c r="IL59" s="153" t="e">
        <f t="shared" si="305"/>
        <v>#N/A</v>
      </c>
      <c r="IM59" s="153" t="e">
        <f t="shared" si="305"/>
        <v>#N/A</v>
      </c>
      <c r="IN59" s="153" t="e">
        <f t="shared" si="305"/>
        <v>#N/A</v>
      </c>
      <c r="IO59" s="153" t="e">
        <f t="shared" si="305"/>
        <v>#N/A</v>
      </c>
      <c r="IP59" s="153" t="e">
        <f t="shared" si="305"/>
        <v>#N/A</v>
      </c>
      <c r="IQ59" s="153" t="e">
        <f t="shared" si="305"/>
        <v>#N/A</v>
      </c>
      <c r="IR59" s="153" t="e">
        <f t="shared" si="305"/>
        <v>#N/A</v>
      </c>
      <c r="IS59" s="153" t="e">
        <f t="shared" si="305"/>
        <v>#N/A</v>
      </c>
      <c r="IT59" s="153" t="e">
        <f t="shared" si="305"/>
        <v>#N/A</v>
      </c>
      <c r="IU59" s="153" t="e">
        <f t="shared" si="305"/>
        <v>#N/A</v>
      </c>
      <c r="IV59" s="153" t="e">
        <f t="shared" si="305"/>
        <v>#N/A</v>
      </c>
      <c r="IW59" s="153" t="e">
        <f t="shared" si="305"/>
        <v>#N/A</v>
      </c>
      <c r="IX59" s="153" t="e">
        <f t="shared" si="305"/>
        <v>#N/A</v>
      </c>
      <c r="IY59" s="153" t="e">
        <f t="shared" si="301"/>
        <v>#N/A</v>
      </c>
      <c r="IZ59" s="153" t="e">
        <f t="shared" si="301"/>
        <v>#N/A</v>
      </c>
      <c r="JA59" s="153" t="e">
        <f t="shared" si="301"/>
        <v>#N/A</v>
      </c>
      <c r="JB59" s="153" t="e">
        <f t="shared" si="301"/>
        <v>#N/A</v>
      </c>
      <c r="JC59" s="153" t="e">
        <f t="shared" si="301"/>
        <v>#N/A</v>
      </c>
      <c r="JD59" s="153" t="e">
        <f t="shared" si="301"/>
        <v>#N/A</v>
      </c>
      <c r="JE59" s="153" t="e">
        <f t="shared" si="301"/>
        <v>#N/A</v>
      </c>
      <c r="JF59" s="153" t="e">
        <f t="shared" si="301"/>
        <v>#N/A</v>
      </c>
      <c r="JG59" s="153" t="e">
        <f t="shared" si="301"/>
        <v>#N/A</v>
      </c>
      <c r="JH59" s="153" t="e">
        <f t="shared" si="301"/>
        <v>#N/A</v>
      </c>
      <c r="JI59" s="153" t="e">
        <f t="shared" si="301"/>
        <v>#N/A</v>
      </c>
      <c r="JJ59" s="153" t="e">
        <f t="shared" si="301"/>
        <v>#N/A</v>
      </c>
      <c r="JK59" s="153" t="e">
        <f t="shared" si="301"/>
        <v>#N/A</v>
      </c>
      <c r="JL59" s="153" t="e">
        <f t="shared" si="301"/>
        <v>#N/A</v>
      </c>
      <c r="JM59" s="153" t="e">
        <f t="shared" si="301"/>
        <v>#N/A</v>
      </c>
      <c r="JN59" s="153" t="e">
        <f t="shared" si="318"/>
        <v>#N/A</v>
      </c>
      <c r="JO59" s="153" t="e">
        <f t="shared" si="318"/>
        <v>#N/A</v>
      </c>
      <c r="JP59" s="153" t="e">
        <f t="shared" si="318"/>
        <v>#N/A</v>
      </c>
      <c r="JQ59" s="153" t="e">
        <f t="shared" si="318"/>
        <v>#N/A</v>
      </c>
      <c r="JR59" s="153" t="e">
        <f t="shared" si="318"/>
        <v>#N/A</v>
      </c>
      <c r="JS59" s="153" t="e">
        <f t="shared" si="318"/>
        <v>#N/A</v>
      </c>
      <c r="JT59" s="153" t="e">
        <f t="shared" si="318"/>
        <v>#N/A</v>
      </c>
      <c r="JU59" s="153" t="e">
        <f t="shared" si="318"/>
        <v>#N/A</v>
      </c>
      <c r="JV59" s="153" t="e">
        <f t="shared" si="318"/>
        <v>#N/A</v>
      </c>
      <c r="JW59" s="153" t="e">
        <f t="shared" si="318"/>
        <v>#N/A</v>
      </c>
      <c r="JX59" s="153" t="e">
        <f t="shared" si="318"/>
        <v>#N/A</v>
      </c>
      <c r="JY59" s="153" t="e">
        <f t="shared" si="318"/>
        <v>#N/A</v>
      </c>
      <c r="JZ59" s="153" t="e">
        <f t="shared" si="318"/>
        <v>#N/A</v>
      </c>
      <c r="KA59" s="153" t="e">
        <f t="shared" si="318"/>
        <v>#N/A</v>
      </c>
      <c r="KB59" s="153" t="e">
        <f t="shared" si="318"/>
        <v>#N/A</v>
      </c>
      <c r="KC59" s="153" t="e">
        <f t="shared" si="21"/>
        <v>#N/A</v>
      </c>
      <c r="KD59" s="153" t="e">
        <f t="shared" si="298"/>
        <v>#N/A</v>
      </c>
      <c r="KE59" s="153" t="e">
        <f t="shared" si="298"/>
        <v>#N/A</v>
      </c>
      <c r="KF59" s="153" t="e">
        <f t="shared" si="298"/>
        <v>#N/A</v>
      </c>
      <c r="KG59" s="153" t="e">
        <f t="shared" si="311"/>
        <v>#N/A</v>
      </c>
      <c r="KH59" s="153" t="e">
        <f t="shared" si="311"/>
        <v>#N/A</v>
      </c>
      <c r="KI59" s="153" t="e">
        <f t="shared" si="311"/>
        <v>#N/A</v>
      </c>
      <c r="KJ59" s="153" t="e">
        <f t="shared" si="311"/>
        <v>#N/A</v>
      </c>
      <c r="KK59" s="153" t="e">
        <f t="shared" si="311"/>
        <v>#N/A</v>
      </c>
      <c r="KL59" s="153" t="e">
        <f t="shared" si="311"/>
        <v>#N/A</v>
      </c>
      <c r="KM59" s="153" t="e">
        <f t="shared" si="311"/>
        <v>#N/A</v>
      </c>
      <c r="KN59" s="153" t="e">
        <f t="shared" si="311"/>
        <v>#N/A</v>
      </c>
      <c r="KO59" s="153" t="e">
        <f t="shared" si="311"/>
        <v>#N/A</v>
      </c>
      <c r="KP59" s="153" t="e">
        <f t="shared" si="311"/>
        <v>#N/A</v>
      </c>
      <c r="KQ59" s="153" t="e">
        <f t="shared" si="311"/>
        <v>#N/A</v>
      </c>
      <c r="KR59" s="153" t="e">
        <f t="shared" si="311"/>
        <v>#N/A</v>
      </c>
      <c r="KS59" s="153" t="e">
        <f t="shared" si="311"/>
        <v>#N/A</v>
      </c>
      <c r="KT59" s="153" t="e">
        <f t="shared" si="311"/>
        <v>#N/A</v>
      </c>
      <c r="KU59" s="153" t="e">
        <f t="shared" si="311"/>
        <v>#N/A</v>
      </c>
      <c r="KV59" s="153" t="e">
        <f t="shared" si="306"/>
        <v>#N/A</v>
      </c>
      <c r="KW59" s="153" t="e">
        <f t="shared" si="306"/>
        <v>#N/A</v>
      </c>
      <c r="KX59" s="153" t="e">
        <f t="shared" si="306"/>
        <v>#N/A</v>
      </c>
      <c r="KY59" s="153" t="e">
        <f t="shared" si="306"/>
        <v>#N/A</v>
      </c>
      <c r="KZ59" s="153" t="e">
        <f t="shared" si="306"/>
        <v>#N/A</v>
      </c>
      <c r="LA59" s="153" t="e">
        <f t="shared" si="306"/>
        <v>#N/A</v>
      </c>
      <c r="LB59" s="153" t="e">
        <f t="shared" si="306"/>
        <v>#N/A</v>
      </c>
      <c r="LC59" s="153" t="e">
        <f t="shared" si="306"/>
        <v>#N/A</v>
      </c>
      <c r="LD59" s="153" t="e">
        <f t="shared" si="306"/>
        <v>#N/A</v>
      </c>
      <c r="LE59" s="153" t="e">
        <f t="shared" si="306"/>
        <v>#N/A</v>
      </c>
      <c r="LF59" s="153" t="e">
        <f t="shared" si="306"/>
        <v>#N/A</v>
      </c>
      <c r="LG59" s="153" t="e">
        <f t="shared" si="306"/>
        <v>#N/A</v>
      </c>
      <c r="LH59" s="153" t="e">
        <f t="shared" si="306"/>
        <v>#N/A</v>
      </c>
      <c r="LI59" s="153" t="e">
        <f t="shared" si="306"/>
        <v>#N/A</v>
      </c>
      <c r="LJ59" s="153" t="e">
        <f t="shared" si="306"/>
        <v>#N/A</v>
      </c>
      <c r="LK59" s="153" t="e">
        <f t="shared" si="302"/>
        <v>#N/A</v>
      </c>
      <c r="LL59" s="153" t="e">
        <f t="shared" si="302"/>
        <v>#N/A</v>
      </c>
      <c r="LM59" s="153" t="e">
        <f t="shared" si="302"/>
        <v>#N/A</v>
      </c>
      <c r="LN59" s="153" t="e">
        <f t="shared" si="302"/>
        <v>#N/A</v>
      </c>
      <c r="LO59" s="153" t="e">
        <f t="shared" si="302"/>
        <v>#N/A</v>
      </c>
      <c r="LP59" s="153" t="e">
        <f t="shared" si="302"/>
        <v>#N/A</v>
      </c>
      <c r="LQ59" s="153" t="e">
        <f t="shared" si="302"/>
        <v>#N/A</v>
      </c>
      <c r="LR59" s="153" t="e">
        <f t="shared" si="302"/>
        <v>#N/A</v>
      </c>
      <c r="LS59" s="153" t="e">
        <f t="shared" si="302"/>
        <v>#N/A</v>
      </c>
      <c r="LT59" s="153" t="e">
        <f t="shared" si="302"/>
        <v>#N/A</v>
      </c>
      <c r="LU59" s="153" t="e">
        <f t="shared" si="302"/>
        <v>#N/A</v>
      </c>
      <c r="LV59" s="153" t="e">
        <f t="shared" si="302"/>
        <v>#N/A</v>
      </c>
      <c r="LW59" s="153" t="e">
        <f t="shared" si="302"/>
        <v>#N/A</v>
      </c>
      <c r="LX59" s="153" t="e">
        <f t="shared" si="302"/>
        <v>#N/A</v>
      </c>
      <c r="LY59" s="153" t="e">
        <f t="shared" si="302"/>
        <v>#N/A</v>
      </c>
      <c r="LZ59" s="153" t="e">
        <f t="shared" si="319"/>
        <v>#N/A</v>
      </c>
      <c r="MA59" s="153" t="e">
        <f t="shared" si="319"/>
        <v>#N/A</v>
      </c>
      <c r="MB59" s="153" t="e">
        <f t="shared" si="319"/>
        <v>#N/A</v>
      </c>
      <c r="MC59" s="153" t="e">
        <f t="shared" si="319"/>
        <v>#N/A</v>
      </c>
      <c r="MD59" s="153" t="e">
        <f t="shared" si="319"/>
        <v>#N/A</v>
      </c>
      <c r="ME59" s="153" t="e">
        <f t="shared" si="319"/>
        <v>#N/A</v>
      </c>
      <c r="MF59" s="153" t="e">
        <f t="shared" si="319"/>
        <v>#N/A</v>
      </c>
      <c r="MG59" s="153" t="e">
        <f t="shared" si="319"/>
        <v>#N/A</v>
      </c>
      <c r="MH59" s="153" t="e">
        <f t="shared" si="319"/>
        <v>#N/A</v>
      </c>
      <c r="MI59" s="153" t="e">
        <f t="shared" si="319"/>
        <v>#N/A</v>
      </c>
      <c r="MJ59" s="153" t="e">
        <f t="shared" si="319"/>
        <v>#N/A</v>
      </c>
      <c r="MK59" s="153" t="e">
        <f t="shared" si="319"/>
        <v>#N/A</v>
      </c>
      <c r="ML59" s="153" t="e">
        <f t="shared" si="319"/>
        <v>#N/A</v>
      </c>
      <c r="MM59" s="153" t="e">
        <f t="shared" si="319"/>
        <v>#N/A</v>
      </c>
      <c r="MN59" s="153" t="e">
        <f t="shared" si="319"/>
        <v>#N/A</v>
      </c>
      <c r="MO59" s="153" t="e">
        <f t="shared" si="22"/>
        <v>#N/A</v>
      </c>
      <c r="MP59" s="153" t="e">
        <f t="shared" si="299"/>
        <v>#N/A</v>
      </c>
      <c r="MQ59" s="153" t="e">
        <f t="shared" si="299"/>
        <v>#N/A</v>
      </c>
      <c r="MR59" s="153" t="e">
        <f t="shared" si="299"/>
        <v>#N/A</v>
      </c>
      <c r="MS59" s="153" t="e">
        <f t="shared" si="312"/>
        <v>#N/A</v>
      </c>
      <c r="MT59" s="153" t="e">
        <f t="shared" si="312"/>
        <v>#N/A</v>
      </c>
      <c r="MU59" s="153" t="e">
        <f t="shared" si="312"/>
        <v>#N/A</v>
      </c>
      <c r="MV59" s="153" t="e">
        <f t="shared" si="312"/>
        <v>#N/A</v>
      </c>
      <c r="MW59" s="153" t="e">
        <f t="shared" si="312"/>
        <v>#N/A</v>
      </c>
      <c r="MX59" s="153" t="e">
        <f t="shared" si="312"/>
        <v>#N/A</v>
      </c>
      <c r="MY59" s="153" t="e">
        <f t="shared" si="312"/>
        <v>#N/A</v>
      </c>
      <c r="MZ59" s="153" t="e">
        <f t="shared" si="312"/>
        <v>#N/A</v>
      </c>
      <c r="NA59" s="153" t="e">
        <f t="shared" si="312"/>
        <v>#N/A</v>
      </c>
      <c r="NB59" s="153" t="e">
        <f t="shared" si="312"/>
        <v>#N/A</v>
      </c>
      <c r="NC59" s="153" t="e">
        <f t="shared" si="312"/>
        <v>#N/A</v>
      </c>
      <c r="ND59" s="153" t="e">
        <f t="shared" si="312"/>
        <v>#N/A</v>
      </c>
      <c r="NE59" s="153" t="e">
        <f t="shared" si="312"/>
        <v>#N/A</v>
      </c>
      <c r="NF59" s="153" t="e">
        <f t="shared" si="312"/>
        <v>#N/A</v>
      </c>
      <c r="NG59" s="153" t="e">
        <f t="shared" si="312"/>
        <v>#N/A</v>
      </c>
      <c r="NH59" s="153" t="e">
        <f t="shared" si="307"/>
        <v>#N/A</v>
      </c>
      <c r="NI59" s="153" t="e">
        <f t="shared" si="307"/>
        <v>#N/A</v>
      </c>
      <c r="NJ59" s="153" t="e">
        <f t="shared" si="307"/>
        <v>#N/A</v>
      </c>
      <c r="NK59" s="153" t="e">
        <f t="shared" si="307"/>
        <v>#N/A</v>
      </c>
      <c r="NL59" s="153" t="e">
        <f t="shared" si="307"/>
        <v>#N/A</v>
      </c>
      <c r="NM59" s="153" t="e">
        <f t="shared" si="307"/>
        <v>#N/A</v>
      </c>
      <c r="NN59" s="153" t="e">
        <f t="shared" si="307"/>
        <v>#N/A</v>
      </c>
      <c r="NO59" s="153" t="e">
        <f t="shared" si="307"/>
        <v>#N/A</v>
      </c>
      <c r="NP59" s="153" t="e">
        <f t="shared" si="307"/>
        <v>#N/A</v>
      </c>
      <c r="NQ59" s="153" t="e">
        <f t="shared" si="307"/>
        <v>#N/A</v>
      </c>
      <c r="NR59" s="153" t="e">
        <f t="shared" si="307"/>
        <v>#N/A</v>
      </c>
      <c r="NS59" s="153" t="e">
        <f t="shared" si="307"/>
        <v>#N/A</v>
      </c>
      <c r="NT59" s="153" t="e">
        <f t="shared" si="307"/>
        <v>#N/A</v>
      </c>
      <c r="NU59" s="153" t="e">
        <f t="shared" si="307"/>
        <v>#N/A</v>
      </c>
      <c r="NV59" s="153" t="e">
        <f t="shared" si="307"/>
        <v>#N/A</v>
      </c>
      <c r="NW59" s="153" t="e">
        <f t="shared" si="303"/>
        <v>#N/A</v>
      </c>
      <c r="NX59" s="153" t="e">
        <f t="shared" si="303"/>
        <v>#N/A</v>
      </c>
      <c r="NY59" s="153" t="e">
        <f t="shared" si="303"/>
        <v>#N/A</v>
      </c>
      <c r="NZ59" s="153" t="e">
        <f t="shared" si="303"/>
        <v>#N/A</v>
      </c>
      <c r="OA59" s="153" t="e">
        <f t="shared" si="303"/>
        <v>#N/A</v>
      </c>
      <c r="OB59" s="153" t="e">
        <f t="shared" si="303"/>
        <v>#N/A</v>
      </c>
      <c r="OC59" s="153" t="e">
        <f t="shared" si="303"/>
        <v>#N/A</v>
      </c>
      <c r="OD59" s="153" t="e">
        <f t="shared" si="303"/>
        <v>#N/A</v>
      </c>
      <c r="OE59" s="153" t="e">
        <f t="shared" si="303"/>
        <v>#N/A</v>
      </c>
      <c r="OF59" s="153" t="e">
        <f t="shared" si="303"/>
        <v>#N/A</v>
      </c>
      <c r="OG59" s="153" t="e">
        <f t="shared" si="303"/>
        <v>#N/A</v>
      </c>
      <c r="OH59" s="153" t="e">
        <f t="shared" si="303"/>
        <v>#N/A</v>
      </c>
      <c r="OI59" s="153" t="e">
        <f t="shared" si="303"/>
        <v>#N/A</v>
      </c>
      <c r="OJ59" s="153" t="e">
        <f t="shared" si="303"/>
        <v>#N/A</v>
      </c>
      <c r="OK59" s="153" t="e">
        <f t="shared" si="303"/>
        <v>#N/A</v>
      </c>
      <c r="OL59" s="153" t="e">
        <f t="shared" si="320"/>
        <v>#N/A</v>
      </c>
      <c r="OM59" s="153" t="e">
        <f t="shared" si="320"/>
        <v>#N/A</v>
      </c>
      <c r="ON59" s="153" t="e">
        <f t="shared" si="320"/>
        <v>#N/A</v>
      </c>
      <c r="OO59" s="153" t="e">
        <f t="shared" si="320"/>
        <v>#N/A</v>
      </c>
      <c r="OP59" s="153" t="e">
        <f t="shared" si="320"/>
        <v>#N/A</v>
      </c>
      <c r="OQ59" s="153" t="e">
        <f t="shared" si="320"/>
        <v>#N/A</v>
      </c>
      <c r="OR59" s="153" t="e">
        <f t="shared" si="320"/>
        <v>#N/A</v>
      </c>
      <c r="OS59" s="153" t="e">
        <f t="shared" si="320"/>
        <v>#N/A</v>
      </c>
      <c r="OT59" s="153" t="e">
        <f t="shared" si="320"/>
        <v>#N/A</v>
      </c>
      <c r="OU59" s="153" t="e">
        <f t="shared" si="320"/>
        <v>#N/A</v>
      </c>
      <c r="OV59" s="153" t="e">
        <f t="shared" si="320"/>
        <v>#N/A</v>
      </c>
      <c r="OW59" s="153" t="e">
        <f t="shared" si="320"/>
        <v>#N/A</v>
      </c>
      <c r="OX59" s="153" t="e">
        <f t="shared" si="320"/>
        <v>#N/A</v>
      </c>
      <c r="OY59" s="153" t="e">
        <f t="shared" si="320"/>
        <v>#N/A</v>
      </c>
      <c r="OZ59" s="153" t="e">
        <f t="shared" si="320"/>
        <v>#N/A</v>
      </c>
      <c r="PA59" s="153" t="e">
        <f t="shared" si="23"/>
        <v>#N/A</v>
      </c>
      <c r="PB59" s="153" t="e">
        <f t="shared" si="316"/>
        <v>#N/A</v>
      </c>
      <c r="PC59" s="153" t="e">
        <f t="shared" si="316"/>
        <v>#N/A</v>
      </c>
      <c r="PD59" s="153" t="e">
        <f t="shared" si="316"/>
        <v>#N/A</v>
      </c>
      <c r="PE59" s="153" t="e">
        <f t="shared" si="316"/>
        <v>#N/A</v>
      </c>
      <c r="PF59" s="153" t="e">
        <f t="shared" si="316"/>
        <v>#N/A</v>
      </c>
      <c r="PG59" s="153" t="e">
        <f t="shared" si="316"/>
        <v>#N/A</v>
      </c>
      <c r="PH59" s="153" t="e">
        <f t="shared" si="316"/>
        <v>#N/A</v>
      </c>
      <c r="PI59" s="153" t="e">
        <f t="shared" si="316"/>
        <v>#N/A</v>
      </c>
    </row>
    <row r="60" spans="1:425" hidden="1" x14ac:dyDescent="0.75">
      <c r="A60" s="4">
        <v>57</v>
      </c>
      <c r="B60" s="342" t="str">
        <f>IFERROR(_xlfn.LOGNORM.INV(VLookups!$B$22,LN($G60),LN($K60)),"")</f>
        <v/>
      </c>
      <c r="C60" s="87"/>
      <c r="D60" s="342" t="str">
        <f>IFERROR(_xlfn.LOGNORM.INV(VLookups!$B$23,LN($G60),LN($K60)),"")</f>
        <v/>
      </c>
      <c r="E60" s="34" t="str">
        <f t="shared" si="9"/>
        <v/>
      </c>
      <c r="F60" s="34" t="str">
        <f t="shared" si="10"/>
        <v/>
      </c>
      <c r="G60" s="68" t="str">
        <f>IF(AND(C60&gt;0,NOT(ISBLANK(H60))),IF(VLOOKUP($C$3,VLookups!$A$17:$B$18,2,FALSE),C60*VLOOKUP(H60,VLookups!$A$4:$B$13,2,FALSE),C60),"")</f>
        <v/>
      </c>
      <c r="H60" s="21"/>
      <c r="I60" s="56"/>
      <c r="J60" s="244"/>
      <c r="K60" s="343" t="str">
        <f>IF(C60&gt;0,IF(ISBLANK(J60),IF(ISBLANK(H60),"",VLOOKUP(H60,VLookups!$A$4:$C$13,3,FALSE)),J60),"")</f>
        <v/>
      </c>
      <c r="L60" s="343" t="str">
        <f t="shared" si="11"/>
        <v/>
      </c>
      <c r="M60" s="70" t="str">
        <f t="shared" si="12"/>
        <v/>
      </c>
      <c r="N60" s="87"/>
      <c r="O60" s="237" t="str">
        <f>IF(AND(N60&gt;0,C60&gt;0,NOT(K60="")),ABS(VLOOKUP($N$1,VLookups!$A$53:$B$54,2,FALSE)-_xlfn.LOGNORM.DIST(N60,LN(G60),LN(K60),TRUE)),"")</f>
        <v/>
      </c>
      <c r="P60" s="86" t="str">
        <f>IF(AND($B60&gt;0,$C60&gt;0,$D60&gt;0,NOT(ISBLANK($H60))),_xlfn.LOGNORM.INV(ABS(VLOOKUP($N$1,VLookups!$A$53:$B$54,2,FALSE)-P$3),LN($G60),LN($K60)),"")</f>
        <v/>
      </c>
      <c r="Q60" s="85" t="str">
        <f>IF(AND($B60&gt;0,$C60&gt;0,$D60&gt;0,NOT(ISBLANK($H60))),_xlfn.LOGNORM.INV(ABS(VLOOKUP($N$1,VLookups!$A$53:$B$54,2,FALSE)-Q$3),LN($G60),LN($K60)),"")</f>
        <v/>
      </c>
      <c r="R60" s="86" t="str">
        <f>IF(AND($B60&gt;0,$C60&gt;0,$D60&gt;0,NOT(ISBLANK($H60))),_xlfn.LOGNORM.INV(ABS(VLOOKUP($N$1,VLookups!$A$53:$B$54,2,FALSE)-R$3),LN($G60),LN($K60)),"")</f>
        <v/>
      </c>
      <c r="S60" s="85" t="str">
        <f>IF(AND($B60&gt;0,$C60&gt;0,$D60&gt;0,NOT(ISBLANK($H60))),_xlfn.LOGNORM.INV(ABS(VLOOKUP($N$1,VLookups!$A$53:$B$54,2,FALSE)-S$3),LN($G60),LN($K60)),"")</f>
        <v/>
      </c>
      <c r="T60" s="86" t="str">
        <f>IF(AND($B60&gt;0,$C60&gt;0,$D60&gt;0,NOT(ISBLANK($H60))),_xlfn.LOGNORM.INV(ABS(VLOOKUP($N$1,VLookups!$A$53:$B$54,2,FALSE)-T$3),LN($G60),LN($K60)),"")</f>
        <v/>
      </c>
      <c r="U60" s="85" t="str">
        <f>IF(AND($B60&gt;0,$C60&gt;0,$D60&gt;0,NOT(ISBLANK($H60))),_xlfn.LOGNORM.INV(ABS(VLOOKUP($N$1,VLookups!$A$53:$B$54,2,FALSE)-U$3),LN($G60),LN($K60)),"")</f>
        <v/>
      </c>
      <c r="V60" s="5"/>
      <c r="W60" s="152" t="str">
        <f t="shared" si="13"/>
        <v/>
      </c>
      <c r="X60" s="152" t="str">
        <f t="shared" si="14"/>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53" t="e">
        <f t="shared" si="283"/>
        <v>#N/A</v>
      </c>
      <c r="HR60" s="153" t="e">
        <f t="shared" si="297"/>
        <v>#N/A</v>
      </c>
      <c r="HS60" s="153" t="e">
        <f t="shared" si="297"/>
        <v>#N/A</v>
      </c>
      <c r="HT60" s="153" t="e">
        <f t="shared" si="297"/>
        <v>#N/A</v>
      </c>
      <c r="HU60" s="153" t="e">
        <f t="shared" si="310"/>
        <v>#N/A</v>
      </c>
      <c r="HV60" s="153" t="e">
        <f t="shared" si="310"/>
        <v>#N/A</v>
      </c>
      <c r="HW60" s="153" t="e">
        <f t="shared" si="310"/>
        <v>#N/A</v>
      </c>
      <c r="HX60" s="153" t="e">
        <f t="shared" si="310"/>
        <v>#N/A</v>
      </c>
      <c r="HY60" s="153" t="e">
        <f t="shared" si="310"/>
        <v>#N/A</v>
      </c>
      <c r="HZ60" s="153" t="e">
        <f t="shared" si="310"/>
        <v>#N/A</v>
      </c>
      <c r="IA60" s="153" t="e">
        <f t="shared" si="310"/>
        <v>#N/A</v>
      </c>
      <c r="IB60" s="153" t="e">
        <f t="shared" si="310"/>
        <v>#N/A</v>
      </c>
      <c r="IC60" s="153" t="e">
        <f t="shared" si="310"/>
        <v>#N/A</v>
      </c>
      <c r="ID60" s="153" t="e">
        <f t="shared" si="310"/>
        <v>#N/A</v>
      </c>
      <c r="IE60" s="153" t="e">
        <f t="shared" si="310"/>
        <v>#N/A</v>
      </c>
      <c r="IF60" s="153" t="e">
        <f t="shared" si="310"/>
        <v>#N/A</v>
      </c>
      <c r="IG60" s="153" t="e">
        <f t="shared" si="310"/>
        <v>#N/A</v>
      </c>
      <c r="IH60" s="153" t="e">
        <f t="shared" si="310"/>
        <v>#N/A</v>
      </c>
      <c r="II60" s="153" t="e">
        <f t="shared" si="310"/>
        <v>#N/A</v>
      </c>
      <c r="IJ60" s="153" t="e">
        <f t="shared" si="305"/>
        <v>#N/A</v>
      </c>
      <c r="IK60" s="153" t="e">
        <f t="shared" si="305"/>
        <v>#N/A</v>
      </c>
      <c r="IL60" s="153" t="e">
        <f t="shared" si="305"/>
        <v>#N/A</v>
      </c>
      <c r="IM60" s="153" t="e">
        <f t="shared" si="305"/>
        <v>#N/A</v>
      </c>
      <c r="IN60" s="153" t="e">
        <f t="shared" si="305"/>
        <v>#N/A</v>
      </c>
      <c r="IO60" s="153" t="e">
        <f t="shared" si="305"/>
        <v>#N/A</v>
      </c>
      <c r="IP60" s="153" t="e">
        <f t="shared" si="305"/>
        <v>#N/A</v>
      </c>
      <c r="IQ60" s="153" t="e">
        <f t="shared" si="305"/>
        <v>#N/A</v>
      </c>
      <c r="IR60" s="153" t="e">
        <f t="shared" si="305"/>
        <v>#N/A</v>
      </c>
      <c r="IS60" s="153" t="e">
        <f t="shared" si="305"/>
        <v>#N/A</v>
      </c>
      <c r="IT60" s="153" t="e">
        <f t="shared" si="305"/>
        <v>#N/A</v>
      </c>
      <c r="IU60" s="153" t="e">
        <f t="shared" si="305"/>
        <v>#N/A</v>
      </c>
      <c r="IV60" s="153" t="e">
        <f t="shared" si="305"/>
        <v>#N/A</v>
      </c>
      <c r="IW60" s="153" t="e">
        <f t="shared" si="305"/>
        <v>#N/A</v>
      </c>
      <c r="IX60" s="153" t="e">
        <f t="shared" si="305"/>
        <v>#N/A</v>
      </c>
      <c r="IY60" s="153" t="e">
        <f t="shared" si="301"/>
        <v>#N/A</v>
      </c>
      <c r="IZ60" s="153" t="e">
        <f t="shared" si="301"/>
        <v>#N/A</v>
      </c>
      <c r="JA60" s="153" t="e">
        <f t="shared" si="301"/>
        <v>#N/A</v>
      </c>
      <c r="JB60" s="153" t="e">
        <f t="shared" si="301"/>
        <v>#N/A</v>
      </c>
      <c r="JC60" s="153" t="e">
        <f t="shared" si="301"/>
        <v>#N/A</v>
      </c>
      <c r="JD60" s="153" t="e">
        <f t="shared" si="301"/>
        <v>#N/A</v>
      </c>
      <c r="JE60" s="153" t="e">
        <f t="shared" si="301"/>
        <v>#N/A</v>
      </c>
      <c r="JF60" s="153" t="e">
        <f t="shared" si="301"/>
        <v>#N/A</v>
      </c>
      <c r="JG60" s="153" t="e">
        <f t="shared" si="301"/>
        <v>#N/A</v>
      </c>
      <c r="JH60" s="153" t="e">
        <f t="shared" si="301"/>
        <v>#N/A</v>
      </c>
      <c r="JI60" s="153" t="e">
        <f t="shared" si="301"/>
        <v>#N/A</v>
      </c>
      <c r="JJ60" s="153" t="e">
        <f t="shared" si="301"/>
        <v>#N/A</v>
      </c>
      <c r="JK60" s="153" t="e">
        <f t="shared" si="301"/>
        <v>#N/A</v>
      </c>
      <c r="JL60" s="153" t="e">
        <f t="shared" si="301"/>
        <v>#N/A</v>
      </c>
      <c r="JM60" s="153" t="e">
        <f t="shared" si="301"/>
        <v>#N/A</v>
      </c>
      <c r="JN60" s="153" t="e">
        <f t="shared" si="318"/>
        <v>#N/A</v>
      </c>
      <c r="JO60" s="153" t="e">
        <f t="shared" si="318"/>
        <v>#N/A</v>
      </c>
      <c r="JP60" s="153" t="e">
        <f t="shared" si="318"/>
        <v>#N/A</v>
      </c>
      <c r="JQ60" s="153" t="e">
        <f t="shared" si="318"/>
        <v>#N/A</v>
      </c>
      <c r="JR60" s="153" t="e">
        <f t="shared" si="318"/>
        <v>#N/A</v>
      </c>
      <c r="JS60" s="153" t="e">
        <f t="shared" si="318"/>
        <v>#N/A</v>
      </c>
      <c r="JT60" s="153" t="e">
        <f t="shared" si="318"/>
        <v>#N/A</v>
      </c>
      <c r="JU60" s="153" t="e">
        <f t="shared" si="318"/>
        <v>#N/A</v>
      </c>
      <c r="JV60" s="153" t="e">
        <f t="shared" si="318"/>
        <v>#N/A</v>
      </c>
      <c r="JW60" s="153" t="e">
        <f t="shared" si="318"/>
        <v>#N/A</v>
      </c>
      <c r="JX60" s="153" t="e">
        <f t="shared" si="318"/>
        <v>#N/A</v>
      </c>
      <c r="JY60" s="153" t="e">
        <f t="shared" si="318"/>
        <v>#N/A</v>
      </c>
      <c r="JZ60" s="153" t="e">
        <f t="shared" si="318"/>
        <v>#N/A</v>
      </c>
      <c r="KA60" s="153" t="e">
        <f t="shared" si="318"/>
        <v>#N/A</v>
      </c>
      <c r="KB60" s="153" t="e">
        <f t="shared" si="318"/>
        <v>#N/A</v>
      </c>
      <c r="KC60" s="153" t="e">
        <f t="shared" si="21"/>
        <v>#N/A</v>
      </c>
      <c r="KD60" s="153" t="e">
        <f t="shared" si="298"/>
        <v>#N/A</v>
      </c>
      <c r="KE60" s="153" t="e">
        <f t="shared" si="298"/>
        <v>#N/A</v>
      </c>
      <c r="KF60" s="153" t="e">
        <f t="shared" si="298"/>
        <v>#N/A</v>
      </c>
      <c r="KG60" s="153" t="e">
        <f t="shared" si="311"/>
        <v>#N/A</v>
      </c>
      <c r="KH60" s="153" t="e">
        <f t="shared" si="311"/>
        <v>#N/A</v>
      </c>
      <c r="KI60" s="153" t="e">
        <f t="shared" si="311"/>
        <v>#N/A</v>
      </c>
      <c r="KJ60" s="153" t="e">
        <f t="shared" si="311"/>
        <v>#N/A</v>
      </c>
      <c r="KK60" s="153" t="e">
        <f t="shared" si="311"/>
        <v>#N/A</v>
      </c>
      <c r="KL60" s="153" t="e">
        <f t="shared" si="311"/>
        <v>#N/A</v>
      </c>
      <c r="KM60" s="153" t="e">
        <f t="shared" si="311"/>
        <v>#N/A</v>
      </c>
      <c r="KN60" s="153" t="e">
        <f t="shared" si="311"/>
        <v>#N/A</v>
      </c>
      <c r="KO60" s="153" t="e">
        <f t="shared" si="311"/>
        <v>#N/A</v>
      </c>
      <c r="KP60" s="153" t="e">
        <f t="shared" si="311"/>
        <v>#N/A</v>
      </c>
      <c r="KQ60" s="153" t="e">
        <f t="shared" si="311"/>
        <v>#N/A</v>
      </c>
      <c r="KR60" s="153" t="e">
        <f t="shared" si="311"/>
        <v>#N/A</v>
      </c>
      <c r="KS60" s="153" t="e">
        <f t="shared" si="311"/>
        <v>#N/A</v>
      </c>
      <c r="KT60" s="153" t="e">
        <f t="shared" si="311"/>
        <v>#N/A</v>
      </c>
      <c r="KU60" s="153" t="e">
        <f t="shared" si="311"/>
        <v>#N/A</v>
      </c>
      <c r="KV60" s="153" t="e">
        <f t="shared" si="306"/>
        <v>#N/A</v>
      </c>
      <c r="KW60" s="153" t="e">
        <f t="shared" si="306"/>
        <v>#N/A</v>
      </c>
      <c r="KX60" s="153" t="e">
        <f t="shared" si="306"/>
        <v>#N/A</v>
      </c>
      <c r="KY60" s="153" t="e">
        <f t="shared" si="306"/>
        <v>#N/A</v>
      </c>
      <c r="KZ60" s="153" t="e">
        <f t="shared" si="306"/>
        <v>#N/A</v>
      </c>
      <c r="LA60" s="153" t="e">
        <f t="shared" si="306"/>
        <v>#N/A</v>
      </c>
      <c r="LB60" s="153" t="e">
        <f t="shared" si="306"/>
        <v>#N/A</v>
      </c>
      <c r="LC60" s="153" t="e">
        <f t="shared" si="306"/>
        <v>#N/A</v>
      </c>
      <c r="LD60" s="153" t="e">
        <f t="shared" si="306"/>
        <v>#N/A</v>
      </c>
      <c r="LE60" s="153" t="e">
        <f t="shared" si="306"/>
        <v>#N/A</v>
      </c>
      <c r="LF60" s="153" t="e">
        <f t="shared" si="306"/>
        <v>#N/A</v>
      </c>
      <c r="LG60" s="153" t="e">
        <f t="shared" si="306"/>
        <v>#N/A</v>
      </c>
      <c r="LH60" s="153" t="e">
        <f t="shared" si="306"/>
        <v>#N/A</v>
      </c>
      <c r="LI60" s="153" t="e">
        <f t="shared" si="306"/>
        <v>#N/A</v>
      </c>
      <c r="LJ60" s="153" t="e">
        <f t="shared" si="306"/>
        <v>#N/A</v>
      </c>
      <c r="LK60" s="153" t="e">
        <f t="shared" si="302"/>
        <v>#N/A</v>
      </c>
      <c r="LL60" s="153" t="e">
        <f t="shared" si="302"/>
        <v>#N/A</v>
      </c>
      <c r="LM60" s="153" t="e">
        <f t="shared" si="302"/>
        <v>#N/A</v>
      </c>
      <c r="LN60" s="153" t="e">
        <f t="shared" si="302"/>
        <v>#N/A</v>
      </c>
      <c r="LO60" s="153" t="e">
        <f t="shared" si="302"/>
        <v>#N/A</v>
      </c>
      <c r="LP60" s="153" t="e">
        <f t="shared" si="302"/>
        <v>#N/A</v>
      </c>
      <c r="LQ60" s="153" t="e">
        <f t="shared" si="302"/>
        <v>#N/A</v>
      </c>
      <c r="LR60" s="153" t="e">
        <f t="shared" si="302"/>
        <v>#N/A</v>
      </c>
      <c r="LS60" s="153" t="e">
        <f t="shared" si="302"/>
        <v>#N/A</v>
      </c>
      <c r="LT60" s="153" t="e">
        <f t="shared" si="302"/>
        <v>#N/A</v>
      </c>
      <c r="LU60" s="153" t="e">
        <f t="shared" si="302"/>
        <v>#N/A</v>
      </c>
      <c r="LV60" s="153" t="e">
        <f t="shared" si="302"/>
        <v>#N/A</v>
      </c>
      <c r="LW60" s="153" t="e">
        <f t="shared" si="302"/>
        <v>#N/A</v>
      </c>
      <c r="LX60" s="153" t="e">
        <f t="shared" si="302"/>
        <v>#N/A</v>
      </c>
      <c r="LY60" s="153" t="e">
        <f t="shared" si="302"/>
        <v>#N/A</v>
      </c>
      <c r="LZ60" s="153" t="e">
        <f t="shared" si="319"/>
        <v>#N/A</v>
      </c>
      <c r="MA60" s="153" t="e">
        <f t="shared" si="319"/>
        <v>#N/A</v>
      </c>
      <c r="MB60" s="153" t="e">
        <f t="shared" si="319"/>
        <v>#N/A</v>
      </c>
      <c r="MC60" s="153" t="e">
        <f t="shared" si="319"/>
        <v>#N/A</v>
      </c>
      <c r="MD60" s="153" t="e">
        <f t="shared" si="319"/>
        <v>#N/A</v>
      </c>
      <c r="ME60" s="153" t="e">
        <f t="shared" si="319"/>
        <v>#N/A</v>
      </c>
      <c r="MF60" s="153" t="e">
        <f t="shared" si="319"/>
        <v>#N/A</v>
      </c>
      <c r="MG60" s="153" t="e">
        <f t="shared" si="319"/>
        <v>#N/A</v>
      </c>
      <c r="MH60" s="153" t="e">
        <f t="shared" si="319"/>
        <v>#N/A</v>
      </c>
      <c r="MI60" s="153" t="e">
        <f t="shared" si="319"/>
        <v>#N/A</v>
      </c>
      <c r="MJ60" s="153" t="e">
        <f t="shared" si="319"/>
        <v>#N/A</v>
      </c>
      <c r="MK60" s="153" t="e">
        <f t="shared" si="319"/>
        <v>#N/A</v>
      </c>
      <c r="ML60" s="153" t="e">
        <f t="shared" si="319"/>
        <v>#N/A</v>
      </c>
      <c r="MM60" s="153" t="e">
        <f t="shared" si="319"/>
        <v>#N/A</v>
      </c>
      <c r="MN60" s="153" t="e">
        <f t="shared" si="319"/>
        <v>#N/A</v>
      </c>
      <c r="MO60" s="153" t="e">
        <f t="shared" si="22"/>
        <v>#N/A</v>
      </c>
      <c r="MP60" s="153" t="e">
        <f t="shared" si="299"/>
        <v>#N/A</v>
      </c>
      <c r="MQ60" s="153" t="e">
        <f t="shared" si="299"/>
        <v>#N/A</v>
      </c>
      <c r="MR60" s="153" t="e">
        <f t="shared" si="299"/>
        <v>#N/A</v>
      </c>
      <c r="MS60" s="153" t="e">
        <f t="shared" si="312"/>
        <v>#N/A</v>
      </c>
      <c r="MT60" s="153" t="e">
        <f t="shared" si="312"/>
        <v>#N/A</v>
      </c>
      <c r="MU60" s="153" t="e">
        <f t="shared" si="312"/>
        <v>#N/A</v>
      </c>
      <c r="MV60" s="153" t="e">
        <f t="shared" si="312"/>
        <v>#N/A</v>
      </c>
      <c r="MW60" s="153" t="e">
        <f t="shared" si="312"/>
        <v>#N/A</v>
      </c>
      <c r="MX60" s="153" t="e">
        <f t="shared" si="312"/>
        <v>#N/A</v>
      </c>
      <c r="MY60" s="153" t="e">
        <f t="shared" si="312"/>
        <v>#N/A</v>
      </c>
      <c r="MZ60" s="153" t="e">
        <f t="shared" si="312"/>
        <v>#N/A</v>
      </c>
      <c r="NA60" s="153" t="e">
        <f t="shared" si="312"/>
        <v>#N/A</v>
      </c>
      <c r="NB60" s="153" t="e">
        <f t="shared" si="312"/>
        <v>#N/A</v>
      </c>
      <c r="NC60" s="153" t="e">
        <f t="shared" si="312"/>
        <v>#N/A</v>
      </c>
      <c r="ND60" s="153" t="e">
        <f t="shared" si="312"/>
        <v>#N/A</v>
      </c>
      <c r="NE60" s="153" t="e">
        <f t="shared" si="312"/>
        <v>#N/A</v>
      </c>
      <c r="NF60" s="153" t="e">
        <f t="shared" si="312"/>
        <v>#N/A</v>
      </c>
      <c r="NG60" s="153" t="e">
        <f t="shared" si="312"/>
        <v>#N/A</v>
      </c>
      <c r="NH60" s="153" t="e">
        <f t="shared" si="307"/>
        <v>#N/A</v>
      </c>
      <c r="NI60" s="153" t="e">
        <f t="shared" si="307"/>
        <v>#N/A</v>
      </c>
      <c r="NJ60" s="153" t="e">
        <f t="shared" si="307"/>
        <v>#N/A</v>
      </c>
      <c r="NK60" s="153" t="e">
        <f t="shared" si="307"/>
        <v>#N/A</v>
      </c>
      <c r="NL60" s="153" t="e">
        <f t="shared" si="307"/>
        <v>#N/A</v>
      </c>
      <c r="NM60" s="153" t="e">
        <f t="shared" si="307"/>
        <v>#N/A</v>
      </c>
      <c r="NN60" s="153" t="e">
        <f t="shared" si="307"/>
        <v>#N/A</v>
      </c>
      <c r="NO60" s="153" t="e">
        <f t="shared" si="307"/>
        <v>#N/A</v>
      </c>
      <c r="NP60" s="153" t="e">
        <f t="shared" si="307"/>
        <v>#N/A</v>
      </c>
      <c r="NQ60" s="153" t="e">
        <f t="shared" si="307"/>
        <v>#N/A</v>
      </c>
      <c r="NR60" s="153" t="e">
        <f t="shared" si="307"/>
        <v>#N/A</v>
      </c>
      <c r="NS60" s="153" t="e">
        <f t="shared" si="307"/>
        <v>#N/A</v>
      </c>
      <c r="NT60" s="153" t="e">
        <f t="shared" si="307"/>
        <v>#N/A</v>
      </c>
      <c r="NU60" s="153" t="e">
        <f t="shared" si="307"/>
        <v>#N/A</v>
      </c>
      <c r="NV60" s="153" t="e">
        <f t="shared" si="307"/>
        <v>#N/A</v>
      </c>
      <c r="NW60" s="153" t="e">
        <f t="shared" si="303"/>
        <v>#N/A</v>
      </c>
      <c r="NX60" s="153" t="e">
        <f t="shared" si="303"/>
        <v>#N/A</v>
      </c>
      <c r="NY60" s="153" t="e">
        <f t="shared" si="303"/>
        <v>#N/A</v>
      </c>
      <c r="NZ60" s="153" t="e">
        <f t="shared" si="303"/>
        <v>#N/A</v>
      </c>
      <c r="OA60" s="153" t="e">
        <f t="shared" si="303"/>
        <v>#N/A</v>
      </c>
      <c r="OB60" s="153" t="e">
        <f t="shared" si="303"/>
        <v>#N/A</v>
      </c>
      <c r="OC60" s="153" t="e">
        <f t="shared" si="303"/>
        <v>#N/A</v>
      </c>
      <c r="OD60" s="153" t="e">
        <f t="shared" si="303"/>
        <v>#N/A</v>
      </c>
      <c r="OE60" s="153" t="e">
        <f t="shared" si="303"/>
        <v>#N/A</v>
      </c>
      <c r="OF60" s="153" t="e">
        <f t="shared" si="303"/>
        <v>#N/A</v>
      </c>
      <c r="OG60" s="153" t="e">
        <f t="shared" si="303"/>
        <v>#N/A</v>
      </c>
      <c r="OH60" s="153" t="e">
        <f t="shared" si="303"/>
        <v>#N/A</v>
      </c>
      <c r="OI60" s="153" t="e">
        <f t="shared" si="303"/>
        <v>#N/A</v>
      </c>
      <c r="OJ60" s="153" t="e">
        <f t="shared" si="303"/>
        <v>#N/A</v>
      </c>
      <c r="OK60" s="153" t="e">
        <f t="shared" si="303"/>
        <v>#N/A</v>
      </c>
      <c r="OL60" s="153" t="e">
        <f t="shared" si="320"/>
        <v>#N/A</v>
      </c>
      <c r="OM60" s="153" t="e">
        <f t="shared" si="320"/>
        <v>#N/A</v>
      </c>
      <c r="ON60" s="153" t="e">
        <f t="shared" si="320"/>
        <v>#N/A</v>
      </c>
      <c r="OO60" s="153" t="e">
        <f t="shared" si="320"/>
        <v>#N/A</v>
      </c>
      <c r="OP60" s="153" t="e">
        <f t="shared" si="320"/>
        <v>#N/A</v>
      </c>
      <c r="OQ60" s="153" t="e">
        <f t="shared" si="320"/>
        <v>#N/A</v>
      </c>
      <c r="OR60" s="153" t="e">
        <f t="shared" si="320"/>
        <v>#N/A</v>
      </c>
      <c r="OS60" s="153" t="e">
        <f t="shared" si="320"/>
        <v>#N/A</v>
      </c>
      <c r="OT60" s="153" t="e">
        <f t="shared" si="320"/>
        <v>#N/A</v>
      </c>
      <c r="OU60" s="153" t="e">
        <f t="shared" si="320"/>
        <v>#N/A</v>
      </c>
      <c r="OV60" s="153" t="e">
        <f t="shared" si="320"/>
        <v>#N/A</v>
      </c>
      <c r="OW60" s="153" t="e">
        <f t="shared" si="320"/>
        <v>#N/A</v>
      </c>
      <c r="OX60" s="153" t="e">
        <f t="shared" si="320"/>
        <v>#N/A</v>
      </c>
      <c r="OY60" s="153" t="e">
        <f t="shared" si="320"/>
        <v>#N/A</v>
      </c>
      <c r="OZ60" s="153" t="e">
        <f t="shared" si="320"/>
        <v>#N/A</v>
      </c>
      <c r="PA60" s="153" t="e">
        <f t="shared" si="23"/>
        <v>#N/A</v>
      </c>
      <c r="PB60" s="153" t="e">
        <f t="shared" si="316"/>
        <v>#N/A</v>
      </c>
      <c r="PC60" s="153" t="e">
        <f t="shared" si="316"/>
        <v>#N/A</v>
      </c>
      <c r="PD60" s="153" t="e">
        <f t="shared" si="316"/>
        <v>#N/A</v>
      </c>
      <c r="PE60" s="153" t="e">
        <f t="shared" si="316"/>
        <v>#N/A</v>
      </c>
      <c r="PF60" s="153" t="e">
        <f t="shared" si="316"/>
        <v>#N/A</v>
      </c>
      <c r="PG60" s="153" t="e">
        <f t="shared" si="316"/>
        <v>#N/A</v>
      </c>
      <c r="PH60" s="153" t="e">
        <f t="shared" si="316"/>
        <v>#N/A</v>
      </c>
      <c r="PI60" s="153" t="e">
        <f t="shared" si="316"/>
        <v>#N/A</v>
      </c>
    </row>
    <row r="61" spans="1:425" hidden="1" x14ac:dyDescent="0.75">
      <c r="A61" s="4">
        <v>58</v>
      </c>
      <c r="B61" s="342" t="str">
        <f>IFERROR(_xlfn.LOGNORM.INV(VLookups!$B$22,LN($G61),LN($K61)),"")</f>
        <v/>
      </c>
      <c r="C61" s="87"/>
      <c r="D61" s="342" t="str">
        <f>IFERROR(_xlfn.LOGNORM.INV(VLookups!$B$23,LN($G61),LN($K61)),"")</f>
        <v/>
      </c>
      <c r="E61" s="34" t="str">
        <f t="shared" si="9"/>
        <v/>
      </c>
      <c r="F61" s="34" t="str">
        <f t="shared" si="10"/>
        <v/>
      </c>
      <c r="G61" s="68" t="str">
        <f>IF(AND(C61&gt;0,NOT(ISBLANK(H61))),IF(VLOOKUP($C$3,VLookups!$A$17:$B$18,2,FALSE),C61*VLOOKUP(H61,VLookups!$A$4:$B$13,2,FALSE),C61),"")</f>
        <v/>
      </c>
      <c r="H61" s="21"/>
      <c r="I61" s="56"/>
      <c r="J61" s="244"/>
      <c r="K61" s="343" t="str">
        <f>IF(C61&gt;0,IF(ISBLANK(J61),IF(ISBLANK(H61),"",VLOOKUP(H61,VLookups!$A$4:$C$13,3,FALSE)),J61),"")</f>
        <v/>
      </c>
      <c r="L61" s="343" t="str">
        <f t="shared" si="11"/>
        <v/>
      </c>
      <c r="M61" s="70" t="str">
        <f t="shared" si="12"/>
        <v/>
      </c>
      <c r="N61" s="87"/>
      <c r="O61" s="237" t="str">
        <f>IF(AND(N61&gt;0,C61&gt;0,NOT(K61="")),ABS(VLOOKUP($N$1,VLookups!$A$53:$B$54,2,FALSE)-_xlfn.LOGNORM.DIST(N61,LN(G61),LN(K61),TRUE)),"")</f>
        <v/>
      </c>
      <c r="P61" s="86" t="str">
        <f>IF(AND($B61&gt;0,$C61&gt;0,$D61&gt;0,NOT(ISBLANK($H61))),_xlfn.LOGNORM.INV(ABS(VLOOKUP($N$1,VLookups!$A$53:$B$54,2,FALSE)-P$3),LN($G61),LN($K61)),"")</f>
        <v/>
      </c>
      <c r="Q61" s="85" t="str">
        <f>IF(AND($B61&gt;0,$C61&gt;0,$D61&gt;0,NOT(ISBLANK($H61))),_xlfn.LOGNORM.INV(ABS(VLOOKUP($N$1,VLookups!$A$53:$B$54,2,FALSE)-Q$3),LN($G61),LN($K61)),"")</f>
        <v/>
      </c>
      <c r="R61" s="86" t="str">
        <f>IF(AND($B61&gt;0,$C61&gt;0,$D61&gt;0,NOT(ISBLANK($H61))),_xlfn.LOGNORM.INV(ABS(VLOOKUP($N$1,VLookups!$A$53:$B$54,2,FALSE)-R$3),LN($G61),LN($K61)),"")</f>
        <v/>
      </c>
      <c r="S61" s="85" t="str">
        <f>IF(AND($B61&gt;0,$C61&gt;0,$D61&gt;0,NOT(ISBLANK($H61))),_xlfn.LOGNORM.INV(ABS(VLOOKUP($N$1,VLookups!$A$53:$B$54,2,FALSE)-S$3),LN($G61),LN($K61)),"")</f>
        <v/>
      </c>
      <c r="T61" s="86" t="str">
        <f>IF(AND($B61&gt;0,$C61&gt;0,$D61&gt;0,NOT(ISBLANK($H61))),_xlfn.LOGNORM.INV(ABS(VLOOKUP($N$1,VLookups!$A$53:$B$54,2,FALSE)-T$3),LN($G61),LN($K61)),"")</f>
        <v/>
      </c>
      <c r="U61" s="85" t="str">
        <f>IF(AND($B61&gt;0,$C61&gt;0,$D61&gt;0,NOT(ISBLANK($H61))),_xlfn.LOGNORM.INV(ABS(VLOOKUP($N$1,VLookups!$A$53:$B$54,2,FALSE)-U$3),LN($G61),LN($K61)),"")</f>
        <v/>
      </c>
      <c r="V61" s="5"/>
      <c r="W61" s="152" t="str">
        <f t="shared" si="13"/>
        <v/>
      </c>
      <c r="X61" s="152" t="str">
        <f t="shared" si="14"/>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53" t="e">
        <f t="shared" si="283"/>
        <v>#N/A</v>
      </c>
      <c r="HR61" s="153" t="e">
        <f t="shared" ref="HR61:HT76" si="329">IF(ISNONTEXT($K61),_xlfn.LOGNORM.DIST(Y61,LN($G61),LN($K61),FALSE),NA())</f>
        <v>#N/A</v>
      </c>
      <c r="HS61" s="153" t="e">
        <f t="shared" si="329"/>
        <v>#N/A</v>
      </c>
      <c r="HT61" s="153" t="e">
        <f t="shared" si="329"/>
        <v>#N/A</v>
      </c>
      <c r="HU61" s="153" t="e">
        <f t="shared" si="310"/>
        <v>#N/A</v>
      </c>
      <c r="HV61" s="153" t="e">
        <f t="shared" si="310"/>
        <v>#N/A</v>
      </c>
      <c r="HW61" s="153" t="e">
        <f t="shared" si="310"/>
        <v>#N/A</v>
      </c>
      <c r="HX61" s="153" t="e">
        <f t="shared" si="310"/>
        <v>#N/A</v>
      </c>
      <c r="HY61" s="153" t="e">
        <f t="shared" si="310"/>
        <v>#N/A</v>
      </c>
      <c r="HZ61" s="153" t="e">
        <f t="shared" si="310"/>
        <v>#N/A</v>
      </c>
      <c r="IA61" s="153" t="e">
        <f t="shared" si="310"/>
        <v>#N/A</v>
      </c>
      <c r="IB61" s="153" t="e">
        <f t="shared" si="310"/>
        <v>#N/A</v>
      </c>
      <c r="IC61" s="153" t="e">
        <f t="shared" si="310"/>
        <v>#N/A</v>
      </c>
      <c r="ID61" s="153" t="e">
        <f t="shared" si="310"/>
        <v>#N/A</v>
      </c>
      <c r="IE61" s="153" t="e">
        <f t="shared" si="310"/>
        <v>#N/A</v>
      </c>
      <c r="IF61" s="153" t="e">
        <f t="shared" si="310"/>
        <v>#N/A</v>
      </c>
      <c r="IG61" s="153" t="e">
        <f t="shared" si="310"/>
        <v>#N/A</v>
      </c>
      <c r="IH61" s="153" t="e">
        <f t="shared" si="310"/>
        <v>#N/A</v>
      </c>
      <c r="II61" s="153" t="e">
        <f t="shared" si="310"/>
        <v>#N/A</v>
      </c>
      <c r="IJ61" s="153" t="e">
        <f t="shared" si="305"/>
        <v>#N/A</v>
      </c>
      <c r="IK61" s="153" t="e">
        <f t="shared" si="305"/>
        <v>#N/A</v>
      </c>
      <c r="IL61" s="153" t="e">
        <f t="shared" si="305"/>
        <v>#N/A</v>
      </c>
      <c r="IM61" s="153" t="e">
        <f t="shared" si="305"/>
        <v>#N/A</v>
      </c>
      <c r="IN61" s="153" t="e">
        <f t="shared" si="305"/>
        <v>#N/A</v>
      </c>
      <c r="IO61" s="153" t="e">
        <f t="shared" si="305"/>
        <v>#N/A</v>
      </c>
      <c r="IP61" s="153" t="e">
        <f t="shared" si="305"/>
        <v>#N/A</v>
      </c>
      <c r="IQ61" s="153" t="e">
        <f t="shared" si="305"/>
        <v>#N/A</v>
      </c>
      <c r="IR61" s="153" t="e">
        <f t="shared" si="305"/>
        <v>#N/A</v>
      </c>
      <c r="IS61" s="153" t="e">
        <f t="shared" si="305"/>
        <v>#N/A</v>
      </c>
      <c r="IT61" s="153" t="e">
        <f t="shared" si="305"/>
        <v>#N/A</v>
      </c>
      <c r="IU61" s="153" t="e">
        <f t="shared" si="305"/>
        <v>#N/A</v>
      </c>
      <c r="IV61" s="153" t="e">
        <f t="shared" si="305"/>
        <v>#N/A</v>
      </c>
      <c r="IW61" s="153" t="e">
        <f t="shared" si="305"/>
        <v>#N/A</v>
      </c>
      <c r="IX61" s="153" t="e">
        <f t="shared" si="305"/>
        <v>#N/A</v>
      </c>
      <c r="IY61" s="153" t="e">
        <f t="shared" si="301"/>
        <v>#N/A</v>
      </c>
      <c r="IZ61" s="153" t="e">
        <f t="shared" si="301"/>
        <v>#N/A</v>
      </c>
      <c r="JA61" s="153" t="e">
        <f t="shared" si="301"/>
        <v>#N/A</v>
      </c>
      <c r="JB61" s="153" t="e">
        <f t="shared" si="301"/>
        <v>#N/A</v>
      </c>
      <c r="JC61" s="153" t="e">
        <f t="shared" si="301"/>
        <v>#N/A</v>
      </c>
      <c r="JD61" s="153" t="e">
        <f t="shared" si="301"/>
        <v>#N/A</v>
      </c>
      <c r="JE61" s="153" t="e">
        <f t="shared" si="301"/>
        <v>#N/A</v>
      </c>
      <c r="JF61" s="153" t="e">
        <f t="shared" si="301"/>
        <v>#N/A</v>
      </c>
      <c r="JG61" s="153" t="e">
        <f t="shared" si="301"/>
        <v>#N/A</v>
      </c>
      <c r="JH61" s="153" t="e">
        <f t="shared" si="301"/>
        <v>#N/A</v>
      </c>
      <c r="JI61" s="153" t="e">
        <f t="shared" si="301"/>
        <v>#N/A</v>
      </c>
      <c r="JJ61" s="153" t="e">
        <f t="shared" si="301"/>
        <v>#N/A</v>
      </c>
      <c r="JK61" s="153" t="e">
        <f t="shared" si="301"/>
        <v>#N/A</v>
      </c>
      <c r="JL61" s="153" t="e">
        <f t="shared" si="301"/>
        <v>#N/A</v>
      </c>
      <c r="JM61" s="153" t="e">
        <f t="shared" si="301"/>
        <v>#N/A</v>
      </c>
      <c r="JN61" s="153" t="e">
        <f t="shared" si="318"/>
        <v>#N/A</v>
      </c>
      <c r="JO61" s="153" t="e">
        <f t="shared" si="318"/>
        <v>#N/A</v>
      </c>
      <c r="JP61" s="153" t="e">
        <f t="shared" si="318"/>
        <v>#N/A</v>
      </c>
      <c r="JQ61" s="153" t="e">
        <f t="shared" si="318"/>
        <v>#N/A</v>
      </c>
      <c r="JR61" s="153" t="e">
        <f t="shared" si="318"/>
        <v>#N/A</v>
      </c>
      <c r="JS61" s="153" t="e">
        <f t="shared" si="318"/>
        <v>#N/A</v>
      </c>
      <c r="JT61" s="153" t="e">
        <f t="shared" si="318"/>
        <v>#N/A</v>
      </c>
      <c r="JU61" s="153" t="e">
        <f t="shared" si="318"/>
        <v>#N/A</v>
      </c>
      <c r="JV61" s="153" t="e">
        <f t="shared" si="318"/>
        <v>#N/A</v>
      </c>
      <c r="JW61" s="153" t="e">
        <f t="shared" si="318"/>
        <v>#N/A</v>
      </c>
      <c r="JX61" s="153" t="e">
        <f t="shared" si="318"/>
        <v>#N/A</v>
      </c>
      <c r="JY61" s="153" t="e">
        <f t="shared" si="318"/>
        <v>#N/A</v>
      </c>
      <c r="JZ61" s="153" t="e">
        <f t="shared" si="318"/>
        <v>#N/A</v>
      </c>
      <c r="KA61" s="153" t="e">
        <f t="shared" si="318"/>
        <v>#N/A</v>
      </c>
      <c r="KB61" s="153" t="e">
        <f t="shared" si="318"/>
        <v>#N/A</v>
      </c>
      <c r="KC61" s="153" t="e">
        <f t="shared" si="21"/>
        <v>#N/A</v>
      </c>
      <c r="KD61" s="153" t="e">
        <f t="shared" ref="KD61:KF76" si="330">IF(ISNONTEXT($K61),_xlfn.LOGNORM.DIST(CK61,LN($G61),LN($K61),FALSE),NA())</f>
        <v>#N/A</v>
      </c>
      <c r="KE61" s="153" t="e">
        <f t="shared" si="330"/>
        <v>#N/A</v>
      </c>
      <c r="KF61" s="153" t="e">
        <f t="shared" si="330"/>
        <v>#N/A</v>
      </c>
      <c r="KG61" s="153" t="e">
        <f t="shared" si="311"/>
        <v>#N/A</v>
      </c>
      <c r="KH61" s="153" t="e">
        <f t="shared" si="311"/>
        <v>#N/A</v>
      </c>
      <c r="KI61" s="153" t="e">
        <f t="shared" si="311"/>
        <v>#N/A</v>
      </c>
      <c r="KJ61" s="153" t="e">
        <f t="shared" si="311"/>
        <v>#N/A</v>
      </c>
      <c r="KK61" s="153" t="e">
        <f t="shared" si="311"/>
        <v>#N/A</v>
      </c>
      <c r="KL61" s="153" t="e">
        <f t="shared" si="311"/>
        <v>#N/A</v>
      </c>
      <c r="KM61" s="153" t="e">
        <f t="shared" si="311"/>
        <v>#N/A</v>
      </c>
      <c r="KN61" s="153" t="e">
        <f t="shared" si="311"/>
        <v>#N/A</v>
      </c>
      <c r="KO61" s="153" t="e">
        <f t="shared" si="311"/>
        <v>#N/A</v>
      </c>
      <c r="KP61" s="153" t="e">
        <f t="shared" si="311"/>
        <v>#N/A</v>
      </c>
      <c r="KQ61" s="153" t="e">
        <f t="shared" si="311"/>
        <v>#N/A</v>
      </c>
      <c r="KR61" s="153" t="e">
        <f t="shared" si="311"/>
        <v>#N/A</v>
      </c>
      <c r="KS61" s="153" t="e">
        <f t="shared" si="311"/>
        <v>#N/A</v>
      </c>
      <c r="KT61" s="153" t="e">
        <f t="shared" si="311"/>
        <v>#N/A</v>
      </c>
      <c r="KU61" s="153" t="e">
        <f t="shared" si="311"/>
        <v>#N/A</v>
      </c>
      <c r="KV61" s="153" t="e">
        <f t="shared" si="306"/>
        <v>#N/A</v>
      </c>
      <c r="KW61" s="153" t="e">
        <f t="shared" si="306"/>
        <v>#N/A</v>
      </c>
      <c r="KX61" s="153" t="e">
        <f t="shared" si="306"/>
        <v>#N/A</v>
      </c>
      <c r="KY61" s="153" t="e">
        <f t="shared" si="306"/>
        <v>#N/A</v>
      </c>
      <c r="KZ61" s="153" t="e">
        <f t="shared" si="306"/>
        <v>#N/A</v>
      </c>
      <c r="LA61" s="153" t="e">
        <f t="shared" si="306"/>
        <v>#N/A</v>
      </c>
      <c r="LB61" s="153" t="e">
        <f t="shared" si="306"/>
        <v>#N/A</v>
      </c>
      <c r="LC61" s="153" t="e">
        <f t="shared" si="306"/>
        <v>#N/A</v>
      </c>
      <c r="LD61" s="153" t="e">
        <f t="shared" si="306"/>
        <v>#N/A</v>
      </c>
      <c r="LE61" s="153" t="e">
        <f t="shared" si="306"/>
        <v>#N/A</v>
      </c>
      <c r="LF61" s="153" t="e">
        <f t="shared" si="306"/>
        <v>#N/A</v>
      </c>
      <c r="LG61" s="153" t="e">
        <f t="shared" si="306"/>
        <v>#N/A</v>
      </c>
      <c r="LH61" s="153" t="e">
        <f t="shared" si="306"/>
        <v>#N/A</v>
      </c>
      <c r="LI61" s="153" t="e">
        <f t="shared" si="306"/>
        <v>#N/A</v>
      </c>
      <c r="LJ61" s="153" t="e">
        <f t="shared" si="306"/>
        <v>#N/A</v>
      </c>
      <c r="LK61" s="153" t="e">
        <f t="shared" si="302"/>
        <v>#N/A</v>
      </c>
      <c r="LL61" s="153" t="e">
        <f t="shared" si="302"/>
        <v>#N/A</v>
      </c>
      <c r="LM61" s="153" t="e">
        <f t="shared" si="302"/>
        <v>#N/A</v>
      </c>
      <c r="LN61" s="153" t="e">
        <f t="shared" si="302"/>
        <v>#N/A</v>
      </c>
      <c r="LO61" s="153" t="e">
        <f t="shared" si="302"/>
        <v>#N/A</v>
      </c>
      <c r="LP61" s="153" t="e">
        <f t="shared" si="302"/>
        <v>#N/A</v>
      </c>
      <c r="LQ61" s="153" t="e">
        <f t="shared" si="302"/>
        <v>#N/A</v>
      </c>
      <c r="LR61" s="153" t="e">
        <f t="shared" si="302"/>
        <v>#N/A</v>
      </c>
      <c r="LS61" s="153" t="e">
        <f t="shared" si="302"/>
        <v>#N/A</v>
      </c>
      <c r="LT61" s="153" t="e">
        <f t="shared" si="302"/>
        <v>#N/A</v>
      </c>
      <c r="LU61" s="153" t="e">
        <f t="shared" si="302"/>
        <v>#N/A</v>
      </c>
      <c r="LV61" s="153" t="e">
        <f t="shared" si="302"/>
        <v>#N/A</v>
      </c>
      <c r="LW61" s="153" t="e">
        <f t="shared" si="302"/>
        <v>#N/A</v>
      </c>
      <c r="LX61" s="153" t="e">
        <f t="shared" si="302"/>
        <v>#N/A</v>
      </c>
      <c r="LY61" s="153" t="e">
        <f t="shared" si="302"/>
        <v>#N/A</v>
      </c>
      <c r="LZ61" s="153" t="e">
        <f t="shared" si="319"/>
        <v>#N/A</v>
      </c>
      <c r="MA61" s="153" t="e">
        <f t="shared" si="319"/>
        <v>#N/A</v>
      </c>
      <c r="MB61" s="153" t="e">
        <f t="shared" si="319"/>
        <v>#N/A</v>
      </c>
      <c r="MC61" s="153" t="e">
        <f t="shared" si="319"/>
        <v>#N/A</v>
      </c>
      <c r="MD61" s="153" t="e">
        <f t="shared" si="319"/>
        <v>#N/A</v>
      </c>
      <c r="ME61" s="153" t="e">
        <f t="shared" si="319"/>
        <v>#N/A</v>
      </c>
      <c r="MF61" s="153" t="e">
        <f t="shared" si="319"/>
        <v>#N/A</v>
      </c>
      <c r="MG61" s="153" t="e">
        <f t="shared" si="319"/>
        <v>#N/A</v>
      </c>
      <c r="MH61" s="153" t="e">
        <f t="shared" si="319"/>
        <v>#N/A</v>
      </c>
      <c r="MI61" s="153" t="e">
        <f t="shared" si="319"/>
        <v>#N/A</v>
      </c>
      <c r="MJ61" s="153" t="e">
        <f t="shared" si="319"/>
        <v>#N/A</v>
      </c>
      <c r="MK61" s="153" t="e">
        <f t="shared" si="319"/>
        <v>#N/A</v>
      </c>
      <c r="ML61" s="153" t="e">
        <f t="shared" si="319"/>
        <v>#N/A</v>
      </c>
      <c r="MM61" s="153" t="e">
        <f t="shared" si="319"/>
        <v>#N/A</v>
      </c>
      <c r="MN61" s="153" t="e">
        <f t="shared" si="319"/>
        <v>#N/A</v>
      </c>
      <c r="MO61" s="153" t="e">
        <f t="shared" si="22"/>
        <v>#N/A</v>
      </c>
      <c r="MP61" s="153" t="e">
        <f t="shared" ref="MP61:MR76" si="331">IF(ISNONTEXT($K61),_xlfn.LOGNORM.DIST(EW61,LN($G61),LN($K61),FALSE),NA())</f>
        <v>#N/A</v>
      </c>
      <c r="MQ61" s="153" t="e">
        <f t="shared" si="331"/>
        <v>#N/A</v>
      </c>
      <c r="MR61" s="153" t="e">
        <f t="shared" si="331"/>
        <v>#N/A</v>
      </c>
      <c r="MS61" s="153" t="e">
        <f t="shared" si="312"/>
        <v>#N/A</v>
      </c>
      <c r="MT61" s="153" t="e">
        <f t="shared" si="312"/>
        <v>#N/A</v>
      </c>
      <c r="MU61" s="153" t="e">
        <f t="shared" si="312"/>
        <v>#N/A</v>
      </c>
      <c r="MV61" s="153" t="e">
        <f t="shared" si="312"/>
        <v>#N/A</v>
      </c>
      <c r="MW61" s="153" t="e">
        <f t="shared" si="312"/>
        <v>#N/A</v>
      </c>
      <c r="MX61" s="153" t="e">
        <f t="shared" si="312"/>
        <v>#N/A</v>
      </c>
      <c r="MY61" s="153" t="e">
        <f t="shared" si="312"/>
        <v>#N/A</v>
      </c>
      <c r="MZ61" s="153" t="e">
        <f t="shared" si="312"/>
        <v>#N/A</v>
      </c>
      <c r="NA61" s="153" t="e">
        <f t="shared" si="312"/>
        <v>#N/A</v>
      </c>
      <c r="NB61" s="153" t="e">
        <f t="shared" si="312"/>
        <v>#N/A</v>
      </c>
      <c r="NC61" s="153" t="e">
        <f t="shared" si="312"/>
        <v>#N/A</v>
      </c>
      <c r="ND61" s="153" t="e">
        <f t="shared" si="312"/>
        <v>#N/A</v>
      </c>
      <c r="NE61" s="153" t="e">
        <f t="shared" si="312"/>
        <v>#N/A</v>
      </c>
      <c r="NF61" s="153" t="e">
        <f t="shared" si="312"/>
        <v>#N/A</v>
      </c>
      <c r="NG61" s="153" t="e">
        <f t="shared" si="312"/>
        <v>#N/A</v>
      </c>
      <c r="NH61" s="153" t="e">
        <f t="shared" si="307"/>
        <v>#N/A</v>
      </c>
      <c r="NI61" s="153" t="e">
        <f t="shared" si="307"/>
        <v>#N/A</v>
      </c>
      <c r="NJ61" s="153" t="e">
        <f t="shared" si="307"/>
        <v>#N/A</v>
      </c>
      <c r="NK61" s="153" t="e">
        <f t="shared" si="307"/>
        <v>#N/A</v>
      </c>
      <c r="NL61" s="153" t="e">
        <f t="shared" si="307"/>
        <v>#N/A</v>
      </c>
      <c r="NM61" s="153" t="e">
        <f t="shared" si="307"/>
        <v>#N/A</v>
      </c>
      <c r="NN61" s="153" t="e">
        <f t="shared" si="307"/>
        <v>#N/A</v>
      </c>
      <c r="NO61" s="153" t="e">
        <f t="shared" si="307"/>
        <v>#N/A</v>
      </c>
      <c r="NP61" s="153" t="e">
        <f t="shared" si="307"/>
        <v>#N/A</v>
      </c>
      <c r="NQ61" s="153" t="e">
        <f t="shared" si="307"/>
        <v>#N/A</v>
      </c>
      <c r="NR61" s="153" t="e">
        <f t="shared" si="307"/>
        <v>#N/A</v>
      </c>
      <c r="NS61" s="153" t="e">
        <f t="shared" si="307"/>
        <v>#N/A</v>
      </c>
      <c r="NT61" s="153" t="e">
        <f t="shared" si="307"/>
        <v>#N/A</v>
      </c>
      <c r="NU61" s="153" t="e">
        <f t="shared" si="307"/>
        <v>#N/A</v>
      </c>
      <c r="NV61" s="153" t="e">
        <f t="shared" si="307"/>
        <v>#N/A</v>
      </c>
      <c r="NW61" s="153" t="e">
        <f t="shared" si="303"/>
        <v>#N/A</v>
      </c>
      <c r="NX61" s="153" t="e">
        <f t="shared" si="303"/>
        <v>#N/A</v>
      </c>
      <c r="NY61" s="153" t="e">
        <f t="shared" si="303"/>
        <v>#N/A</v>
      </c>
      <c r="NZ61" s="153" t="e">
        <f t="shared" si="303"/>
        <v>#N/A</v>
      </c>
      <c r="OA61" s="153" t="e">
        <f t="shared" si="303"/>
        <v>#N/A</v>
      </c>
      <c r="OB61" s="153" t="e">
        <f t="shared" si="303"/>
        <v>#N/A</v>
      </c>
      <c r="OC61" s="153" t="e">
        <f t="shared" si="303"/>
        <v>#N/A</v>
      </c>
      <c r="OD61" s="153" t="e">
        <f t="shared" si="303"/>
        <v>#N/A</v>
      </c>
      <c r="OE61" s="153" t="e">
        <f t="shared" si="303"/>
        <v>#N/A</v>
      </c>
      <c r="OF61" s="153" t="e">
        <f t="shared" si="303"/>
        <v>#N/A</v>
      </c>
      <c r="OG61" s="153" t="e">
        <f t="shared" si="303"/>
        <v>#N/A</v>
      </c>
      <c r="OH61" s="153" t="e">
        <f t="shared" si="303"/>
        <v>#N/A</v>
      </c>
      <c r="OI61" s="153" t="e">
        <f t="shared" si="303"/>
        <v>#N/A</v>
      </c>
      <c r="OJ61" s="153" t="e">
        <f t="shared" si="303"/>
        <v>#N/A</v>
      </c>
      <c r="OK61" s="153" t="e">
        <f t="shared" si="303"/>
        <v>#N/A</v>
      </c>
      <c r="OL61" s="153" t="e">
        <f t="shared" si="320"/>
        <v>#N/A</v>
      </c>
      <c r="OM61" s="153" t="e">
        <f t="shared" si="320"/>
        <v>#N/A</v>
      </c>
      <c r="ON61" s="153" t="e">
        <f t="shared" si="320"/>
        <v>#N/A</v>
      </c>
      <c r="OO61" s="153" t="e">
        <f t="shared" si="320"/>
        <v>#N/A</v>
      </c>
      <c r="OP61" s="153" t="e">
        <f t="shared" si="320"/>
        <v>#N/A</v>
      </c>
      <c r="OQ61" s="153" t="e">
        <f t="shared" si="320"/>
        <v>#N/A</v>
      </c>
      <c r="OR61" s="153" t="e">
        <f t="shared" si="320"/>
        <v>#N/A</v>
      </c>
      <c r="OS61" s="153" t="e">
        <f t="shared" si="320"/>
        <v>#N/A</v>
      </c>
      <c r="OT61" s="153" t="e">
        <f t="shared" si="320"/>
        <v>#N/A</v>
      </c>
      <c r="OU61" s="153" t="e">
        <f t="shared" si="320"/>
        <v>#N/A</v>
      </c>
      <c r="OV61" s="153" t="e">
        <f t="shared" si="320"/>
        <v>#N/A</v>
      </c>
      <c r="OW61" s="153" t="e">
        <f t="shared" si="320"/>
        <v>#N/A</v>
      </c>
      <c r="OX61" s="153" t="e">
        <f t="shared" si="320"/>
        <v>#N/A</v>
      </c>
      <c r="OY61" s="153" t="e">
        <f t="shared" si="320"/>
        <v>#N/A</v>
      </c>
      <c r="OZ61" s="153" t="e">
        <f t="shared" si="320"/>
        <v>#N/A</v>
      </c>
      <c r="PA61" s="153" t="e">
        <f t="shared" si="23"/>
        <v>#N/A</v>
      </c>
      <c r="PB61" s="153" t="e">
        <f t="shared" si="316"/>
        <v>#N/A</v>
      </c>
      <c r="PC61" s="153" t="e">
        <f t="shared" si="316"/>
        <v>#N/A</v>
      </c>
      <c r="PD61" s="153" t="e">
        <f t="shared" si="316"/>
        <v>#N/A</v>
      </c>
      <c r="PE61" s="153" t="e">
        <f t="shared" si="316"/>
        <v>#N/A</v>
      </c>
      <c r="PF61" s="153" t="e">
        <f t="shared" si="316"/>
        <v>#N/A</v>
      </c>
      <c r="PG61" s="153" t="e">
        <f t="shared" si="316"/>
        <v>#N/A</v>
      </c>
      <c r="PH61" s="153" t="e">
        <f t="shared" si="316"/>
        <v>#N/A</v>
      </c>
      <c r="PI61" s="153" t="e">
        <f t="shared" si="316"/>
        <v>#N/A</v>
      </c>
    </row>
    <row r="62" spans="1:425" hidden="1" x14ac:dyDescent="0.75">
      <c r="A62" s="4">
        <v>59</v>
      </c>
      <c r="B62" s="342" t="str">
        <f>IFERROR(_xlfn.LOGNORM.INV(VLookups!$B$22,LN($G62),LN($K62)),"")</f>
        <v/>
      </c>
      <c r="C62" s="87"/>
      <c r="D62" s="342" t="str">
        <f>IFERROR(_xlfn.LOGNORM.INV(VLookups!$B$23,LN($G62),LN($K62)),"")</f>
        <v/>
      </c>
      <c r="E62" s="34" t="str">
        <f t="shared" si="9"/>
        <v/>
      </c>
      <c r="F62" s="34" t="str">
        <f t="shared" si="10"/>
        <v/>
      </c>
      <c r="G62" s="68" t="str">
        <f>IF(AND(C62&gt;0,NOT(ISBLANK(H62))),IF(VLOOKUP($C$3,VLookups!$A$17:$B$18,2,FALSE),C62*VLOOKUP(H62,VLookups!$A$4:$B$13,2,FALSE),C62),"")</f>
        <v/>
      </c>
      <c r="H62" s="21"/>
      <c r="I62" s="56"/>
      <c r="J62" s="244"/>
      <c r="K62" s="343" t="str">
        <f>IF(C62&gt;0,IF(ISBLANK(J62),IF(ISBLANK(H62),"",VLOOKUP(H62,VLookups!$A$4:$C$13,3,FALSE)),J62),"")</f>
        <v/>
      </c>
      <c r="L62" s="343" t="str">
        <f t="shared" si="11"/>
        <v/>
      </c>
      <c r="M62" s="70" t="str">
        <f t="shared" si="12"/>
        <v/>
      </c>
      <c r="N62" s="87"/>
      <c r="O62" s="237" t="str">
        <f>IF(AND(N62&gt;0,C62&gt;0,NOT(K62="")),ABS(VLOOKUP($N$1,VLookups!$A$53:$B$54,2,FALSE)-_xlfn.LOGNORM.DIST(N62,LN(G62),LN(K62),TRUE)),"")</f>
        <v/>
      </c>
      <c r="P62" s="86" t="str">
        <f>IF(AND($B62&gt;0,$C62&gt;0,$D62&gt;0,NOT(ISBLANK($H62))),_xlfn.LOGNORM.INV(ABS(VLOOKUP($N$1,VLookups!$A$53:$B$54,2,FALSE)-P$3),LN($G62),LN($K62)),"")</f>
        <v/>
      </c>
      <c r="Q62" s="85" t="str">
        <f>IF(AND($B62&gt;0,$C62&gt;0,$D62&gt;0,NOT(ISBLANK($H62))),_xlfn.LOGNORM.INV(ABS(VLOOKUP($N$1,VLookups!$A$53:$B$54,2,FALSE)-Q$3),LN($G62),LN($K62)),"")</f>
        <v/>
      </c>
      <c r="R62" s="86" t="str">
        <f>IF(AND($B62&gt;0,$C62&gt;0,$D62&gt;0,NOT(ISBLANK($H62))),_xlfn.LOGNORM.INV(ABS(VLOOKUP($N$1,VLookups!$A$53:$B$54,2,FALSE)-R$3),LN($G62),LN($K62)),"")</f>
        <v/>
      </c>
      <c r="S62" s="85" t="str">
        <f>IF(AND($B62&gt;0,$C62&gt;0,$D62&gt;0,NOT(ISBLANK($H62))),_xlfn.LOGNORM.INV(ABS(VLOOKUP($N$1,VLookups!$A$53:$B$54,2,FALSE)-S$3),LN($G62),LN($K62)),"")</f>
        <v/>
      </c>
      <c r="T62" s="86" t="str">
        <f>IF(AND($B62&gt;0,$C62&gt;0,$D62&gt;0,NOT(ISBLANK($H62))),_xlfn.LOGNORM.INV(ABS(VLOOKUP($N$1,VLookups!$A$53:$B$54,2,FALSE)-T$3),LN($G62),LN($K62)),"")</f>
        <v/>
      </c>
      <c r="U62" s="85" t="str">
        <f>IF(AND($B62&gt;0,$C62&gt;0,$D62&gt;0,NOT(ISBLANK($H62))),_xlfn.LOGNORM.INV(ABS(VLOOKUP($N$1,VLookups!$A$53:$B$54,2,FALSE)-U$3),LN($G62),LN($K62)),"")</f>
        <v/>
      </c>
      <c r="V62" s="5"/>
      <c r="W62" s="152" t="str">
        <f t="shared" si="13"/>
        <v/>
      </c>
      <c r="X62" s="152" t="str">
        <f t="shared" si="14"/>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53" t="e">
        <f t="shared" si="283"/>
        <v>#N/A</v>
      </c>
      <c r="HR62" s="153" t="e">
        <f t="shared" si="329"/>
        <v>#N/A</v>
      </c>
      <c r="HS62" s="153" t="e">
        <f t="shared" si="329"/>
        <v>#N/A</v>
      </c>
      <c r="HT62" s="153" t="e">
        <f t="shared" si="329"/>
        <v>#N/A</v>
      </c>
      <c r="HU62" s="153" t="e">
        <f t="shared" si="310"/>
        <v>#N/A</v>
      </c>
      <c r="HV62" s="153" t="e">
        <f t="shared" si="310"/>
        <v>#N/A</v>
      </c>
      <c r="HW62" s="153" t="e">
        <f t="shared" si="310"/>
        <v>#N/A</v>
      </c>
      <c r="HX62" s="153" t="e">
        <f t="shared" si="310"/>
        <v>#N/A</v>
      </c>
      <c r="HY62" s="153" t="e">
        <f t="shared" si="310"/>
        <v>#N/A</v>
      </c>
      <c r="HZ62" s="153" t="e">
        <f t="shared" si="310"/>
        <v>#N/A</v>
      </c>
      <c r="IA62" s="153" t="e">
        <f t="shared" si="310"/>
        <v>#N/A</v>
      </c>
      <c r="IB62" s="153" t="e">
        <f t="shared" si="310"/>
        <v>#N/A</v>
      </c>
      <c r="IC62" s="153" t="e">
        <f t="shared" si="310"/>
        <v>#N/A</v>
      </c>
      <c r="ID62" s="153" t="e">
        <f t="shared" si="310"/>
        <v>#N/A</v>
      </c>
      <c r="IE62" s="153" t="e">
        <f t="shared" si="310"/>
        <v>#N/A</v>
      </c>
      <c r="IF62" s="153" t="e">
        <f t="shared" si="310"/>
        <v>#N/A</v>
      </c>
      <c r="IG62" s="153" t="e">
        <f t="shared" si="310"/>
        <v>#N/A</v>
      </c>
      <c r="IH62" s="153" t="e">
        <f t="shared" si="310"/>
        <v>#N/A</v>
      </c>
      <c r="II62" s="153" t="e">
        <f t="shared" si="310"/>
        <v>#N/A</v>
      </c>
      <c r="IJ62" s="153" t="e">
        <f t="shared" si="305"/>
        <v>#N/A</v>
      </c>
      <c r="IK62" s="153" t="e">
        <f t="shared" si="305"/>
        <v>#N/A</v>
      </c>
      <c r="IL62" s="153" t="e">
        <f t="shared" si="305"/>
        <v>#N/A</v>
      </c>
      <c r="IM62" s="153" t="e">
        <f t="shared" si="305"/>
        <v>#N/A</v>
      </c>
      <c r="IN62" s="153" t="e">
        <f t="shared" si="305"/>
        <v>#N/A</v>
      </c>
      <c r="IO62" s="153" t="e">
        <f t="shared" si="305"/>
        <v>#N/A</v>
      </c>
      <c r="IP62" s="153" t="e">
        <f t="shared" si="305"/>
        <v>#N/A</v>
      </c>
      <c r="IQ62" s="153" t="e">
        <f t="shared" si="305"/>
        <v>#N/A</v>
      </c>
      <c r="IR62" s="153" t="e">
        <f t="shared" si="305"/>
        <v>#N/A</v>
      </c>
      <c r="IS62" s="153" t="e">
        <f t="shared" si="305"/>
        <v>#N/A</v>
      </c>
      <c r="IT62" s="153" t="e">
        <f t="shared" si="305"/>
        <v>#N/A</v>
      </c>
      <c r="IU62" s="153" t="e">
        <f t="shared" si="305"/>
        <v>#N/A</v>
      </c>
      <c r="IV62" s="153" t="e">
        <f t="shared" si="305"/>
        <v>#N/A</v>
      </c>
      <c r="IW62" s="153" t="e">
        <f t="shared" si="305"/>
        <v>#N/A</v>
      </c>
      <c r="IX62" s="153" t="e">
        <f t="shared" si="305"/>
        <v>#N/A</v>
      </c>
      <c r="IY62" s="153" t="e">
        <f t="shared" ref="IY62:JM77" si="333">IF(ISNONTEXT($K62),_xlfn.LOGNORM.DIST(BF62,LN($G62),LN($K62),FALSE),NA())</f>
        <v>#N/A</v>
      </c>
      <c r="IZ62" s="153" t="e">
        <f t="shared" si="333"/>
        <v>#N/A</v>
      </c>
      <c r="JA62" s="153" t="e">
        <f t="shared" si="333"/>
        <v>#N/A</v>
      </c>
      <c r="JB62" s="153" t="e">
        <f t="shared" si="333"/>
        <v>#N/A</v>
      </c>
      <c r="JC62" s="153" t="e">
        <f t="shared" si="333"/>
        <v>#N/A</v>
      </c>
      <c r="JD62" s="153" t="e">
        <f t="shared" si="333"/>
        <v>#N/A</v>
      </c>
      <c r="JE62" s="153" t="e">
        <f t="shared" si="333"/>
        <v>#N/A</v>
      </c>
      <c r="JF62" s="153" t="e">
        <f t="shared" si="333"/>
        <v>#N/A</v>
      </c>
      <c r="JG62" s="153" t="e">
        <f t="shared" si="333"/>
        <v>#N/A</v>
      </c>
      <c r="JH62" s="153" t="e">
        <f t="shared" si="333"/>
        <v>#N/A</v>
      </c>
      <c r="JI62" s="153" t="e">
        <f t="shared" si="333"/>
        <v>#N/A</v>
      </c>
      <c r="JJ62" s="153" t="e">
        <f t="shared" si="333"/>
        <v>#N/A</v>
      </c>
      <c r="JK62" s="153" t="e">
        <f t="shared" si="333"/>
        <v>#N/A</v>
      </c>
      <c r="JL62" s="153" t="e">
        <f t="shared" si="333"/>
        <v>#N/A</v>
      </c>
      <c r="JM62" s="153" t="e">
        <f t="shared" si="333"/>
        <v>#N/A</v>
      </c>
      <c r="JN62" s="153" t="e">
        <f t="shared" si="318"/>
        <v>#N/A</v>
      </c>
      <c r="JO62" s="153" t="e">
        <f t="shared" si="318"/>
        <v>#N/A</v>
      </c>
      <c r="JP62" s="153" t="e">
        <f t="shared" si="318"/>
        <v>#N/A</v>
      </c>
      <c r="JQ62" s="153" t="e">
        <f t="shared" si="318"/>
        <v>#N/A</v>
      </c>
      <c r="JR62" s="153" t="e">
        <f t="shared" si="318"/>
        <v>#N/A</v>
      </c>
      <c r="JS62" s="153" t="e">
        <f t="shared" si="318"/>
        <v>#N/A</v>
      </c>
      <c r="JT62" s="153" t="e">
        <f t="shared" si="318"/>
        <v>#N/A</v>
      </c>
      <c r="JU62" s="153" t="e">
        <f t="shared" si="318"/>
        <v>#N/A</v>
      </c>
      <c r="JV62" s="153" t="e">
        <f t="shared" si="318"/>
        <v>#N/A</v>
      </c>
      <c r="JW62" s="153" t="e">
        <f t="shared" si="318"/>
        <v>#N/A</v>
      </c>
      <c r="JX62" s="153" t="e">
        <f t="shared" si="318"/>
        <v>#N/A</v>
      </c>
      <c r="JY62" s="153" t="e">
        <f t="shared" si="318"/>
        <v>#N/A</v>
      </c>
      <c r="JZ62" s="153" t="e">
        <f t="shared" si="318"/>
        <v>#N/A</v>
      </c>
      <c r="KA62" s="153" t="e">
        <f t="shared" si="318"/>
        <v>#N/A</v>
      </c>
      <c r="KB62" s="153" t="e">
        <f t="shared" si="318"/>
        <v>#N/A</v>
      </c>
      <c r="KC62" s="153" t="e">
        <f t="shared" si="21"/>
        <v>#N/A</v>
      </c>
      <c r="KD62" s="153" t="e">
        <f t="shared" si="330"/>
        <v>#N/A</v>
      </c>
      <c r="KE62" s="153" t="e">
        <f t="shared" si="330"/>
        <v>#N/A</v>
      </c>
      <c r="KF62" s="153" t="e">
        <f t="shared" si="330"/>
        <v>#N/A</v>
      </c>
      <c r="KG62" s="153" t="e">
        <f t="shared" si="311"/>
        <v>#N/A</v>
      </c>
      <c r="KH62" s="153" t="e">
        <f t="shared" si="311"/>
        <v>#N/A</v>
      </c>
      <c r="KI62" s="153" t="e">
        <f t="shared" si="311"/>
        <v>#N/A</v>
      </c>
      <c r="KJ62" s="153" t="e">
        <f t="shared" si="311"/>
        <v>#N/A</v>
      </c>
      <c r="KK62" s="153" t="e">
        <f t="shared" si="311"/>
        <v>#N/A</v>
      </c>
      <c r="KL62" s="153" t="e">
        <f t="shared" si="311"/>
        <v>#N/A</v>
      </c>
      <c r="KM62" s="153" t="e">
        <f t="shared" si="311"/>
        <v>#N/A</v>
      </c>
      <c r="KN62" s="153" t="e">
        <f t="shared" si="311"/>
        <v>#N/A</v>
      </c>
      <c r="KO62" s="153" t="e">
        <f t="shared" si="311"/>
        <v>#N/A</v>
      </c>
      <c r="KP62" s="153" t="e">
        <f t="shared" si="311"/>
        <v>#N/A</v>
      </c>
      <c r="KQ62" s="153" t="e">
        <f t="shared" si="311"/>
        <v>#N/A</v>
      </c>
      <c r="KR62" s="153" t="e">
        <f t="shared" si="311"/>
        <v>#N/A</v>
      </c>
      <c r="KS62" s="153" t="e">
        <f t="shared" si="311"/>
        <v>#N/A</v>
      </c>
      <c r="KT62" s="153" t="e">
        <f t="shared" si="311"/>
        <v>#N/A</v>
      </c>
      <c r="KU62" s="153" t="e">
        <f t="shared" si="311"/>
        <v>#N/A</v>
      </c>
      <c r="KV62" s="153" t="e">
        <f t="shared" si="306"/>
        <v>#N/A</v>
      </c>
      <c r="KW62" s="153" t="e">
        <f t="shared" si="306"/>
        <v>#N/A</v>
      </c>
      <c r="KX62" s="153" t="e">
        <f t="shared" si="306"/>
        <v>#N/A</v>
      </c>
      <c r="KY62" s="153" t="e">
        <f t="shared" si="306"/>
        <v>#N/A</v>
      </c>
      <c r="KZ62" s="153" t="e">
        <f t="shared" si="306"/>
        <v>#N/A</v>
      </c>
      <c r="LA62" s="153" t="e">
        <f t="shared" si="306"/>
        <v>#N/A</v>
      </c>
      <c r="LB62" s="153" t="e">
        <f t="shared" si="306"/>
        <v>#N/A</v>
      </c>
      <c r="LC62" s="153" t="e">
        <f t="shared" si="306"/>
        <v>#N/A</v>
      </c>
      <c r="LD62" s="153" t="e">
        <f t="shared" si="306"/>
        <v>#N/A</v>
      </c>
      <c r="LE62" s="153" t="e">
        <f t="shared" si="306"/>
        <v>#N/A</v>
      </c>
      <c r="LF62" s="153" t="e">
        <f t="shared" si="306"/>
        <v>#N/A</v>
      </c>
      <c r="LG62" s="153" t="e">
        <f t="shared" si="306"/>
        <v>#N/A</v>
      </c>
      <c r="LH62" s="153" t="e">
        <f t="shared" si="306"/>
        <v>#N/A</v>
      </c>
      <c r="LI62" s="153" t="e">
        <f t="shared" si="306"/>
        <v>#N/A</v>
      </c>
      <c r="LJ62" s="153" t="e">
        <f t="shared" si="306"/>
        <v>#N/A</v>
      </c>
      <c r="LK62" s="153" t="e">
        <f t="shared" ref="LK62:LY77" si="334">IF(ISNONTEXT($K62),_xlfn.LOGNORM.DIST(DR62,LN($G62),LN($K62),FALSE),NA())</f>
        <v>#N/A</v>
      </c>
      <c r="LL62" s="153" t="e">
        <f t="shared" si="334"/>
        <v>#N/A</v>
      </c>
      <c r="LM62" s="153" t="e">
        <f t="shared" si="334"/>
        <v>#N/A</v>
      </c>
      <c r="LN62" s="153" t="e">
        <f t="shared" si="334"/>
        <v>#N/A</v>
      </c>
      <c r="LO62" s="153" t="e">
        <f t="shared" si="334"/>
        <v>#N/A</v>
      </c>
      <c r="LP62" s="153" t="e">
        <f t="shared" si="334"/>
        <v>#N/A</v>
      </c>
      <c r="LQ62" s="153" t="e">
        <f t="shared" si="334"/>
        <v>#N/A</v>
      </c>
      <c r="LR62" s="153" t="e">
        <f t="shared" si="334"/>
        <v>#N/A</v>
      </c>
      <c r="LS62" s="153" t="e">
        <f t="shared" si="334"/>
        <v>#N/A</v>
      </c>
      <c r="LT62" s="153" t="e">
        <f t="shared" si="334"/>
        <v>#N/A</v>
      </c>
      <c r="LU62" s="153" t="e">
        <f t="shared" si="334"/>
        <v>#N/A</v>
      </c>
      <c r="LV62" s="153" t="e">
        <f t="shared" si="334"/>
        <v>#N/A</v>
      </c>
      <c r="LW62" s="153" t="e">
        <f t="shared" si="334"/>
        <v>#N/A</v>
      </c>
      <c r="LX62" s="153" t="e">
        <f t="shared" si="334"/>
        <v>#N/A</v>
      </c>
      <c r="LY62" s="153" t="e">
        <f t="shared" si="334"/>
        <v>#N/A</v>
      </c>
      <c r="LZ62" s="153" t="e">
        <f t="shared" si="319"/>
        <v>#N/A</v>
      </c>
      <c r="MA62" s="153" t="e">
        <f t="shared" si="319"/>
        <v>#N/A</v>
      </c>
      <c r="MB62" s="153" t="e">
        <f t="shared" si="319"/>
        <v>#N/A</v>
      </c>
      <c r="MC62" s="153" t="e">
        <f t="shared" si="319"/>
        <v>#N/A</v>
      </c>
      <c r="MD62" s="153" t="e">
        <f t="shared" si="319"/>
        <v>#N/A</v>
      </c>
      <c r="ME62" s="153" t="e">
        <f t="shared" si="319"/>
        <v>#N/A</v>
      </c>
      <c r="MF62" s="153" t="e">
        <f t="shared" si="319"/>
        <v>#N/A</v>
      </c>
      <c r="MG62" s="153" t="e">
        <f t="shared" si="319"/>
        <v>#N/A</v>
      </c>
      <c r="MH62" s="153" t="e">
        <f t="shared" si="319"/>
        <v>#N/A</v>
      </c>
      <c r="MI62" s="153" t="e">
        <f t="shared" si="319"/>
        <v>#N/A</v>
      </c>
      <c r="MJ62" s="153" t="e">
        <f t="shared" si="319"/>
        <v>#N/A</v>
      </c>
      <c r="MK62" s="153" t="e">
        <f t="shared" si="319"/>
        <v>#N/A</v>
      </c>
      <c r="ML62" s="153" t="e">
        <f t="shared" si="319"/>
        <v>#N/A</v>
      </c>
      <c r="MM62" s="153" t="e">
        <f t="shared" si="319"/>
        <v>#N/A</v>
      </c>
      <c r="MN62" s="153" t="e">
        <f t="shared" si="319"/>
        <v>#N/A</v>
      </c>
      <c r="MO62" s="153" t="e">
        <f t="shared" si="22"/>
        <v>#N/A</v>
      </c>
      <c r="MP62" s="153" t="e">
        <f t="shared" si="331"/>
        <v>#N/A</v>
      </c>
      <c r="MQ62" s="153" t="e">
        <f t="shared" si="331"/>
        <v>#N/A</v>
      </c>
      <c r="MR62" s="153" t="e">
        <f t="shared" si="331"/>
        <v>#N/A</v>
      </c>
      <c r="MS62" s="153" t="e">
        <f t="shared" si="312"/>
        <v>#N/A</v>
      </c>
      <c r="MT62" s="153" t="e">
        <f t="shared" si="312"/>
        <v>#N/A</v>
      </c>
      <c r="MU62" s="153" t="e">
        <f t="shared" si="312"/>
        <v>#N/A</v>
      </c>
      <c r="MV62" s="153" t="e">
        <f t="shared" si="312"/>
        <v>#N/A</v>
      </c>
      <c r="MW62" s="153" t="e">
        <f t="shared" si="312"/>
        <v>#N/A</v>
      </c>
      <c r="MX62" s="153" t="e">
        <f t="shared" si="312"/>
        <v>#N/A</v>
      </c>
      <c r="MY62" s="153" t="e">
        <f t="shared" si="312"/>
        <v>#N/A</v>
      </c>
      <c r="MZ62" s="153" t="e">
        <f t="shared" si="312"/>
        <v>#N/A</v>
      </c>
      <c r="NA62" s="153" t="e">
        <f t="shared" si="312"/>
        <v>#N/A</v>
      </c>
      <c r="NB62" s="153" t="e">
        <f t="shared" si="312"/>
        <v>#N/A</v>
      </c>
      <c r="NC62" s="153" t="e">
        <f t="shared" si="312"/>
        <v>#N/A</v>
      </c>
      <c r="ND62" s="153" t="e">
        <f t="shared" si="312"/>
        <v>#N/A</v>
      </c>
      <c r="NE62" s="153" t="e">
        <f t="shared" si="312"/>
        <v>#N/A</v>
      </c>
      <c r="NF62" s="153" t="e">
        <f t="shared" si="312"/>
        <v>#N/A</v>
      </c>
      <c r="NG62" s="153" t="e">
        <f t="shared" si="312"/>
        <v>#N/A</v>
      </c>
      <c r="NH62" s="153" t="e">
        <f t="shared" si="307"/>
        <v>#N/A</v>
      </c>
      <c r="NI62" s="153" t="e">
        <f t="shared" si="307"/>
        <v>#N/A</v>
      </c>
      <c r="NJ62" s="153" t="e">
        <f t="shared" si="307"/>
        <v>#N/A</v>
      </c>
      <c r="NK62" s="153" t="e">
        <f t="shared" si="307"/>
        <v>#N/A</v>
      </c>
      <c r="NL62" s="153" t="e">
        <f t="shared" si="307"/>
        <v>#N/A</v>
      </c>
      <c r="NM62" s="153" t="e">
        <f t="shared" si="307"/>
        <v>#N/A</v>
      </c>
      <c r="NN62" s="153" t="e">
        <f t="shared" si="307"/>
        <v>#N/A</v>
      </c>
      <c r="NO62" s="153" t="e">
        <f t="shared" si="307"/>
        <v>#N/A</v>
      </c>
      <c r="NP62" s="153" t="e">
        <f t="shared" si="307"/>
        <v>#N/A</v>
      </c>
      <c r="NQ62" s="153" t="e">
        <f t="shared" si="307"/>
        <v>#N/A</v>
      </c>
      <c r="NR62" s="153" t="e">
        <f t="shared" si="307"/>
        <v>#N/A</v>
      </c>
      <c r="NS62" s="153" t="e">
        <f t="shared" si="307"/>
        <v>#N/A</v>
      </c>
      <c r="NT62" s="153" t="e">
        <f t="shared" si="307"/>
        <v>#N/A</v>
      </c>
      <c r="NU62" s="153" t="e">
        <f t="shared" si="307"/>
        <v>#N/A</v>
      </c>
      <c r="NV62" s="153" t="e">
        <f t="shared" si="307"/>
        <v>#N/A</v>
      </c>
      <c r="NW62" s="153" t="e">
        <f t="shared" ref="NW62:OK77" si="335">IF(ISNONTEXT($K62),_xlfn.LOGNORM.DIST(GD62,LN($G62),LN($K62),FALSE),NA())</f>
        <v>#N/A</v>
      </c>
      <c r="NX62" s="153" t="e">
        <f t="shared" si="335"/>
        <v>#N/A</v>
      </c>
      <c r="NY62" s="153" t="e">
        <f t="shared" si="335"/>
        <v>#N/A</v>
      </c>
      <c r="NZ62" s="153" t="e">
        <f t="shared" si="335"/>
        <v>#N/A</v>
      </c>
      <c r="OA62" s="153" t="e">
        <f t="shared" si="335"/>
        <v>#N/A</v>
      </c>
      <c r="OB62" s="153" t="e">
        <f t="shared" si="335"/>
        <v>#N/A</v>
      </c>
      <c r="OC62" s="153" t="e">
        <f t="shared" si="335"/>
        <v>#N/A</v>
      </c>
      <c r="OD62" s="153" t="e">
        <f t="shared" si="335"/>
        <v>#N/A</v>
      </c>
      <c r="OE62" s="153" t="e">
        <f t="shared" si="335"/>
        <v>#N/A</v>
      </c>
      <c r="OF62" s="153" t="e">
        <f t="shared" si="335"/>
        <v>#N/A</v>
      </c>
      <c r="OG62" s="153" t="e">
        <f t="shared" si="335"/>
        <v>#N/A</v>
      </c>
      <c r="OH62" s="153" t="e">
        <f t="shared" si="335"/>
        <v>#N/A</v>
      </c>
      <c r="OI62" s="153" t="e">
        <f t="shared" si="335"/>
        <v>#N/A</v>
      </c>
      <c r="OJ62" s="153" t="e">
        <f t="shared" si="335"/>
        <v>#N/A</v>
      </c>
      <c r="OK62" s="153" t="e">
        <f t="shared" si="335"/>
        <v>#N/A</v>
      </c>
      <c r="OL62" s="153" t="e">
        <f t="shared" si="320"/>
        <v>#N/A</v>
      </c>
      <c r="OM62" s="153" t="e">
        <f t="shared" si="320"/>
        <v>#N/A</v>
      </c>
      <c r="ON62" s="153" t="e">
        <f t="shared" si="320"/>
        <v>#N/A</v>
      </c>
      <c r="OO62" s="153" t="e">
        <f t="shared" si="320"/>
        <v>#N/A</v>
      </c>
      <c r="OP62" s="153" t="e">
        <f t="shared" si="320"/>
        <v>#N/A</v>
      </c>
      <c r="OQ62" s="153" t="e">
        <f t="shared" si="320"/>
        <v>#N/A</v>
      </c>
      <c r="OR62" s="153" t="e">
        <f t="shared" si="320"/>
        <v>#N/A</v>
      </c>
      <c r="OS62" s="153" t="e">
        <f t="shared" si="320"/>
        <v>#N/A</v>
      </c>
      <c r="OT62" s="153" t="e">
        <f t="shared" si="320"/>
        <v>#N/A</v>
      </c>
      <c r="OU62" s="153" t="e">
        <f t="shared" si="320"/>
        <v>#N/A</v>
      </c>
      <c r="OV62" s="153" t="e">
        <f t="shared" si="320"/>
        <v>#N/A</v>
      </c>
      <c r="OW62" s="153" t="e">
        <f t="shared" si="320"/>
        <v>#N/A</v>
      </c>
      <c r="OX62" s="153" t="e">
        <f t="shared" si="320"/>
        <v>#N/A</v>
      </c>
      <c r="OY62" s="153" t="e">
        <f t="shared" si="320"/>
        <v>#N/A</v>
      </c>
      <c r="OZ62" s="153" t="e">
        <f t="shared" si="320"/>
        <v>#N/A</v>
      </c>
      <c r="PA62" s="153" t="e">
        <f t="shared" si="23"/>
        <v>#N/A</v>
      </c>
      <c r="PB62" s="153" t="e">
        <f t="shared" si="316"/>
        <v>#N/A</v>
      </c>
      <c r="PC62" s="153" t="e">
        <f t="shared" si="316"/>
        <v>#N/A</v>
      </c>
      <c r="PD62" s="153" t="e">
        <f t="shared" si="316"/>
        <v>#N/A</v>
      </c>
      <c r="PE62" s="153" t="e">
        <f t="shared" si="316"/>
        <v>#N/A</v>
      </c>
      <c r="PF62" s="153" t="e">
        <f t="shared" si="316"/>
        <v>#N/A</v>
      </c>
      <c r="PG62" s="153" t="e">
        <f t="shared" si="316"/>
        <v>#N/A</v>
      </c>
      <c r="PH62" s="153" t="e">
        <f t="shared" si="316"/>
        <v>#N/A</v>
      </c>
      <c r="PI62" s="153" t="e">
        <f t="shared" si="316"/>
        <v>#N/A</v>
      </c>
    </row>
    <row r="63" spans="1:425" hidden="1" x14ac:dyDescent="0.75">
      <c r="A63" s="4">
        <v>60</v>
      </c>
      <c r="B63" s="342" t="str">
        <f>IFERROR(_xlfn.LOGNORM.INV(VLookups!$B$22,LN($G63),LN($K63)),"")</f>
        <v/>
      </c>
      <c r="C63" s="87"/>
      <c r="D63" s="342" t="str">
        <f>IFERROR(_xlfn.LOGNORM.INV(VLookups!$B$23,LN($G63),LN($K63)),"")</f>
        <v/>
      </c>
      <c r="E63" s="34" t="str">
        <f t="shared" si="9"/>
        <v/>
      </c>
      <c r="F63" s="34" t="str">
        <f t="shared" si="10"/>
        <v/>
      </c>
      <c r="G63" s="68" t="str">
        <f>IF(AND(C63&gt;0,NOT(ISBLANK(H63))),IF(VLOOKUP($C$3,VLookups!$A$17:$B$18,2,FALSE),C63*VLOOKUP(H63,VLookups!$A$4:$B$13,2,FALSE),C63),"")</f>
        <v/>
      </c>
      <c r="H63" s="21"/>
      <c r="I63" s="56"/>
      <c r="J63" s="244"/>
      <c r="K63" s="343" t="str">
        <f>IF(C63&gt;0,IF(ISBLANK(J63),IF(ISBLANK(H63),"",VLOOKUP(H63,VLookups!$A$4:$C$13,3,FALSE)),J63),"")</f>
        <v/>
      </c>
      <c r="L63" s="343" t="str">
        <f t="shared" si="11"/>
        <v/>
      </c>
      <c r="M63" s="70" t="str">
        <f t="shared" si="12"/>
        <v/>
      </c>
      <c r="N63" s="87"/>
      <c r="O63" s="237" t="str">
        <f>IF(AND(N63&gt;0,C63&gt;0,NOT(K63="")),ABS(VLOOKUP($N$1,VLookups!$A$53:$B$54,2,FALSE)-_xlfn.LOGNORM.DIST(N63,LN(G63),LN(K63),TRUE)),"")</f>
        <v/>
      </c>
      <c r="P63" s="86" t="str">
        <f>IF(AND($B63&gt;0,$C63&gt;0,$D63&gt;0,NOT(ISBLANK($H63))),_xlfn.LOGNORM.INV(ABS(VLOOKUP($N$1,VLookups!$A$53:$B$54,2,FALSE)-P$3),LN($G63),LN($K63)),"")</f>
        <v/>
      </c>
      <c r="Q63" s="85" t="str">
        <f>IF(AND($B63&gt;0,$C63&gt;0,$D63&gt;0,NOT(ISBLANK($H63))),_xlfn.LOGNORM.INV(ABS(VLOOKUP($N$1,VLookups!$A$53:$B$54,2,FALSE)-Q$3),LN($G63),LN($K63)),"")</f>
        <v/>
      </c>
      <c r="R63" s="86" t="str">
        <f>IF(AND($B63&gt;0,$C63&gt;0,$D63&gt;0,NOT(ISBLANK($H63))),_xlfn.LOGNORM.INV(ABS(VLOOKUP($N$1,VLookups!$A$53:$B$54,2,FALSE)-R$3),LN($G63),LN($K63)),"")</f>
        <v/>
      </c>
      <c r="S63" s="85" t="str">
        <f>IF(AND($B63&gt;0,$C63&gt;0,$D63&gt;0,NOT(ISBLANK($H63))),_xlfn.LOGNORM.INV(ABS(VLOOKUP($N$1,VLookups!$A$53:$B$54,2,FALSE)-S$3),LN($G63),LN($K63)),"")</f>
        <v/>
      </c>
      <c r="T63" s="86" t="str">
        <f>IF(AND($B63&gt;0,$C63&gt;0,$D63&gt;0,NOT(ISBLANK($H63))),_xlfn.LOGNORM.INV(ABS(VLOOKUP($N$1,VLookups!$A$53:$B$54,2,FALSE)-T$3),LN($G63),LN($K63)),"")</f>
        <v/>
      </c>
      <c r="U63" s="85" t="str">
        <f>IF(AND($B63&gt;0,$C63&gt;0,$D63&gt;0,NOT(ISBLANK($H63))),_xlfn.LOGNORM.INV(ABS(VLOOKUP($N$1,VLookups!$A$53:$B$54,2,FALSE)-U$3),LN($G63),LN($K63)),"")</f>
        <v/>
      </c>
      <c r="V63" s="5"/>
      <c r="W63" s="152" t="str">
        <f t="shared" si="13"/>
        <v/>
      </c>
      <c r="X63" s="152" t="str">
        <f t="shared" si="14"/>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53" t="e">
        <f t="shared" si="283"/>
        <v>#N/A</v>
      </c>
      <c r="HR63" s="153" t="e">
        <f t="shared" si="329"/>
        <v>#N/A</v>
      </c>
      <c r="HS63" s="153" t="e">
        <f t="shared" si="329"/>
        <v>#N/A</v>
      </c>
      <c r="HT63" s="153" t="e">
        <f t="shared" si="329"/>
        <v>#N/A</v>
      </c>
      <c r="HU63" s="153" t="e">
        <f t="shared" si="310"/>
        <v>#N/A</v>
      </c>
      <c r="HV63" s="153" t="e">
        <f t="shared" si="310"/>
        <v>#N/A</v>
      </c>
      <c r="HW63" s="153" t="e">
        <f t="shared" si="310"/>
        <v>#N/A</v>
      </c>
      <c r="HX63" s="153" t="e">
        <f t="shared" si="310"/>
        <v>#N/A</v>
      </c>
      <c r="HY63" s="153" t="e">
        <f t="shared" si="310"/>
        <v>#N/A</v>
      </c>
      <c r="HZ63" s="153" t="e">
        <f t="shared" si="310"/>
        <v>#N/A</v>
      </c>
      <c r="IA63" s="153" t="e">
        <f t="shared" si="310"/>
        <v>#N/A</v>
      </c>
      <c r="IB63" s="153" t="e">
        <f t="shared" si="310"/>
        <v>#N/A</v>
      </c>
      <c r="IC63" s="153" t="e">
        <f t="shared" si="310"/>
        <v>#N/A</v>
      </c>
      <c r="ID63" s="153" t="e">
        <f t="shared" si="310"/>
        <v>#N/A</v>
      </c>
      <c r="IE63" s="153" t="e">
        <f t="shared" si="310"/>
        <v>#N/A</v>
      </c>
      <c r="IF63" s="153" t="e">
        <f t="shared" si="310"/>
        <v>#N/A</v>
      </c>
      <c r="IG63" s="153" t="e">
        <f t="shared" si="310"/>
        <v>#N/A</v>
      </c>
      <c r="IH63" s="153" t="e">
        <f t="shared" si="310"/>
        <v>#N/A</v>
      </c>
      <c r="II63" s="153" t="e">
        <f t="shared" si="310"/>
        <v>#N/A</v>
      </c>
      <c r="IJ63" s="153" t="e">
        <f t="shared" ref="IJ63:IX78" si="337">IF(ISNONTEXT($K63),_xlfn.LOGNORM.DIST(AQ63,LN($G63),LN($K63),FALSE),NA())</f>
        <v>#N/A</v>
      </c>
      <c r="IK63" s="153" t="e">
        <f t="shared" si="337"/>
        <v>#N/A</v>
      </c>
      <c r="IL63" s="153" t="e">
        <f t="shared" si="337"/>
        <v>#N/A</v>
      </c>
      <c r="IM63" s="153" t="e">
        <f t="shared" si="337"/>
        <v>#N/A</v>
      </c>
      <c r="IN63" s="153" t="e">
        <f t="shared" si="337"/>
        <v>#N/A</v>
      </c>
      <c r="IO63" s="153" t="e">
        <f t="shared" si="337"/>
        <v>#N/A</v>
      </c>
      <c r="IP63" s="153" t="e">
        <f t="shared" si="337"/>
        <v>#N/A</v>
      </c>
      <c r="IQ63" s="153" t="e">
        <f t="shared" si="337"/>
        <v>#N/A</v>
      </c>
      <c r="IR63" s="153" t="e">
        <f t="shared" si="337"/>
        <v>#N/A</v>
      </c>
      <c r="IS63" s="153" t="e">
        <f t="shared" si="337"/>
        <v>#N/A</v>
      </c>
      <c r="IT63" s="153" t="e">
        <f t="shared" si="337"/>
        <v>#N/A</v>
      </c>
      <c r="IU63" s="153" t="e">
        <f t="shared" si="337"/>
        <v>#N/A</v>
      </c>
      <c r="IV63" s="153" t="e">
        <f t="shared" si="337"/>
        <v>#N/A</v>
      </c>
      <c r="IW63" s="153" t="e">
        <f t="shared" si="337"/>
        <v>#N/A</v>
      </c>
      <c r="IX63" s="153" t="e">
        <f t="shared" si="337"/>
        <v>#N/A</v>
      </c>
      <c r="IY63" s="153" t="e">
        <f t="shared" si="333"/>
        <v>#N/A</v>
      </c>
      <c r="IZ63" s="153" t="e">
        <f t="shared" si="333"/>
        <v>#N/A</v>
      </c>
      <c r="JA63" s="153" t="e">
        <f t="shared" si="333"/>
        <v>#N/A</v>
      </c>
      <c r="JB63" s="153" t="e">
        <f t="shared" si="333"/>
        <v>#N/A</v>
      </c>
      <c r="JC63" s="153" t="e">
        <f t="shared" si="333"/>
        <v>#N/A</v>
      </c>
      <c r="JD63" s="153" t="e">
        <f t="shared" si="333"/>
        <v>#N/A</v>
      </c>
      <c r="JE63" s="153" t="e">
        <f t="shared" si="333"/>
        <v>#N/A</v>
      </c>
      <c r="JF63" s="153" t="e">
        <f t="shared" si="333"/>
        <v>#N/A</v>
      </c>
      <c r="JG63" s="153" t="e">
        <f t="shared" si="333"/>
        <v>#N/A</v>
      </c>
      <c r="JH63" s="153" t="e">
        <f t="shared" si="333"/>
        <v>#N/A</v>
      </c>
      <c r="JI63" s="153" t="e">
        <f t="shared" si="333"/>
        <v>#N/A</v>
      </c>
      <c r="JJ63" s="153" t="e">
        <f t="shared" si="333"/>
        <v>#N/A</v>
      </c>
      <c r="JK63" s="153" t="e">
        <f t="shared" si="333"/>
        <v>#N/A</v>
      </c>
      <c r="JL63" s="153" t="e">
        <f t="shared" si="333"/>
        <v>#N/A</v>
      </c>
      <c r="JM63" s="153" t="e">
        <f t="shared" si="333"/>
        <v>#N/A</v>
      </c>
      <c r="JN63" s="153" t="e">
        <f t="shared" si="318"/>
        <v>#N/A</v>
      </c>
      <c r="JO63" s="153" t="e">
        <f t="shared" si="318"/>
        <v>#N/A</v>
      </c>
      <c r="JP63" s="153" t="e">
        <f t="shared" si="318"/>
        <v>#N/A</v>
      </c>
      <c r="JQ63" s="153" t="e">
        <f t="shared" si="318"/>
        <v>#N/A</v>
      </c>
      <c r="JR63" s="153" t="e">
        <f t="shared" si="318"/>
        <v>#N/A</v>
      </c>
      <c r="JS63" s="153" t="e">
        <f t="shared" si="318"/>
        <v>#N/A</v>
      </c>
      <c r="JT63" s="153" t="e">
        <f t="shared" si="318"/>
        <v>#N/A</v>
      </c>
      <c r="JU63" s="153" t="e">
        <f t="shared" si="318"/>
        <v>#N/A</v>
      </c>
      <c r="JV63" s="153" t="e">
        <f t="shared" si="318"/>
        <v>#N/A</v>
      </c>
      <c r="JW63" s="153" t="e">
        <f t="shared" si="318"/>
        <v>#N/A</v>
      </c>
      <c r="JX63" s="153" t="e">
        <f t="shared" si="318"/>
        <v>#N/A</v>
      </c>
      <c r="JY63" s="153" t="e">
        <f t="shared" si="318"/>
        <v>#N/A</v>
      </c>
      <c r="JZ63" s="153" t="e">
        <f t="shared" si="318"/>
        <v>#N/A</v>
      </c>
      <c r="KA63" s="153" t="e">
        <f t="shared" si="318"/>
        <v>#N/A</v>
      </c>
      <c r="KB63" s="153" t="e">
        <f t="shared" si="318"/>
        <v>#N/A</v>
      </c>
      <c r="KC63" s="153" t="e">
        <f t="shared" si="21"/>
        <v>#N/A</v>
      </c>
      <c r="KD63" s="153" t="e">
        <f t="shared" si="330"/>
        <v>#N/A</v>
      </c>
      <c r="KE63" s="153" t="e">
        <f t="shared" si="330"/>
        <v>#N/A</v>
      </c>
      <c r="KF63" s="153" t="e">
        <f t="shared" si="330"/>
        <v>#N/A</v>
      </c>
      <c r="KG63" s="153" t="e">
        <f t="shared" si="311"/>
        <v>#N/A</v>
      </c>
      <c r="KH63" s="153" t="e">
        <f t="shared" si="311"/>
        <v>#N/A</v>
      </c>
      <c r="KI63" s="153" t="e">
        <f t="shared" si="311"/>
        <v>#N/A</v>
      </c>
      <c r="KJ63" s="153" t="e">
        <f t="shared" si="311"/>
        <v>#N/A</v>
      </c>
      <c r="KK63" s="153" t="e">
        <f t="shared" si="311"/>
        <v>#N/A</v>
      </c>
      <c r="KL63" s="153" t="e">
        <f t="shared" si="311"/>
        <v>#N/A</v>
      </c>
      <c r="KM63" s="153" t="e">
        <f t="shared" si="311"/>
        <v>#N/A</v>
      </c>
      <c r="KN63" s="153" t="e">
        <f t="shared" si="311"/>
        <v>#N/A</v>
      </c>
      <c r="KO63" s="153" t="e">
        <f t="shared" si="311"/>
        <v>#N/A</v>
      </c>
      <c r="KP63" s="153" t="e">
        <f t="shared" si="311"/>
        <v>#N/A</v>
      </c>
      <c r="KQ63" s="153" t="e">
        <f t="shared" si="311"/>
        <v>#N/A</v>
      </c>
      <c r="KR63" s="153" t="e">
        <f t="shared" si="311"/>
        <v>#N/A</v>
      </c>
      <c r="KS63" s="153" t="e">
        <f t="shared" si="311"/>
        <v>#N/A</v>
      </c>
      <c r="KT63" s="153" t="e">
        <f t="shared" si="311"/>
        <v>#N/A</v>
      </c>
      <c r="KU63" s="153" t="e">
        <f t="shared" si="311"/>
        <v>#N/A</v>
      </c>
      <c r="KV63" s="153" t="e">
        <f t="shared" ref="KV63:LJ78" si="338">IF(ISNONTEXT($K63),_xlfn.LOGNORM.DIST(DC63,LN($G63),LN($K63),FALSE),NA())</f>
        <v>#N/A</v>
      </c>
      <c r="KW63" s="153" t="e">
        <f t="shared" si="338"/>
        <v>#N/A</v>
      </c>
      <c r="KX63" s="153" t="e">
        <f t="shared" si="338"/>
        <v>#N/A</v>
      </c>
      <c r="KY63" s="153" t="e">
        <f t="shared" si="338"/>
        <v>#N/A</v>
      </c>
      <c r="KZ63" s="153" t="e">
        <f t="shared" si="338"/>
        <v>#N/A</v>
      </c>
      <c r="LA63" s="153" t="e">
        <f t="shared" si="338"/>
        <v>#N/A</v>
      </c>
      <c r="LB63" s="153" t="e">
        <f t="shared" si="338"/>
        <v>#N/A</v>
      </c>
      <c r="LC63" s="153" t="e">
        <f t="shared" si="338"/>
        <v>#N/A</v>
      </c>
      <c r="LD63" s="153" t="e">
        <f t="shared" si="338"/>
        <v>#N/A</v>
      </c>
      <c r="LE63" s="153" t="e">
        <f t="shared" si="338"/>
        <v>#N/A</v>
      </c>
      <c r="LF63" s="153" t="e">
        <f t="shared" si="338"/>
        <v>#N/A</v>
      </c>
      <c r="LG63" s="153" t="e">
        <f t="shared" si="338"/>
        <v>#N/A</v>
      </c>
      <c r="LH63" s="153" t="e">
        <f t="shared" si="338"/>
        <v>#N/A</v>
      </c>
      <c r="LI63" s="153" t="e">
        <f t="shared" si="338"/>
        <v>#N/A</v>
      </c>
      <c r="LJ63" s="153" t="e">
        <f t="shared" si="338"/>
        <v>#N/A</v>
      </c>
      <c r="LK63" s="153" t="e">
        <f t="shared" si="334"/>
        <v>#N/A</v>
      </c>
      <c r="LL63" s="153" t="e">
        <f t="shared" si="334"/>
        <v>#N/A</v>
      </c>
      <c r="LM63" s="153" t="e">
        <f t="shared" si="334"/>
        <v>#N/A</v>
      </c>
      <c r="LN63" s="153" t="e">
        <f t="shared" si="334"/>
        <v>#N/A</v>
      </c>
      <c r="LO63" s="153" t="e">
        <f t="shared" si="334"/>
        <v>#N/A</v>
      </c>
      <c r="LP63" s="153" t="e">
        <f t="shared" si="334"/>
        <v>#N/A</v>
      </c>
      <c r="LQ63" s="153" t="e">
        <f t="shared" si="334"/>
        <v>#N/A</v>
      </c>
      <c r="LR63" s="153" t="e">
        <f t="shared" si="334"/>
        <v>#N/A</v>
      </c>
      <c r="LS63" s="153" t="e">
        <f t="shared" si="334"/>
        <v>#N/A</v>
      </c>
      <c r="LT63" s="153" t="e">
        <f t="shared" si="334"/>
        <v>#N/A</v>
      </c>
      <c r="LU63" s="153" t="e">
        <f t="shared" si="334"/>
        <v>#N/A</v>
      </c>
      <c r="LV63" s="153" t="e">
        <f t="shared" si="334"/>
        <v>#N/A</v>
      </c>
      <c r="LW63" s="153" t="e">
        <f t="shared" si="334"/>
        <v>#N/A</v>
      </c>
      <c r="LX63" s="153" t="e">
        <f t="shared" si="334"/>
        <v>#N/A</v>
      </c>
      <c r="LY63" s="153" t="e">
        <f t="shared" si="334"/>
        <v>#N/A</v>
      </c>
      <c r="LZ63" s="153" t="e">
        <f t="shared" si="319"/>
        <v>#N/A</v>
      </c>
      <c r="MA63" s="153" t="e">
        <f t="shared" si="319"/>
        <v>#N/A</v>
      </c>
      <c r="MB63" s="153" t="e">
        <f t="shared" si="319"/>
        <v>#N/A</v>
      </c>
      <c r="MC63" s="153" t="e">
        <f t="shared" si="319"/>
        <v>#N/A</v>
      </c>
      <c r="MD63" s="153" t="e">
        <f t="shared" si="319"/>
        <v>#N/A</v>
      </c>
      <c r="ME63" s="153" t="e">
        <f t="shared" si="319"/>
        <v>#N/A</v>
      </c>
      <c r="MF63" s="153" t="e">
        <f t="shared" si="319"/>
        <v>#N/A</v>
      </c>
      <c r="MG63" s="153" t="e">
        <f t="shared" si="319"/>
        <v>#N/A</v>
      </c>
      <c r="MH63" s="153" t="e">
        <f t="shared" si="319"/>
        <v>#N/A</v>
      </c>
      <c r="MI63" s="153" t="e">
        <f t="shared" si="319"/>
        <v>#N/A</v>
      </c>
      <c r="MJ63" s="153" t="e">
        <f t="shared" si="319"/>
        <v>#N/A</v>
      </c>
      <c r="MK63" s="153" t="e">
        <f t="shared" si="319"/>
        <v>#N/A</v>
      </c>
      <c r="ML63" s="153" t="e">
        <f t="shared" si="319"/>
        <v>#N/A</v>
      </c>
      <c r="MM63" s="153" t="e">
        <f t="shared" si="319"/>
        <v>#N/A</v>
      </c>
      <c r="MN63" s="153" t="e">
        <f t="shared" si="319"/>
        <v>#N/A</v>
      </c>
      <c r="MO63" s="153" t="e">
        <f t="shared" si="22"/>
        <v>#N/A</v>
      </c>
      <c r="MP63" s="153" t="e">
        <f t="shared" si="331"/>
        <v>#N/A</v>
      </c>
      <c r="MQ63" s="153" t="e">
        <f t="shared" si="331"/>
        <v>#N/A</v>
      </c>
      <c r="MR63" s="153" t="e">
        <f t="shared" si="331"/>
        <v>#N/A</v>
      </c>
      <c r="MS63" s="153" t="e">
        <f t="shared" si="312"/>
        <v>#N/A</v>
      </c>
      <c r="MT63" s="153" t="e">
        <f t="shared" si="312"/>
        <v>#N/A</v>
      </c>
      <c r="MU63" s="153" t="e">
        <f t="shared" si="312"/>
        <v>#N/A</v>
      </c>
      <c r="MV63" s="153" t="e">
        <f t="shared" si="312"/>
        <v>#N/A</v>
      </c>
      <c r="MW63" s="153" t="e">
        <f t="shared" si="312"/>
        <v>#N/A</v>
      </c>
      <c r="MX63" s="153" t="e">
        <f t="shared" si="312"/>
        <v>#N/A</v>
      </c>
      <c r="MY63" s="153" t="e">
        <f t="shared" si="312"/>
        <v>#N/A</v>
      </c>
      <c r="MZ63" s="153" t="e">
        <f t="shared" si="312"/>
        <v>#N/A</v>
      </c>
      <c r="NA63" s="153" t="e">
        <f t="shared" si="312"/>
        <v>#N/A</v>
      </c>
      <c r="NB63" s="153" t="e">
        <f t="shared" si="312"/>
        <v>#N/A</v>
      </c>
      <c r="NC63" s="153" t="e">
        <f t="shared" si="312"/>
        <v>#N/A</v>
      </c>
      <c r="ND63" s="153" t="e">
        <f t="shared" si="312"/>
        <v>#N/A</v>
      </c>
      <c r="NE63" s="153" t="e">
        <f t="shared" si="312"/>
        <v>#N/A</v>
      </c>
      <c r="NF63" s="153" t="e">
        <f t="shared" si="312"/>
        <v>#N/A</v>
      </c>
      <c r="NG63" s="153" t="e">
        <f t="shared" si="312"/>
        <v>#N/A</v>
      </c>
      <c r="NH63" s="153" t="e">
        <f t="shared" ref="NH63:NV78" si="339">IF(ISNONTEXT($K63),_xlfn.LOGNORM.DIST(FO63,LN($G63),LN($K63),FALSE),NA())</f>
        <v>#N/A</v>
      </c>
      <c r="NI63" s="153" t="e">
        <f t="shared" si="339"/>
        <v>#N/A</v>
      </c>
      <c r="NJ63" s="153" t="e">
        <f t="shared" si="339"/>
        <v>#N/A</v>
      </c>
      <c r="NK63" s="153" t="e">
        <f t="shared" si="339"/>
        <v>#N/A</v>
      </c>
      <c r="NL63" s="153" t="e">
        <f t="shared" si="339"/>
        <v>#N/A</v>
      </c>
      <c r="NM63" s="153" t="e">
        <f t="shared" si="339"/>
        <v>#N/A</v>
      </c>
      <c r="NN63" s="153" t="e">
        <f t="shared" si="339"/>
        <v>#N/A</v>
      </c>
      <c r="NO63" s="153" t="e">
        <f t="shared" si="339"/>
        <v>#N/A</v>
      </c>
      <c r="NP63" s="153" t="e">
        <f t="shared" si="339"/>
        <v>#N/A</v>
      </c>
      <c r="NQ63" s="153" t="e">
        <f t="shared" si="339"/>
        <v>#N/A</v>
      </c>
      <c r="NR63" s="153" t="e">
        <f t="shared" si="339"/>
        <v>#N/A</v>
      </c>
      <c r="NS63" s="153" t="e">
        <f t="shared" si="339"/>
        <v>#N/A</v>
      </c>
      <c r="NT63" s="153" t="e">
        <f t="shared" si="339"/>
        <v>#N/A</v>
      </c>
      <c r="NU63" s="153" t="e">
        <f t="shared" si="339"/>
        <v>#N/A</v>
      </c>
      <c r="NV63" s="153" t="e">
        <f t="shared" si="339"/>
        <v>#N/A</v>
      </c>
      <c r="NW63" s="153" t="e">
        <f t="shared" si="335"/>
        <v>#N/A</v>
      </c>
      <c r="NX63" s="153" t="e">
        <f t="shared" si="335"/>
        <v>#N/A</v>
      </c>
      <c r="NY63" s="153" t="e">
        <f t="shared" si="335"/>
        <v>#N/A</v>
      </c>
      <c r="NZ63" s="153" t="e">
        <f t="shared" si="335"/>
        <v>#N/A</v>
      </c>
      <c r="OA63" s="153" t="e">
        <f t="shared" si="335"/>
        <v>#N/A</v>
      </c>
      <c r="OB63" s="153" t="e">
        <f t="shared" si="335"/>
        <v>#N/A</v>
      </c>
      <c r="OC63" s="153" t="e">
        <f t="shared" si="335"/>
        <v>#N/A</v>
      </c>
      <c r="OD63" s="153" t="e">
        <f t="shared" si="335"/>
        <v>#N/A</v>
      </c>
      <c r="OE63" s="153" t="e">
        <f t="shared" si="335"/>
        <v>#N/A</v>
      </c>
      <c r="OF63" s="153" t="e">
        <f t="shared" si="335"/>
        <v>#N/A</v>
      </c>
      <c r="OG63" s="153" t="e">
        <f t="shared" si="335"/>
        <v>#N/A</v>
      </c>
      <c r="OH63" s="153" t="e">
        <f t="shared" si="335"/>
        <v>#N/A</v>
      </c>
      <c r="OI63" s="153" t="e">
        <f t="shared" si="335"/>
        <v>#N/A</v>
      </c>
      <c r="OJ63" s="153" t="e">
        <f t="shared" si="335"/>
        <v>#N/A</v>
      </c>
      <c r="OK63" s="153" t="e">
        <f t="shared" si="335"/>
        <v>#N/A</v>
      </c>
      <c r="OL63" s="153" t="e">
        <f t="shared" si="320"/>
        <v>#N/A</v>
      </c>
      <c r="OM63" s="153" t="e">
        <f t="shared" si="320"/>
        <v>#N/A</v>
      </c>
      <c r="ON63" s="153" t="e">
        <f t="shared" si="320"/>
        <v>#N/A</v>
      </c>
      <c r="OO63" s="153" t="e">
        <f t="shared" si="320"/>
        <v>#N/A</v>
      </c>
      <c r="OP63" s="153" t="e">
        <f t="shared" si="320"/>
        <v>#N/A</v>
      </c>
      <c r="OQ63" s="153" t="e">
        <f t="shared" si="320"/>
        <v>#N/A</v>
      </c>
      <c r="OR63" s="153" t="e">
        <f t="shared" si="320"/>
        <v>#N/A</v>
      </c>
      <c r="OS63" s="153" t="e">
        <f t="shared" si="320"/>
        <v>#N/A</v>
      </c>
      <c r="OT63" s="153" t="e">
        <f t="shared" si="320"/>
        <v>#N/A</v>
      </c>
      <c r="OU63" s="153" t="e">
        <f t="shared" si="320"/>
        <v>#N/A</v>
      </c>
      <c r="OV63" s="153" t="e">
        <f t="shared" si="320"/>
        <v>#N/A</v>
      </c>
      <c r="OW63" s="153" t="e">
        <f t="shared" si="320"/>
        <v>#N/A</v>
      </c>
      <c r="OX63" s="153" t="e">
        <f t="shared" si="320"/>
        <v>#N/A</v>
      </c>
      <c r="OY63" s="153" t="e">
        <f t="shared" si="320"/>
        <v>#N/A</v>
      </c>
      <c r="OZ63" s="153" t="e">
        <f t="shared" si="320"/>
        <v>#N/A</v>
      </c>
      <c r="PA63" s="153" t="e">
        <f t="shared" si="23"/>
        <v>#N/A</v>
      </c>
      <c r="PB63" s="153" t="e">
        <f t="shared" si="316"/>
        <v>#N/A</v>
      </c>
      <c r="PC63" s="153" t="e">
        <f t="shared" si="316"/>
        <v>#N/A</v>
      </c>
      <c r="PD63" s="153" t="e">
        <f t="shared" si="316"/>
        <v>#N/A</v>
      </c>
      <c r="PE63" s="153" t="e">
        <f t="shared" si="316"/>
        <v>#N/A</v>
      </c>
      <c r="PF63" s="153" t="e">
        <f t="shared" si="316"/>
        <v>#N/A</v>
      </c>
      <c r="PG63" s="153" t="e">
        <f t="shared" si="316"/>
        <v>#N/A</v>
      </c>
      <c r="PH63" s="153" t="e">
        <f t="shared" si="316"/>
        <v>#N/A</v>
      </c>
      <c r="PI63" s="153" t="e">
        <f t="shared" si="316"/>
        <v>#N/A</v>
      </c>
    </row>
    <row r="64" spans="1:425" hidden="1" x14ac:dyDescent="0.75">
      <c r="A64" s="4">
        <v>61</v>
      </c>
      <c r="B64" s="342" t="str">
        <f>IFERROR(_xlfn.LOGNORM.INV(VLookups!$B$22,LN($G64),LN($K64)),"")</f>
        <v/>
      </c>
      <c r="C64" s="87"/>
      <c r="D64" s="342" t="str">
        <f>IFERROR(_xlfn.LOGNORM.INV(VLookups!$B$23,LN($G64),LN($K64)),"")</f>
        <v/>
      </c>
      <c r="E64" s="34" t="str">
        <f t="shared" si="9"/>
        <v/>
      </c>
      <c r="F64" s="34" t="str">
        <f t="shared" si="10"/>
        <v/>
      </c>
      <c r="G64" s="68" t="str">
        <f>IF(AND(C64&gt;0,NOT(ISBLANK(H64))),IF(VLOOKUP($C$3,VLookups!$A$17:$B$18,2,FALSE),C64*VLOOKUP(H64,VLookups!$A$4:$B$13,2,FALSE),C64),"")</f>
        <v/>
      </c>
      <c r="H64" s="21"/>
      <c r="I64" s="56"/>
      <c r="J64" s="244"/>
      <c r="K64" s="343" t="str">
        <f>IF(C64&gt;0,IF(ISBLANK(J64),IF(ISBLANK(H64),"",VLOOKUP(H64,VLookups!$A$4:$C$13,3,FALSE)),J64),"")</f>
        <v/>
      </c>
      <c r="L64" s="343" t="str">
        <f t="shared" si="11"/>
        <v/>
      </c>
      <c r="M64" s="70" t="str">
        <f t="shared" si="12"/>
        <v/>
      </c>
      <c r="N64" s="87"/>
      <c r="O64" s="237" t="str">
        <f>IF(AND(N64&gt;0,C64&gt;0,NOT(K64="")),ABS(VLOOKUP($N$1,VLookups!$A$53:$B$54,2,FALSE)-_xlfn.LOGNORM.DIST(N64,LN(G64),LN(K64),TRUE)),"")</f>
        <v/>
      </c>
      <c r="P64" s="86" t="str">
        <f>IF(AND($B64&gt;0,$C64&gt;0,$D64&gt;0,NOT(ISBLANK($H64))),_xlfn.LOGNORM.INV(ABS(VLOOKUP($N$1,VLookups!$A$53:$B$54,2,FALSE)-P$3),LN($G64),LN($K64)),"")</f>
        <v/>
      </c>
      <c r="Q64" s="85" t="str">
        <f>IF(AND($B64&gt;0,$C64&gt;0,$D64&gt;0,NOT(ISBLANK($H64))),_xlfn.LOGNORM.INV(ABS(VLOOKUP($N$1,VLookups!$A$53:$B$54,2,FALSE)-Q$3),LN($G64),LN($K64)),"")</f>
        <v/>
      </c>
      <c r="R64" s="86" t="str">
        <f>IF(AND($B64&gt;0,$C64&gt;0,$D64&gt;0,NOT(ISBLANK($H64))),_xlfn.LOGNORM.INV(ABS(VLOOKUP($N$1,VLookups!$A$53:$B$54,2,FALSE)-R$3),LN($G64),LN($K64)),"")</f>
        <v/>
      </c>
      <c r="S64" s="85" t="str">
        <f>IF(AND($B64&gt;0,$C64&gt;0,$D64&gt;0,NOT(ISBLANK($H64))),_xlfn.LOGNORM.INV(ABS(VLOOKUP($N$1,VLookups!$A$53:$B$54,2,FALSE)-S$3),LN($G64),LN($K64)),"")</f>
        <v/>
      </c>
      <c r="T64" s="86" t="str">
        <f>IF(AND($B64&gt;0,$C64&gt;0,$D64&gt;0,NOT(ISBLANK($H64))),_xlfn.LOGNORM.INV(ABS(VLOOKUP($N$1,VLookups!$A$53:$B$54,2,FALSE)-T$3),LN($G64),LN($K64)),"")</f>
        <v/>
      </c>
      <c r="U64" s="85" t="str">
        <f>IF(AND($B64&gt;0,$C64&gt;0,$D64&gt;0,NOT(ISBLANK($H64))),_xlfn.LOGNORM.INV(ABS(VLOOKUP($N$1,VLookups!$A$53:$B$54,2,FALSE)-U$3),LN($G64),LN($K64)),"")</f>
        <v/>
      </c>
      <c r="V64" s="5"/>
      <c r="W64" s="152" t="str">
        <f t="shared" si="13"/>
        <v/>
      </c>
      <c r="X64" s="152" t="str">
        <f t="shared" si="14"/>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53" t="e">
        <f t="shared" si="283"/>
        <v>#N/A</v>
      </c>
      <c r="HR64" s="153" t="e">
        <f t="shared" si="329"/>
        <v>#N/A</v>
      </c>
      <c r="HS64" s="153" t="e">
        <f t="shared" si="329"/>
        <v>#N/A</v>
      </c>
      <c r="HT64" s="153" t="e">
        <f t="shared" si="329"/>
        <v>#N/A</v>
      </c>
      <c r="HU64" s="153" t="e">
        <f t="shared" si="310"/>
        <v>#N/A</v>
      </c>
      <c r="HV64" s="153" t="e">
        <f t="shared" si="310"/>
        <v>#N/A</v>
      </c>
      <c r="HW64" s="153" t="e">
        <f t="shared" si="310"/>
        <v>#N/A</v>
      </c>
      <c r="HX64" s="153" t="e">
        <f t="shared" si="310"/>
        <v>#N/A</v>
      </c>
      <c r="HY64" s="153" t="e">
        <f t="shared" si="310"/>
        <v>#N/A</v>
      </c>
      <c r="HZ64" s="153" t="e">
        <f t="shared" si="310"/>
        <v>#N/A</v>
      </c>
      <c r="IA64" s="153" t="e">
        <f t="shared" si="310"/>
        <v>#N/A</v>
      </c>
      <c r="IB64" s="153" t="e">
        <f t="shared" si="310"/>
        <v>#N/A</v>
      </c>
      <c r="IC64" s="153" t="e">
        <f t="shared" si="310"/>
        <v>#N/A</v>
      </c>
      <c r="ID64" s="153" t="e">
        <f t="shared" si="310"/>
        <v>#N/A</v>
      </c>
      <c r="IE64" s="153" t="e">
        <f t="shared" si="310"/>
        <v>#N/A</v>
      </c>
      <c r="IF64" s="153" t="e">
        <f t="shared" si="310"/>
        <v>#N/A</v>
      </c>
      <c r="IG64" s="153" t="e">
        <f t="shared" si="310"/>
        <v>#N/A</v>
      </c>
      <c r="IH64" s="153" t="e">
        <f t="shared" si="310"/>
        <v>#N/A</v>
      </c>
      <c r="II64" s="153" t="e">
        <f t="shared" si="310"/>
        <v>#N/A</v>
      </c>
      <c r="IJ64" s="153" t="e">
        <f t="shared" si="337"/>
        <v>#N/A</v>
      </c>
      <c r="IK64" s="153" t="e">
        <f t="shared" si="337"/>
        <v>#N/A</v>
      </c>
      <c r="IL64" s="153" t="e">
        <f t="shared" si="337"/>
        <v>#N/A</v>
      </c>
      <c r="IM64" s="153" t="e">
        <f t="shared" si="337"/>
        <v>#N/A</v>
      </c>
      <c r="IN64" s="153" t="e">
        <f t="shared" si="337"/>
        <v>#N/A</v>
      </c>
      <c r="IO64" s="153" t="e">
        <f t="shared" si="337"/>
        <v>#N/A</v>
      </c>
      <c r="IP64" s="153" t="e">
        <f t="shared" si="337"/>
        <v>#N/A</v>
      </c>
      <c r="IQ64" s="153" t="e">
        <f t="shared" si="337"/>
        <v>#N/A</v>
      </c>
      <c r="IR64" s="153" t="e">
        <f t="shared" si="337"/>
        <v>#N/A</v>
      </c>
      <c r="IS64" s="153" t="e">
        <f t="shared" si="337"/>
        <v>#N/A</v>
      </c>
      <c r="IT64" s="153" t="e">
        <f t="shared" si="337"/>
        <v>#N/A</v>
      </c>
      <c r="IU64" s="153" t="e">
        <f t="shared" si="337"/>
        <v>#N/A</v>
      </c>
      <c r="IV64" s="153" t="e">
        <f t="shared" si="337"/>
        <v>#N/A</v>
      </c>
      <c r="IW64" s="153" t="e">
        <f t="shared" si="337"/>
        <v>#N/A</v>
      </c>
      <c r="IX64" s="153" t="e">
        <f t="shared" si="337"/>
        <v>#N/A</v>
      </c>
      <c r="IY64" s="153" t="e">
        <f t="shared" si="333"/>
        <v>#N/A</v>
      </c>
      <c r="IZ64" s="153" t="e">
        <f t="shared" si="333"/>
        <v>#N/A</v>
      </c>
      <c r="JA64" s="153" t="e">
        <f t="shared" si="333"/>
        <v>#N/A</v>
      </c>
      <c r="JB64" s="153" t="e">
        <f t="shared" si="333"/>
        <v>#N/A</v>
      </c>
      <c r="JC64" s="153" t="e">
        <f t="shared" si="333"/>
        <v>#N/A</v>
      </c>
      <c r="JD64" s="153" t="e">
        <f t="shared" si="333"/>
        <v>#N/A</v>
      </c>
      <c r="JE64" s="153" t="e">
        <f t="shared" si="333"/>
        <v>#N/A</v>
      </c>
      <c r="JF64" s="153" t="e">
        <f t="shared" si="333"/>
        <v>#N/A</v>
      </c>
      <c r="JG64" s="153" t="e">
        <f t="shared" si="333"/>
        <v>#N/A</v>
      </c>
      <c r="JH64" s="153" t="e">
        <f t="shared" si="333"/>
        <v>#N/A</v>
      </c>
      <c r="JI64" s="153" t="e">
        <f t="shared" si="333"/>
        <v>#N/A</v>
      </c>
      <c r="JJ64" s="153" t="e">
        <f t="shared" si="333"/>
        <v>#N/A</v>
      </c>
      <c r="JK64" s="153" t="e">
        <f t="shared" si="333"/>
        <v>#N/A</v>
      </c>
      <c r="JL64" s="153" t="e">
        <f t="shared" si="333"/>
        <v>#N/A</v>
      </c>
      <c r="JM64" s="153" t="e">
        <f t="shared" si="333"/>
        <v>#N/A</v>
      </c>
      <c r="JN64" s="153" t="e">
        <f t="shared" si="318"/>
        <v>#N/A</v>
      </c>
      <c r="JO64" s="153" t="e">
        <f t="shared" si="318"/>
        <v>#N/A</v>
      </c>
      <c r="JP64" s="153" t="e">
        <f t="shared" si="318"/>
        <v>#N/A</v>
      </c>
      <c r="JQ64" s="153" t="e">
        <f t="shared" si="318"/>
        <v>#N/A</v>
      </c>
      <c r="JR64" s="153" t="e">
        <f t="shared" si="318"/>
        <v>#N/A</v>
      </c>
      <c r="JS64" s="153" t="e">
        <f t="shared" si="318"/>
        <v>#N/A</v>
      </c>
      <c r="JT64" s="153" t="e">
        <f t="shared" si="318"/>
        <v>#N/A</v>
      </c>
      <c r="JU64" s="153" t="e">
        <f t="shared" si="318"/>
        <v>#N/A</v>
      </c>
      <c r="JV64" s="153" t="e">
        <f t="shared" si="318"/>
        <v>#N/A</v>
      </c>
      <c r="JW64" s="153" t="e">
        <f t="shared" si="318"/>
        <v>#N/A</v>
      </c>
      <c r="JX64" s="153" t="e">
        <f t="shared" si="318"/>
        <v>#N/A</v>
      </c>
      <c r="JY64" s="153" t="e">
        <f t="shared" si="318"/>
        <v>#N/A</v>
      </c>
      <c r="JZ64" s="153" t="e">
        <f t="shared" si="318"/>
        <v>#N/A</v>
      </c>
      <c r="KA64" s="153" t="e">
        <f t="shared" si="318"/>
        <v>#N/A</v>
      </c>
      <c r="KB64" s="153" t="e">
        <f t="shared" si="318"/>
        <v>#N/A</v>
      </c>
      <c r="KC64" s="153" t="e">
        <f t="shared" si="21"/>
        <v>#N/A</v>
      </c>
      <c r="KD64" s="153" t="e">
        <f t="shared" si="330"/>
        <v>#N/A</v>
      </c>
      <c r="KE64" s="153" t="e">
        <f t="shared" si="330"/>
        <v>#N/A</v>
      </c>
      <c r="KF64" s="153" t="e">
        <f t="shared" si="330"/>
        <v>#N/A</v>
      </c>
      <c r="KG64" s="153" t="e">
        <f t="shared" si="311"/>
        <v>#N/A</v>
      </c>
      <c r="KH64" s="153" t="e">
        <f t="shared" si="311"/>
        <v>#N/A</v>
      </c>
      <c r="KI64" s="153" t="e">
        <f t="shared" si="311"/>
        <v>#N/A</v>
      </c>
      <c r="KJ64" s="153" t="e">
        <f t="shared" si="311"/>
        <v>#N/A</v>
      </c>
      <c r="KK64" s="153" t="e">
        <f t="shared" si="311"/>
        <v>#N/A</v>
      </c>
      <c r="KL64" s="153" t="e">
        <f t="shared" si="311"/>
        <v>#N/A</v>
      </c>
      <c r="KM64" s="153" t="e">
        <f t="shared" si="311"/>
        <v>#N/A</v>
      </c>
      <c r="KN64" s="153" t="e">
        <f t="shared" si="311"/>
        <v>#N/A</v>
      </c>
      <c r="KO64" s="153" t="e">
        <f t="shared" si="311"/>
        <v>#N/A</v>
      </c>
      <c r="KP64" s="153" t="e">
        <f t="shared" si="311"/>
        <v>#N/A</v>
      </c>
      <c r="KQ64" s="153" t="e">
        <f t="shared" si="311"/>
        <v>#N/A</v>
      </c>
      <c r="KR64" s="153" t="e">
        <f t="shared" si="311"/>
        <v>#N/A</v>
      </c>
      <c r="KS64" s="153" t="e">
        <f t="shared" si="311"/>
        <v>#N/A</v>
      </c>
      <c r="KT64" s="153" t="e">
        <f t="shared" si="311"/>
        <v>#N/A</v>
      </c>
      <c r="KU64" s="153" t="e">
        <f t="shared" si="311"/>
        <v>#N/A</v>
      </c>
      <c r="KV64" s="153" t="e">
        <f t="shared" si="338"/>
        <v>#N/A</v>
      </c>
      <c r="KW64" s="153" t="e">
        <f t="shared" si="338"/>
        <v>#N/A</v>
      </c>
      <c r="KX64" s="153" t="e">
        <f t="shared" si="338"/>
        <v>#N/A</v>
      </c>
      <c r="KY64" s="153" t="e">
        <f t="shared" si="338"/>
        <v>#N/A</v>
      </c>
      <c r="KZ64" s="153" t="e">
        <f t="shared" si="338"/>
        <v>#N/A</v>
      </c>
      <c r="LA64" s="153" t="e">
        <f t="shared" si="338"/>
        <v>#N/A</v>
      </c>
      <c r="LB64" s="153" t="e">
        <f t="shared" si="338"/>
        <v>#N/A</v>
      </c>
      <c r="LC64" s="153" t="e">
        <f t="shared" si="338"/>
        <v>#N/A</v>
      </c>
      <c r="LD64" s="153" t="e">
        <f t="shared" si="338"/>
        <v>#N/A</v>
      </c>
      <c r="LE64" s="153" t="e">
        <f t="shared" si="338"/>
        <v>#N/A</v>
      </c>
      <c r="LF64" s="153" t="e">
        <f t="shared" si="338"/>
        <v>#N/A</v>
      </c>
      <c r="LG64" s="153" t="e">
        <f t="shared" si="338"/>
        <v>#N/A</v>
      </c>
      <c r="LH64" s="153" t="e">
        <f t="shared" si="338"/>
        <v>#N/A</v>
      </c>
      <c r="LI64" s="153" t="e">
        <f t="shared" si="338"/>
        <v>#N/A</v>
      </c>
      <c r="LJ64" s="153" t="e">
        <f t="shared" si="338"/>
        <v>#N/A</v>
      </c>
      <c r="LK64" s="153" t="e">
        <f t="shared" si="334"/>
        <v>#N/A</v>
      </c>
      <c r="LL64" s="153" t="e">
        <f t="shared" si="334"/>
        <v>#N/A</v>
      </c>
      <c r="LM64" s="153" t="e">
        <f t="shared" si="334"/>
        <v>#N/A</v>
      </c>
      <c r="LN64" s="153" t="e">
        <f t="shared" si="334"/>
        <v>#N/A</v>
      </c>
      <c r="LO64" s="153" t="e">
        <f t="shared" si="334"/>
        <v>#N/A</v>
      </c>
      <c r="LP64" s="153" t="e">
        <f t="shared" si="334"/>
        <v>#N/A</v>
      </c>
      <c r="LQ64" s="153" t="e">
        <f t="shared" si="334"/>
        <v>#N/A</v>
      </c>
      <c r="LR64" s="153" t="e">
        <f t="shared" si="334"/>
        <v>#N/A</v>
      </c>
      <c r="LS64" s="153" t="e">
        <f t="shared" si="334"/>
        <v>#N/A</v>
      </c>
      <c r="LT64" s="153" t="e">
        <f t="shared" si="334"/>
        <v>#N/A</v>
      </c>
      <c r="LU64" s="153" t="e">
        <f t="shared" si="334"/>
        <v>#N/A</v>
      </c>
      <c r="LV64" s="153" t="e">
        <f t="shared" si="334"/>
        <v>#N/A</v>
      </c>
      <c r="LW64" s="153" t="e">
        <f t="shared" si="334"/>
        <v>#N/A</v>
      </c>
      <c r="LX64" s="153" t="e">
        <f t="shared" si="334"/>
        <v>#N/A</v>
      </c>
      <c r="LY64" s="153" t="e">
        <f t="shared" si="334"/>
        <v>#N/A</v>
      </c>
      <c r="LZ64" s="153" t="e">
        <f t="shared" si="319"/>
        <v>#N/A</v>
      </c>
      <c r="MA64" s="153" t="e">
        <f t="shared" si="319"/>
        <v>#N/A</v>
      </c>
      <c r="MB64" s="153" t="e">
        <f t="shared" si="319"/>
        <v>#N/A</v>
      </c>
      <c r="MC64" s="153" t="e">
        <f t="shared" si="319"/>
        <v>#N/A</v>
      </c>
      <c r="MD64" s="153" t="e">
        <f t="shared" si="319"/>
        <v>#N/A</v>
      </c>
      <c r="ME64" s="153" t="e">
        <f t="shared" si="319"/>
        <v>#N/A</v>
      </c>
      <c r="MF64" s="153" t="e">
        <f t="shared" si="319"/>
        <v>#N/A</v>
      </c>
      <c r="MG64" s="153" t="e">
        <f t="shared" si="319"/>
        <v>#N/A</v>
      </c>
      <c r="MH64" s="153" t="e">
        <f t="shared" si="319"/>
        <v>#N/A</v>
      </c>
      <c r="MI64" s="153" t="e">
        <f t="shared" si="319"/>
        <v>#N/A</v>
      </c>
      <c r="MJ64" s="153" t="e">
        <f t="shared" si="319"/>
        <v>#N/A</v>
      </c>
      <c r="MK64" s="153" t="e">
        <f t="shared" si="319"/>
        <v>#N/A</v>
      </c>
      <c r="ML64" s="153" t="e">
        <f t="shared" si="319"/>
        <v>#N/A</v>
      </c>
      <c r="MM64" s="153" t="e">
        <f t="shared" si="319"/>
        <v>#N/A</v>
      </c>
      <c r="MN64" s="153" t="e">
        <f t="shared" si="319"/>
        <v>#N/A</v>
      </c>
      <c r="MO64" s="153" t="e">
        <f t="shared" si="22"/>
        <v>#N/A</v>
      </c>
      <c r="MP64" s="153" t="e">
        <f t="shared" si="331"/>
        <v>#N/A</v>
      </c>
      <c r="MQ64" s="153" t="e">
        <f t="shared" si="331"/>
        <v>#N/A</v>
      </c>
      <c r="MR64" s="153" t="e">
        <f t="shared" si="331"/>
        <v>#N/A</v>
      </c>
      <c r="MS64" s="153" t="e">
        <f t="shared" si="312"/>
        <v>#N/A</v>
      </c>
      <c r="MT64" s="153" t="e">
        <f t="shared" si="312"/>
        <v>#N/A</v>
      </c>
      <c r="MU64" s="153" t="e">
        <f t="shared" si="312"/>
        <v>#N/A</v>
      </c>
      <c r="MV64" s="153" t="e">
        <f t="shared" si="312"/>
        <v>#N/A</v>
      </c>
      <c r="MW64" s="153" t="e">
        <f t="shared" si="312"/>
        <v>#N/A</v>
      </c>
      <c r="MX64" s="153" t="e">
        <f t="shared" si="312"/>
        <v>#N/A</v>
      </c>
      <c r="MY64" s="153" t="e">
        <f t="shared" si="312"/>
        <v>#N/A</v>
      </c>
      <c r="MZ64" s="153" t="e">
        <f t="shared" si="312"/>
        <v>#N/A</v>
      </c>
      <c r="NA64" s="153" t="e">
        <f t="shared" si="312"/>
        <v>#N/A</v>
      </c>
      <c r="NB64" s="153" t="e">
        <f t="shared" si="312"/>
        <v>#N/A</v>
      </c>
      <c r="NC64" s="153" t="e">
        <f t="shared" si="312"/>
        <v>#N/A</v>
      </c>
      <c r="ND64" s="153" t="e">
        <f t="shared" si="312"/>
        <v>#N/A</v>
      </c>
      <c r="NE64" s="153" t="e">
        <f t="shared" si="312"/>
        <v>#N/A</v>
      </c>
      <c r="NF64" s="153" t="e">
        <f t="shared" si="312"/>
        <v>#N/A</v>
      </c>
      <c r="NG64" s="153" t="e">
        <f t="shared" si="312"/>
        <v>#N/A</v>
      </c>
      <c r="NH64" s="153" t="e">
        <f t="shared" si="339"/>
        <v>#N/A</v>
      </c>
      <c r="NI64" s="153" t="e">
        <f t="shared" si="339"/>
        <v>#N/A</v>
      </c>
      <c r="NJ64" s="153" t="e">
        <f t="shared" si="339"/>
        <v>#N/A</v>
      </c>
      <c r="NK64" s="153" t="e">
        <f t="shared" si="339"/>
        <v>#N/A</v>
      </c>
      <c r="NL64" s="153" t="e">
        <f t="shared" si="339"/>
        <v>#N/A</v>
      </c>
      <c r="NM64" s="153" t="e">
        <f t="shared" si="339"/>
        <v>#N/A</v>
      </c>
      <c r="NN64" s="153" t="e">
        <f t="shared" si="339"/>
        <v>#N/A</v>
      </c>
      <c r="NO64" s="153" t="e">
        <f t="shared" si="339"/>
        <v>#N/A</v>
      </c>
      <c r="NP64" s="153" t="e">
        <f t="shared" si="339"/>
        <v>#N/A</v>
      </c>
      <c r="NQ64" s="153" t="e">
        <f t="shared" si="339"/>
        <v>#N/A</v>
      </c>
      <c r="NR64" s="153" t="e">
        <f t="shared" si="339"/>
        <v>#N/A</v>
      </c>
      <c r="NS64" s="153" t="e">
        <f t="shared" si="339"/>
        <v>#N/A</v>
      </c>
      <c r="NT64" s="153" t="e">
        <f t="shared" si="339"/>
        <v>#N/A</v>
      </c>
      <c r="NU64" s="153" t="e">
        <f t="shared" si="339"/>
        <v>#N/A</v>
      </c>
      <c r="NV64" s="153" t="e">
        <f t="shared" si="339"/>
        <v>#N/A</v>
      </c>
      <c r="NW64" s="153" t="e">
        <f t="shared" si="335"/>
        <v>#N/A</v>
      </c>
      <c r="NX64" s="153" t="e">
        <f t="shared" si="335"/>
        <v>#N/A</v>
      </c>
      <c r="NY64" s="153" t="e">
        <f t="shared" si="335"/>
        <v>#N/A</v>
      </c>
      <c r="NZ64" s="153" t="e">
        <f t="shared" si="335"/>
        <v>#N/A</v>
      </c>
      <c r="OA64" s="153" t="e">
        <f t="shared" si="335"/>
        <v>#N/A</v>
      </c>
      <c r="OB64" s="153" t="e">
        <f t="shared" si="335"/>
        <v>#N/A</v>
      </c>
      <c r="OC64" s="153" t="e">
        <f t="shared" si="335"/>
        <v>#N/A</v>
      </c>
      <c r="OD64" s="153" t="e">
        <f t="shared" si="335"/>
        <v>#N/A</v>
      </c>
      <c r="OE64" s="153" t="e">
        <f t="shared" si="335"/>
        <v>#N/A</v>
      </c>
      <c r="OF64" s="153" t="e">
        <f t="shared" si="335"/>
        <v>#N/A</v>
      </c>
      <c r="OG64" s="153" t="e">
        <f t="shared" si="335"/>
        <v>#N/A</v>
      </c>
      <c r="OH64" s="153" t="e">
        <f t="shared" si="335"/>
        <v>#N/A</v>
      </c>
      <c r="OI64" s="153" t="e">
        <f t="shared" si="335"/>
        <v>#N/A</v>
      </c>
      <c r="OJ64" s="153" t="e">
        <f t="shared" si="335"/>
        <v>#N/A</v>
      </c>
      <c r="OK64" s="153" t="e">
        <f t="shared" si="335"/>
        <v>#N/A</v>
      </c>
      <c r="OL64" s="153" t="e">
        <f t="shared" si="320"/>
        <v>#N/A</v>
      </c>
      <c r="OM64" s="153" t="e">
        <f t="shared" si="320"/>
        <v>#N/A</v>
      </c>
      <c r="ON64" s="153" t="e">
        <f t="shared" si="320"/>
        <v>#N/A</v>
      </c>
      <c r="OO64" s="153" t="e">
        <f t="shared" si="320"/>
        <v>#N/A</v>
      </c>
      <c r="OP64" s="153" t="e">
        <f t="shared" si="320"/>
        <v>#N/A</v>
      </c>
      <c r="OQ64" s="153" t="e">
        <f t="shared" si="320"/>
        <v>#N/A</v>
      </c>
      <c r="OR64" s="153" t="e">
        <f t="shared" si="320"/>
        <v>#N/A</v>
      </c>
      <c r="OS64" s="153" t="e">
        <f t="shared" si="320"/>
        <v>#N/A</v>
      </c>
      <c r="OT64" s="153" t="e">
        <f t="shared" si="320"/>
        <v>#N/A</v>
      </c>
      <c r="OU64" s="153" t="e">
        <f t="shared" si="320"/>
        <v>#N/A</v>
      </c>
      <c r="OV64" s="153" t="e">
        <f t="shared" si="320"/>
        <v>#N/A</v>
      </c>
      <c r="OW64" s="153" t="e">
        <f t="shared" si="320"/>
        <v>#N/A</v>
      </c>
      <c r="OX64" s="153" t="e">
        <f t="shared" si="320"/>
        <v>#N/A</v>
      </c>
      <c r="OY64" s="153" t="e">
        <f t="shared" si="320"/>
        <v>#N/A</v>
      </c>
      <c r="OZ64" s="153" t="e">
        <f t="shared" si="320"/>
        <v>#N/A</v>
      </c>
      <c r="PA64" s="153" t="e">
        <f t="shared" si="23"/>
        <v>#N/A</v>
      </c>
      <c r="PB64" s="153" t="e">
        <f t="shared" si="316"/>
        <v>#N/A</v>
      </c>
      <c r="PC64" s="153" t="e">
        <f t="shared" si="316"/>
        <v>#N/A</v>
      </c>
      <c r="PD64" s="153" t="e">
        <f t="shared" si="316"/>
        <v>#N/A</v>
      </c>
      <c r="PE64" s="153" t="e">
        <f t="shared" si="316"/>
        <v>#N/A</v>
      </c>
      <c r="PF64" s="153" t="e">
        <f t="shared" si="316"/>
        <v>#N/A</v>
      </c>
      <c r="PG64" s="153" t="e">
        <f t="shared" si="316"/>
        <v>#N/A</v>
      </c>
      <c r="PH64" s="153" t="e">
        <f t="shared" si="316"/>
        <v>#N/A</v>
      </c>
      <c r="PI64" s="153" t="e">
        <f t="shared" si="316"/>
        <v>#N/A</v>
      </c>
    </row>
    <row r="65" spans="1:425" hidden="1" x14ac:dyDescent="0.75">
      <c r="A65" s="4">
        <v>62</v>
      </c>
      <c r="B65" s="342" t="str">
        <f>IFERROR(_xlfn.LOGNORM.INV(VLookups!$B$22,LN($G65),LN($K65)),"")</f>
        <v/>
      </c>
      <c r="C65" s="87"/>
      <c r="D65" s="342" t="str">
        <f>IFERROR(_xlfn.LOGNORM.INV(VLookups!$B$23,LN($G65),LN($K65)),"")</f>
        <v/>
      </c>
      <c r="E65" s="34" t="str">
        <f t="shared" si="9"/>
        <v/>
      </c>
      <c r="F65" s="34" t="str">
        <f t="shared" si="10"/>
        <v/>
      </c>
      <c r="G65" s="68" t="str">
        <f>IF(AND(C65&gt;0,NOT(ISBLANK(H65))),IF(VLOOKUP($C$3,VLookups!$A$17:$B$18,2,FALSE),C65*VLOOKUP(H65,VLookups!$A$4:$B$13,2,FALSE),C65),"")</f>
        <v/>
      </c>
      <c r="H65" s="21"/>
      <c r="I65" s="56"/>
      <c r="J65" s="244"/>
      <c r="K65" s="343" t="str">
        <f>IF(C65&gt;0,IF(ISBLANK(J65),IF(ISBLANK(H65),"",VLOOKUP(H65,VLookups!$A$4:$C$13,3,FALSE)),J65),"")</f>
        <v/>
      </c>
      <c r="L65" s="343" t="str">
        <f t="shared" si="11"/>
        <v/>
      </c>
      <c r="M65" s="70" t="str">
        <f t="shared" si="12"/>
        <v/>
      </c>
      <c r="N65" s="87"/>
      <c r="O65" s="237" t="str">
        <f>IF(AND(N65&gt;0,C65&gt;0,NOT(K65="")),ABS(VLOOKUP($N$1,VLookups!$A$53:$B$54,2,FALSE)-_xlfn.LOGNORM.DIST(N65,LN(G65),LN(K65),TRUE)),"")</f>
        <v/>
      </c>
      <c r="P65" s="86" t="str">
        <f>IF(AND($B65&gt;0,$C65&gt;0,$D65&gt;0,NOT(ISBLANK($H65))),_xlfn.LOGNORM.INV(ABS(VLOOKUP($N$1,VLookups!$A$53:$B$54,2,FALSE)-P$3),LN($G65),LN($K65)),"")</f>
        <v/>
      </c>
      <c r="Q65" s="85" t="str">
        <f>IF(AND($B65&gt;0,$C65&gt;0,$D65&gt;0,NOT(ISBLANK($H65))),_xlfn.LOGNORM.INV(ABS(VLOOKUP($N$1,VLookups!$A$53:$B$54,2,FALSE)-Q$3),LN($G65),LN($K65)),"")</f>
        <v/>
      </c>
      <c r="R65" s="86" t="str">
        <f>IF(AND($B65&gt;0,$C65&gt;0,$D65&gt;0,NOT(ISBLANK($H65))),_xlfn.LOGNORM.INV(ABS(VLOOKUP($N$1,VLookups!$A$53:$B$54,2,FALSE)-R$3),LN($G65),LN($K65)),"")</f>
        <v/>
      </c>
      <c r="S65" s="85" t="str">
        <f>IF(AND($B65&gt;0,$C65&gt;0,$D65&gt;0,NOT(ISBLANK($H65))),_xlfn.LOGNORM.INV(ABS(VLOOKUP($N$1,VLookups!$A$53:$B$54,2,FALSE)-S$3),LN($G65),LN($K65)),"")</f>
        <v/>
      </c>
      <c r="T65" s="86" t="str">
        <f>IF(AND($B65&gt;0,$C65&gt;0,$D65&gt;0,NOT(ISBLANK($H65))),_xlfn.LOGNORM.INV(ABS(VLOOKUP($N$1,VLookups!$A$53:$B$54,2,FALSE)-T$3),LN($G65),LN($K65)),"")</f>
        <v/>
      </c>
      <c r="U65" s="85" t="str">
        <f>IF(AND($B65&gt;0,$C65&gt;0,$D65&gt;0,NOT(ISBLANK($H65))),_xlfn.LOGNORM.INV(ABS(VLOOKUP($N$1,VLookups!$A$53:$B$54,2,FALSE)-U$3),LN($G65),LN($K65)),"")</f>
        <v/>
      </c>
      <c r="V65" s="5"/>
      <c r="W65" s="152" t="str">
        <f t="shared" si="13"/>
        <v/>
      </c>
      <c r="X65" s="152" t="str">
        <f t="shared" si="14"/>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53" t="e">
        <f t="shared" si="283"/>
        <v>#N/A</v>
      </c>
      <c r="HR65" s="153" t="e">
        <f t="shared" si="329"/>
        <v>#N/A</v>
      </c>
      <c r="HS65" s="153" t="e">
        <f t="shared" si="329"/>
        <v>#N/A</v>
      </c>
      <c r="HT65" s="153" t="e">
        <f t="shared" si="329"/>
        <v>#N/A</v>
      </c>
      <c r="HU65" s="153" t="e">
        <f t="shared" ref="HU65:II80" si="342">IF(ISNONTEXT($K65),_xlfn.LOGNORM.DIST(AB65,LN($G65),LN($K65),FALSE),NA())</f>
        <v>#N/A</v>
      </c>
      <c r="HV65" s="153" t="e">
        <f t="shared" si="342"/>
        <v>#N/A</v>
      </c>
      <c r="HW65" s="153" t="e">
        <f t="shared" si="342"/>
        <v>#N/A</v>
      </c>
      <c r="HX65" s="153" t="e">
        <f t="shared" si="342"/>
        <v>#N/A</v>
      </c>
      <c r="HY65" s="153" t="e">
        <f t="shared" si="342"/>
        <v>#N/A</v>
      </c>
      <c r="HZ65" s="153" t="e">
        <f t="shared" si="342"/>
        <v>#N/A</v>
      </c>
      <c r="IA65" s="153" t="e">
        <f t="shared" si="342"/>
        <v>#N/A</v>
      </c>
      <c r="IB65" s="153" t="e">
        <f t="shared" si="342"/>
        <v>#N/A</v>
      </c>
      <c r="IC65" s="153" t="e">
        <f t="shared" si="342"/>
        <v>#N/A</v>
      </c>
      <c r="ID65" s="153" t="e">
        <f t="shared" si="342"/>
        <v>#N/A</v>
      </c>
      <c r="IE65" s="153" t="e">
        <f t="shared" si="342"/>
        <v>#N/A</v>
      </c>
      <c r="IF65" s="153" t="e">
        <f t="shared" si="342"/>
        <v>#N/A</v>
      </c>
      <c r="IG65" s="153" t="e">
        <f t="shared" si="342"/>
        <v>#N/A</v>
      </c>
      <c r="IH65" s="153" t="e">
        <f t="shared" si="342"/>
        <v>#N/A</v>
      </c>
      <c r="II65" s="153" t="e">
        <f t="shared" si="342"/>
        <v>#N/A</v>
      </c>
      <c r="IJ65" s="153" t="e">
        <f t="shared" si="337"/>
        <v>#N/A</v>
      </c>
      <c r="IK65" s="153" t="e">
        <f t="shared" si="337"/>
        <v>#N/A</v>
      </c>
      <c r="IL65" s="153" t="e">
        <f t="shared" si="337"/>
        <v>#N/A</v>
      </c>
      <c r="IM65" s="153" t="e">
        <f t="shared" si="337"/>
        <v>#N/A</v>
      </c>
      <c r="IN65" s="153" t="e">
        <f t="shared" si="337"/>
        <v>#N/A</v>
      </c>
      <c r="IO65" s="153" t="e">
        <f t="shared" si="337"/>
        <v>#N/A</v>
      </c>
      <c r="IP65" s="153" t="e">
        <f t="shared" si="337"/>
        <v>#N/A</v>
      </c>
      <c r="IQ65" s="153" t="e">
        <f t="shared" si="337"/>
        <v>#N/A</v>
      </c>
      <c r="IR65" s="153" t="e">
        <f t="shared" si="337"/>
        <v>#N/A</v>
      </c>
      <c r="IS65" s="153" t="e">
        <f t="shared" si="337"/>
        <v>#N/A</v>
      </c>
      <c r="IT65" s="153" t="e">
        <f t="shared" si="337"/>
        <v>#N/A</v>
      </c>
      <c r="IU65" s="153" t="e">
        <f t="shared" si="337"/>
        <v>#N/A</v>
      </c>
      <c r="IV65" s="153" t="e">
        <f t="shared" si="337"/>
        <v>#N/A</v>
      </c>
      <c r="IW65" s="153" t="e">
        <f t="shared" si="337"/>
        <v>#N/A</v>
      </c>
      <c r="IX65" s="153" t="e">
        <f t="shared" si="337"/>
        <v>#N/A</v>
      </c>
      <c r="IY65" s="153" t="e">
        <f t="shared" si="333"/>
        <v>#N/A</v>
      </c>
      <c r="IZ65" s="153" t="e">
        <f t="shared" si="333"/>
        <v>#N/A</v>
      </c>
      <c r="JA65" s="153" t="e">
        <f t="shared" si="333"/>
        <v>#N/A</v>
      </c>
      <c r="JB65" s="153" t="e">
        <f t="shared" si="333"/>
        <v>#N/A</v>
      </c>
      <c r="JC65" s="153" t="e">
        <f t="shared" si="333"/>
        <v>#N/A</v>
      </c>
      <c r="JD65" s="153" t="e">
        <f t="shared" si="333"/>
        <v>#N/A</v>
      </c>
      <c r="JE65" s="153" t="e">
        <f t="shared" si="333"/>
        <v>#N/A</v>
      </c>
      <c r="JF65" s="153" t="e">
        <f t="shared" si="333"/>
        <v>#N/A</v>
      </c>
      <c r="JG65" s="153" t="e">
        <f t="shared" si="333"/>
        <v>#N/A</v>
      </c>
      <c r="JH65" s="153" t="e">
        <f t="shared" si="333"/>
        <v>#N/A</v>
      </c>
      <c r="JI65" s="153" t="e">
        <f t="shared" si="333"/>
        <v>#N/A</v>
      </c>
      <c r="JJ65" s="153" t="e">
        <f t="shared" si="333"/>
        <v>#N/A</v>
      </c>
      <c r="JK65" s="153" t="e">
        <f t="shared" si="333"/>
        <v>#N/A</v>
      </c>
      <c r="JL65" s="153" t="e">
        <f t="shared" si="333"/>
        <v>#N/A</v>
      </c>
      <c r="JM65" s="153" t="e">
        <f t="shared" si="333"/>
        <v>#N/A</v>
      </c>
      <c r="JN65" s="153" t="e">
        <f t="shared" si="318"/>
        <v>#N/A</v>
      </c>
      <c r="JO65" s="153" t="e">
        <f t="shared" si="318"/>
        <v>#N/A</v>
      </c>
      <c r="JP65" s="153" t="e">
        <f t="shared" si="318"/>
        <v>#N/A</v>
      </c>
      <c r="JQ65" s="153" t="e">
        <f t="shared" si="318"/>
        <v>#N/A</v>
      </c>
      <c r="JR65" s="153" t="e">
        <f t="shared" si="318"/>
        <v>#N/A</v>
      </c>
      <c r="JS65" s="153" t="e">
        <f t="shared" si="318"/>
        <v>#N/A</v>
      </c>
      <c r="JT65" s="153" t="e">
        <f t="shared" si="318"/>
        <v>#N/A</v>
      </c>
      <c r="JU65" s="153" t="e">
        <f t="shared" si="318"/>
        <v>#N/A</v>
      </c>
      <c r="JV65" s="153" t="e">
        <f t="shared" si="318"/>
        <v>#N/A</v>
      </c>
      <c r="JW65" s="153" t="e">
        <f t="shared" si="318"/>
        <v>#N/A</v>
      </c>
      <c r="JX65" s="153" t="e">
        <f t="shared" si="318"/>
        <v>#N/A</v>
      </c>
      <c r="JY65" s="153" t="e">
        <f t="shared" si="318"/>
        <v>#N/A</v>
      </c>
      <c r="JZ65" s="153" t="e">
        <f t="shared" si="318"/>
        <v>#N/A</v>
      </c>
      <c r="KA65" s="153" t="e">
        <f t="shared" si="318"/>
        <v>#N/A</v>
      </c>
      <c r="KB65" s="153" t="e">
        <f t="shared" si="318"/>
        <v>#N/A</v>
      </c>
      <c r="KC65" s="153" t="e">
        <f t="shared" si="21"/>
        <v>#N/A</v>
      </c>
      <c r="KD65" s="153" t="e">
        <f t="shared" si="330"/>
        <v>#N/A</v>
      </c>
      <c r="KE65" s="153" t="e">
        <f t="shared" si="330"/>
        <v>#N/A</v>
      </c>
      <c r="KF65" s="153" t="e">
        <f t="shared" si="330"/>
        <v>#N/A</v>
      </c>
      <c r="KG65" s="153" t="e">
        <f t="shared" ref="KG65:KU80" si="343">IF(ISNONTEXT($K65),_xlfn.LOGNORM.DIST(CN65,LN($G65),LN($K65),FALSE),NA())</f>
        <v>#N/A</v>
      </c>
      <c r="KH65" s="153" t="e">
        <f t="shared" si="343"/>
        <v>#N/A</v>
      </c>
      <c r="KI65" s="153" t="e">
        <f t="shared" si="343"/>
        <v>#N/A</v>
      </c>
      <c r="KJ65" s="153" t="e">
        <f t="shared" si="343"/>
        <v>#N/A</v>
      </c>
      <c r="KK65" s="153" t="e">
        <f t="shared" si="343"/>
        <v>#N/A</v>
      </c>
      <c r="KL65" s="153" t="e">
        <f t="shared" si="343"/>
        <v>#N/A</v>
      </c>
      <c r="KM65" s="153" t="e">
        <f t="shared" si="343"/>
        <v>#N/A</v>
      </c>
      <c r="KN65" s="153" t="e">
        <f t="shared" si="343"/>
        <v>#N/A</v>
      </c>
      <c r="KO65" s="153" t="e">
        <f t="shared" si="343"/>
        <v>#N/A</v>
      </c>
      <c r="KP65" s="153" t="e">
        <f t="shared" si="343"/>
        <v>#N/A</v>
      </c>
      <c r="KQ65" s="153" t="e">
        <f t="shared" si="343"/>
        <v>#N/A</v>
      </c>
      <c r="KR65" s="153" t="e">
        <f t="shared" si="343"/>
        <v>#N/A</v>
      </c>
      <c r="KS65" s="153" t="e">
        <f t="shared" si="343"/>
        <v>#N/A</v>
      </c>
      <c r="KT65" s="153" t="e">
        <f t="shared" si="343"/>
        <v>#N/A</v>
      </c>
      <c r="KU65" s="153" t="e">
        <f t="shared" si="343"/>
        <v>#N/A</v>
      </c>
      <c r="KV65" s="153" t="e">
        <f t="shared" si="338"/>
        <v>#N/A</v>
      </c>
      <c r="KW65" s="153" t="e">
        <f t="shared" si="338"/>
        <v>#N/A</v>
      </c>
      <c r="KX65" s="153" t="e">
        <f t="shared" si="338"/>
        <v>#N/A</v>
      </c>
      <c r="KY65" s="153" t="e">
        <f t="shared" si="338"/>
        <v>#N/A</v>
      </c>
      <c r="KZ65" s="153" t="e">
        <f t="shared" si="338"/>
        <v>#N/A</v>
      </c>
      <c r="LA65" s="153" t="e">
        <f t="shared" si="338"/>
        <v>#N/A</v>
      </c>
      <c r="LB65" s="153" t="e">
        <f t="shared" si="338"/>
        <v>#N/A</v>
      </c>
      <c r="LC65" s="153" t="e">
        <f t="shared" si="338"/>
        <v>#N/A</v>
      </c>
      <c r="LD65" s="153" t="e">
        <f t="shared" si="338"/>
        <v>#N/A</v>
      </c>
      <c r="LE65" s="153" t="e">
        <f t="shared" si="338"/>
        <v>#N/A</v>
      </c>
      <c r="LF65" s="153" t="e">
        <f t="shared" si="338"/>
        <v>#N/A</v>
      </c>
      <c r="LG65" s="153" t="e">
        <f t="shared" si="338"/>
        <v>#N/A</v>
      </c>
      <c r="LH65" s="153" t="e">
        <f t="shared" si="338"/>
        <v>#N/A</v>
      </c>
      <c r="LI65" s="153" t="e">
        <f t="shared" si="338"/>
        <v>#N/A</v>
      </c>
      <c r="LJ65" s="153" t="e">
        <f t="shared" si="338"/>
        <v>#N/A</v>
      </c>
      <c r="LK65" s="153" t="e">
        <f t="shared" si="334"/>
        <v>#N/A</v>
      </c>
      <c r="LL65" s="153" t="e">
        <f t="shared" si="334"/>
        <v>#N/A</v>
      </c>
      <c r="LM65" s="153" t="e">
        <f t="shared" si="334"/>
        <v>#N/A</v>
      </c>
      <c r="LN65" s="153" t="e">
        <f t="shared" si="334"/>
        <v>#N/A</v>
      </c>
      <c r="LO65" s="153" t="e">
        <f t="shared" si="334"/>
        <v>#N/A</v>
      </c>
      <c r="LP65" s="153" t="e">
        <f t="shared" si="334"/>
        <v>#N/A</v>
      </c>
      <c r="LQ65" s="153" t="e">
        <f t="shared" si="334"/>
        <v>#N/A</v>
      </c>
      <c r="LR65" s="153" t="e">
        <f t="shared" si="334"/>
        <v>#N/A</v>
      </c>
      <c r="LS65" s="153" t="e">
        <f t="shared" si="334"/>
        <v>#N/A</v>
      </c>
      <c r="LT65" s="153" t="e">
        <f t="shared" si="334"/>
        <v>#N/A</v>
      </c>
      <c r="LU65" s="153" t="e">
        <f t="shared" si="334"/>
        <v>#N/A</v>
      </c>
      <c r="LV65" s="153" t="e">
        <f t="shared" si="334"/>
        <v>#N/A</v>
      </c>
      <c r="LW65" s="153" t="e">
        <f t="shared" si="334"/>
        <v>#N/A</v>
      </c>
      <c r="LX65" s="153" t="e">
        <f t="shared" si="334"/>
        <v>#N/A</v>
      </c>
      <c r="LY65" s="153" t="e">
        <f t="shared" si="334"/>
        <v>#N/A</v>
      </c>
      <c r="LZ65" s="153" t="e">
        <f t="shared" si="319"/>
        <v>#N/A</v>
      </c>
      <c r="MA65" s="153" t="e">
        <f t="shared" si="319"/>
        <v>#N/A</v>
      </c>
      <c r="MB65" s="153" t="e">
        <f t="shared" si="319"/>
        <v>#N/A</v>
      </c>
      <c r="MC65" s="153" t="e">
        <f t="shared" si="319"/>
        <v>#N/A</v>
      </c>
      <c r="MD65" s="153" t="e">
        <f t="shared" si="319"/>
        <v>#N/A</v>
      </c>
      <c r="ME65" s="153" t="e">
        <f t="shared" si="319"/>
        <v>#N/A</v>
      </c>
      <c r="MF65" s="153" t="e">
        <f t="shared" si="319"/>
        <v>#N/A</v>
      </c>
      <c r="MG65" s="153" t="e">
        <f t="shared" si="319"/>
        <v>#N/A</v>
      </c>
      <c r="MH65" s="153" t="e">
        <f t="shared" si="319"/>
        <v>#N/A</v>
      </c>
      <c r="MI65" s="153" t="e">
        <f t="shared" si="319"/>
        <v>#N/A</v>
      </c>
      <c r="MJ65" s="153" t="e">
        <f t="shared" si="319"/>
        <v>#N/A</v>
      </c>
      <c r="MK65" s="153" t="e">
        <f t="shared" si="319"/>
        <v>#N/A</v>
      </c>
      <c r="ML65" s="153" t="e">
        <f t="shared" si="319"/>
        <v>#N/A</v>
      </c>
      <c r="MM65" s="153" t="e">
        <f t="shared" si="319"/>
        <v>#N/A</v>
      </c>
      <c r="MN65" s="153" t="e">
        <f t="shared" si="319"/>
        <v>#N/A</v>
      </c>
      <c r="MO65" s="153" t="e">
        <f t="shared" si="22"/>
        <v>#N/A</v>
      </c>
      <c r="MP65" s="153" t="e">
        <f t="shared" si="331"/>
        <v>#N/A</v>
      </c>
      <c r="MQ65" s="153" t="e">
        <f t="shared" si="331"/>
        <v>#N/A</v>
      </c>
      <c r="MR65" s="153" t="e">
        <f t="shared" si="331"/>
        <v>#N/A</v>
      </c>
      <c r="MS65" s="153" t="e">
        <f t="shared" ref="MS65:NG80" si="344">IF(ISNONTEXT($K65),_xlfn.LOGNORM.DIST(EZ65,LN($G65),LN($K65),FALSE),NA())</f>
        <v>#N/A</v>
      </c>
      <c r="MT65" s="153" t="e">
        <f t="shared" si="344"/>
        <v>#N/A</v>
      </c>
      <c r="MU65" s="153" t="e">
        <f t="shared" si="344"/>
        <v>#N/A</v>
      </c>
      <c r="MV65" s="153" t="e">
        <f t="shared" si="344"/>
        <v>#N/A</v>
      </c>
      <c r="MW65" s="153" t="e">
        <f t="shared" si="344"/>
        <v>#N/A</v>
      </c>
      <c r="MX65" s="153" t="e">
        <f t="shared" si="344"/>
        <v>#N/A</v>
      </c>
      <c r="MY65" s="153" t="e">
        <f t="shared" si="344"/>
        <v>#N/A</v>
      </c>
      <c r="MZ65" s="153" t="e">
        <f t="shared" si="344"/>
        <v>#N/A</v>
      </c>
      <c r="NA65" s="153" t="e">
        <f t="shared" si="344"/>
        <v>#N/A</v>
      </c>
      <c r="NB65" s="153" t="e">
        <f t="shared" si="344"/>
        <v>#N/A</v>
      </c>
      <c r="NC65" s="153" t="e">
        <f t="shared" si="344"/>
        <v>#N/A</v>
      </c>
      <c r="ND65" s="153" t="e">
        <f t="shared" si="344"/>
        <v>#N/A</v>
      </c>
      <c r="NE65" s="153" t="e">
        <f t="shared" si="344"/>
        <v>#N/A</v>
      </c>
      <c r="NF65" s="153" t="e">
        <f t="shared" si="344"/>
        <v>#N/A</v>
      </c>
      <c r="NG65" s="153" t="e">
        <f t="shared" si="344"/>
        <v>#N/A</v>
      </c>
      <c r="NH65" s="153" t="e">
        <f t="shared" si="339"/>
        <v>#N/A</v>
      </c>
      <c r="NI65" s="153" t="e">
        <f t="shared" si="339"/>
        <v>#N/A</v>
      </c>
      <c r="NJ65" s="153" t="e">
        <f t="shared" si="339"/>
        <v>#N/A</v>
      </c>
      <c r="NK65" s="153" t="e">
        <f t="shared" si="339"/>
        <v>#N/A</v>
      </c>
      <c r="NL65" s="153" t="e">
        <f t="shared" si="339"/>
        <v>#N/A</v>
      </c>
      <c r="NM65" s="153" t="e">
        <f t="shared" si="339"/>
        <v>#N/A</v>
      </c>
      <c r="NN65" s="153" t="e">
        <f t="shared" si="339"/>
        <v>#N/A</v>
      </c>
      <c r="NO65" s="153" t="e">
        <f t="shared" si="339"/>
        <v>#N/A</v>
      </c>
      <c r="NP65" s="153" t="e">
        <f t="shared" si="339"/>
        <v>#N/A</v>
      </c>
      <c r="NQ65" s="153" t="e">
        <f t="shared" si="339"/>
        <v>#N/A</v>
      </c>
      <c r="NR65" s="153" t="e">
        <f t="shared" si="339"/>
        <v>#N/A</v>
      </c>
      <c r="NS65" s="153" t="e">
        <f t="shared" si="339"/>
        <v>#N/A</v>
      </c>
      <c r="NT65" s="153" t="e">
        <f t="shared" si="339"/>
        <v>#N/A</v>
      </c>
      <c r="NU65" s="153" t="e">
        <f t="shared" si="339"/>
        <v>#N/A</v>
      </c>
      <c r="NV65" s="153" t="e">
        <f t="shared" si="339"/>
        <v>#N/A</v>
      </c>
      <c r="NW65" s="153" t="e">
        <f t="shared" si="335"/>
        <v>#N/A</v>
      </c>
      <c r="NX65" s="153" t="e">
        <f t="shared" si="335"/>
        <v>#N/A</v>
      </c>
      <c r="NY65" s="153" t="e">
        <f t="shared" si="335"/>
        <v>#N/A</v>
      </c>
      <c r="NZ65" s="153" t="e">
        <f t="shared" si="335"/>
        <v>#N/A</v>
      </c>
      <c r="OA65" s="153" t="e">
        <f t="shared" si="335"/>
        <v>#N/A</v>
      </c>
      <c r="OB65" s="153" t="e">
        <f t="shared" si="335"/>
        <v>#N/A</v>
      </c>
      <c r="OC65" s="153" t="e">
        <f t="shared" si="335"/>
        <v>#N/A</v>
      </c>
      <c r="OD65" s="153" t="e">
        <f t="shared" si="335"/>
        <v>#N/A</v>
      </c>
      <c r="OE65" s="153" t="e">
        <f t="shared" si="335"/>
        <v>#N/A</v>
      </c>
      <c r="OF65" s="153" t="e">
        <f t="shared" si="335"/>
        <v>#N/A</v>
      </c>
      <c r="OG65" s="153" t="e">
        <f t="shared" si="335"/>
        <v>#N/A</v>
      </c>
      <c r="OH65" s="153" t="e">
        <f t="shared" si="335"/>
        <v>#N/A</v>
      </c>
      <c r="OI65" s="153" t="e">
        <f t="shared" si="335"/>
        <v>#N/A</v>
      </c>
      <c r="OJ65" s="153" t="e">
        <f t="shared" si="335"/>
        <v>#N/A</v>
      </c>
      <c r="OK65" s="153" t="e">
        <f t="shared" si="335"/>
        <v>#N/A</v>
      </c>
      <c r="OL65" s="153" t="e">
        <f t="shared" si="320"/>
        <v>#N/A</v>
      </c>
      <c r="OM65" s="153" t="e">
        <f t="shared" si="320"/>
        <v>#N/A</v>
      </c>
      <c r="ON65" s="153" t="e">
        <f t="shared" si="320"/>
        <v>#N/A</v>
      </c>
      <c r="OO65" s="153" t="e">
        <f t="shared" si="320"/>
        <v>#N/A</v>
      </c>
      <c r="OP65" s="153" t="e">
        <f t="shared" si="320"/>
        <v>#N/A</v>
      </c>
      <c r="OQ65" s="153" t="e">
        <f t="shared" si="320"/>
        <v>#N/A</v>
      </c>
      <c r="OR65" s="153" t="e">
        <f t="shared" si="320"/>
        <v>#N/A</v>
      </c>
      <c r="OS65" s="153" t="e">
        <f t="shared" si="320"/>
        <v>#N/A</v>
      </c>
      <c r="OT65" s="153" t="e">
        <f t="shared" si="320"/>
        <v>#N/A</v>
      </c>
      <c r="OU65" s="153" t="e">
        <f t="shared" si="320"/>
        <v>#N/A</v>
      </c>
      <c r="OV65" s="153" t="e">
        <f t="shared" si="320"/>
        <v>#N/A</v>
      </c>
      <c r="OW65" s="153" t="e">
        <f t="shared" si="320"/>
        <v>#N/A</v>
      </c>
      <c r="OX65" s="153" t="e">
        <f t="shared" si="320"/>
        <v>#N/A</v>
      </c>
      <c r="OY65" s="153" t="e">
        <f t="shared" si="320"/>
        <v>#N/A</v>
      </c>
      <c r="OZ65" s="153" t="e">
        <f t="shared" si="320"/>
        <v>#N/A</v>
      </c>
      <c r="PA65" s="153" t="e">
        <f t="shared" si="23"/>
        <v>#N/A</v>
      </c>
      <c r="PB65" s="153" t="e">
        <f t="shared" si="316"/>
        <v>#N/A</v>
      </c>
      <c r="PC65" s="153" t="e">
        <f t="shared" si="316"/>
        <v>#N/A</v>
      </c>
      <c r="PD65" s="153" t="e">
        <f t="shared" si="316"/>
        <v>#N/A</v>
      </c>
      <c r="PE65" s="153" t="e">
        <f t="shared" si="316"/>
        <v>#N/A</v>
      </c>
      <c r="PF65" s="153" t="e">
        <f t="shared" si="316"/>
        <v>#N/A</v>
      </c>
      <c r="PG65" s="153" t="e">
        <f t="shared" si="316"/>
        <v>#N/A</v>
      </c>
      <c r="PH65" s="153" t="e">
        <f t="shared" si="316"/>
        <v>#N/A</v>
      </c>
      <c r="PI65" s="153" t="e">
        <f t="shared" si="316"/>
        <v>#N/A</v>
      </c>
    </row>
    <row r="66" spans="1:425" hidden="1" x14ac:dyDescent="0.75">
      <c r="A66" s="4">
        <v>63</v>
      </c>
      <c r="B66" s="342" t="str">
        <f>IFERROR(_xlfn.LOGNORM.INV(VLookups!$B$22,LN($G66),LN($K66)),"")</f>
        <v/>
      </c>
      <c r="C66" s="87"/>
      <c r="D66" s="342" t="str">
        <f>IFERROR(_xlfn.LOGNORM.INV(VLookups!$B$23,LN($G66),LN($K66)),"")</f>
        <v/>
      </c>
      <c r="E66" s="34" t="str">
        <f t="shared" si="9"/>
        <v/>
      </c>
      <c r="F66" s="34" t="str">
        <f t="shared" si="10"/>
        <v/>
      </c>
      <c r="G66" s="68" t="str">
        <f>IF(AND(C66&gt;0,NOT(ISBLANK(H66))),IF(VLOOKUP($C$3,VLookups!$A$17:$B$18,2,FALSE),C66*VLOOKUP(H66,VLookups!$A$4:$B$13,2,FALSE),C66),"")</f>
        <v/>
      </c>
      <c r="H66" s="21"/>
      <c r="I66" s="56"/>
      <c r="J66" s="244"/>
      <c r="K66" s="343" t="str">
        <f>IF(C66&gt;0,IF(ISBLANK(J66),IF(ISBLANK(H66),"",VLOOKUP(H66,VLookups!$A$4:$C$13,3,FALSE)),J66),"")</f>
        <v/>
      </c>
      <c r="L66" s="343" t="str">
        <f t="shared" si="11"/>
        <v/>
      </c>
      <c r="M66" s="70" t="str">
        <f t="shared" si="12"/>
        <v/>
      </c>
      <c r="N66" s="87"/>
      <c r="O66" s="237" t="str">
        <f>IF(AND(N66&gt;0,C66&gt;0,NOT(K66="")),ABS(VLOOKUP($N$1,VLookups!$A$53:$B$54,2,FALSE)-_xlfn.LOGNORM.DIST(N66,LN(G66),LN(K66),TRUE)),"")</f>
        <v/>
      </c>
      <c r="P66" s="86" t="str">
        <f>IF(AND($B66&gt;0,$C66&gt;0,$D66&gt;0,NOT(ISBLANK($H66))),_xlfn.LOGNORM.INV(ABS(VLOOKUP($N$1,VLookups!$A$53:$B$54,2,FALSE)-P$3),LN($G66),LN($K66)),"")</f>
        <v/>
      </c>
      <c r="Q66" s="85" t="str">
        <f>IF(AND($B66&gt;0,$C66&gt;0,$D66&gt;0,NOT(ISBLANK($H66))),_xlfn.LOGNORM.INV(ABS(VLOOKUP($N$1,VLookups!$A$53:$B$54,2,FALSE)-Q$3),LN($G66),LN($K66)),"")</f>
        <v/>
      </c>
      <c r="R66" s="86" t="str">
        <f>IF(AND($B66&gt;0,$C66&gt;0,$D66&gt;0,NOT(ISBLANK($H66))),_xlfn.LOGNORM.INV(ABS(VLOOKUP($N$1,VLookups!$A$53:$B$54,2,FALSE)-R$3),LN($G66),LN($K66)),"")</f>
        <v/>
      </c>
      <c r="S66" s="85" t="str">
        <f>IF(AND($B66&gt;0,$C66&gt;0,$D66&gt;0,NOT(ISBLANK($H66))),_xlfn.LOGNORM.INV(ABS(VLOOKUP($N$1,VLookups!$A$53:$B$54,2,FALSE)-S$3),LN($G66),LN($K66)),"")</f>
        <v/>
      </c>
      <c r="T66" s="86" t="str">
        <f>IF(AND($B66&gt;0,$C66&gt;0,$D66&gt;0,NOT(ISBLANK($H66))),_xlfn.LOGNORM.INV(ABS(VLOOKUP($N$1,VLookups!$A$53:$B$54,2,FALSE)-T$3),LN($G66),LN($K66)),"")</f>
        <v/>
      </c>
      <c r="U66" s="85" t="str">
        <f>IF(AND($B66&gt;0,$C66&gt;0,$D66&gt;0,NOT(ISBLANK($H66))),_xlfn.LOGNORM.INV(ABS(VLOOKUP($N$1,VLookups!$A$53:$B$54,2,FALSE)-U$3),LN($G66),LN($K66)),"")</f>
        <v/>
      </c>
      <c r="V66" s="5"/>
      <c r="W66" s="152" t="str">
        <f t="shared" si="13"/>
        <v/>
      </c>
      <c r="X66" s="152" t="str">
        <f t="shared" si="14"/>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53" t="e">
        <f t="shared" si="283"/>
        <v>#N/A</v>
      </c>
      <c r="HR66" s="153" t="e">
        <f t="shared" si="329"/>
        <v>#N/A</v>
      </c>
      <c r="HS66" s="153" t="e">
        <f t="shared" si="329"/>
        <v>#N/A</v>
      </c>
      <c r="HT66" s="153" t="e">
        <f t="shared" si="329"/>
        <v>#N/A</v>
      </c>
      <c r="HU66" s="153" t="e">
        <f t="shared" si="342"/>
        <v>#N/A</v>
      </c>
      <c r="HV66" s="153" t="e">
        <f t="shared" si="342"/>
        <v>#N/A</v>
      </c>
      <c r="HW66" s="153" t="e">
        <f t="shared" si="342"/>
        <v>#N/A</v>
      </c>
      <c r="HX66" s="153" t="e">
        <f t="shared" si="342"/>
        <v>#N/A</v>
      </c>
      <c r="HY66" s="153" t="e">
        <f t="shared" si="342"/>
        <v>#N/A</v>
      </c>
      <c r="HZ66" s="153" t="e">
        <f t="shared" si="342"/>
        <v>#N/A</v>
      </c>
      <c r="IA66" s="153" t="e">
        <f t="shared" si="342"/>
        <v>#N/A</v>
      </c>
      <c r="IB66" s="153" t="e">
        <f t="shared" si="342"/>
        <v>#N/A</v>
      </c>
      <c r="IC66" s="153" t="e">
        <f t="shared" si="342"/>
        <v>#N/A</v>
      </c>
      <c r="ID66" s="153" t="e">
        <f t="shared" si="342"/>
        <v>#N/A</v>
      </c>
      <c r="IE66" s="153" t="e">
        <f t="shared" si="342"/>
        <v>#N/A</v>
      </c>
      <c r="IF66" s="153" t="e">
        <f t="shared" si="342"/>
        <v>#N/A</v>
      </c>
      <c r="IG66" s="153" t="e">
        <f t="shared" si="342"/>
        <v>#N/A</v>
      </c>
      <c r="IH66" s="153" t="e">
        <f t="shared" si="342"/>
        <v>#N/A</v>
      </c>
      <c r="II66" s="153" t="e">
        <f t="shared" si="342"/>
        <v>#N/A</v>
      </c>
      <c r="IJ66" s="153" t="e">
        <f t="shared" si="337"/>
        <v>#N/A</v>
      </c>
      <c r="IK66" s="153" t="e">
        <f t="shared" si="337"/>
        <v>#N/A</v>
      </c>
      <c r="IL66" s="153" t="e">
        <f t="shared" si="337"/>
        <v>#N/A</v>
      </c>
      <c r="IM66" s="153" t="e">
        <f t="shared" si="337"/>
        <v>#N/A</v>
      </c>
      <c r="IN66" s="153" t="e">
        <f t="shared" si="337"/>
        <v>#N/A</v>
      </c>
      <c r="IO66" s="153" t="e">
        <f t="shared" si="337"/>
        <v>#N/A</v>
      </c>
      <c r="IP66" s="153" t="e">
        <f t="shared" si="337"/>
        <v>#N/A</v>
      </c>
      <c r="IQ66" s="153" t="e">
        <f t="shared" si="337"/>
        <v>#N/A</v>
      </c>
      <c r="IR66" s="153" t="e">
        <f t="shared" si="337"/>
        <v>#N/A</v>
      </c>
      <c r="IS66" s="153" t="e">
        <f t="shared" si="337"/>
        <v>#N/A</v>
      </c>
      <c r="IT66" s="153" t="e">
        <f t="shared" si="337"/>
        <v>#N/A</v>
      </c>
      <c r="IU66" s="153" t="e">
        <f t="shared" si="337"/>
        <v>#N/A</v>
      </c>
      <c r="IV66" s="153" t="e">
        <f t="shared" si="337"/>
        <v>#N/A</v>
      </c>
      <c r="IW66" s="153" t="e">
        <f t="shared" si="337"/>
        <v>#N/A</v>
      </c>
      <c r="IX66" s="153" t="e">
        <f t="shared" si="337"/>
        <v>#N/A</v>
      </c>
      <c r="IY66" s="153" t="e">
        <f t="shared" si="333"/>
        <v>#N/A</v>
      </c>
      <c r="IZ66" s="153" t="e">
        <f t="shared" si="333"/>
        <v>#N/A</v>
      </c>
      <c r="JA66" s="153" t="e">
        <f t="shared" si="333"/>
        <v>#N/A</v>
      </c>
      <c r="JB66" s="153" t="e">
        <f t="shared" si="333"/>
        <v>#N/A</v>
      </c>
      <c r="JC66" s="153" t="e">
        <f t="shared" si="333"/>
        <v>#N/A</v>
      </c>
      <c r="JD66" s="153" t="e">
        <f t="shared" si="333"/>
        <v>#N/A</v>
      </c>
      <c r="JE66" s="153" t="e">
        <f t="shared" si="333"/>
        <v>#N/A</v>
      </c>
      <c r="JF66" s="153" t="e">
        <f t="shared" si="333"/>
        <v>#N/A</v>
      </c>
      <c r="JG66" s="153" t="e">
        <f t="shared" si="333"/>
        <v>#N/A</v>
      </c>
      <c r="JH66" s="153" t="e">
        <f t="shared" si="333"/>
        <v>#N/A</v>
      </c>
      <c r="JI66" s="153" t="e">
        <f t="shared" si="333"/>
        <v>#N/A</v>
      </c>
      <c r="JJ66" s="153" t="e">
        <f t="shared" si="333"/>
        <v>#N/A</v>
      </c>
      <c r="JK66" s="153" t="e">
        <f t="shared" si="333"/>
        <v>#N/A</v>
      </c>
      <c r="JL66" s="153" t="e">
        <f t="shared" si="333"/>
        <v>#N/A</v>
      </c>
      <c r="JM66" s="153" t="e">
        <f t="shared" si="333"/>
        <v>#N/A</v>
      </c>
      <c r="JN66" s="153" t="e">
        <f t="shared" si="318"/>
        <v>#N/A</v>
      </c>
      <c r="JO66" s="153" t="e">
        <f t="shared" si="318"/>
        <v>#N/A</v>
      </c>
      <c r="JP66" s="153" t="e">
        <f t="shared" si="318"/>
        <v>#N/A</v>
      </c>
      <c r="JQ66" s="153" t="e">
        <f t="shared" si="318"/>
        <v>#N/A</v>
      </c>
      <c r="JR66" s="153" t="e">
        <f t="shared" si="318"/>
        <v>#N/A</v>
      </c>
      <c r="JS66" s="153" t="e">
        <f t="shared" si="318"/>
        <v>#N/A</v>
      </c>
      <c r="JT66" s="153" t="e">
        <f t="shared" si="318"/>
        <v>#N/A</v>
      </c>
      <c r="JU66" s="153" t="e">
        <f t="shared" si="318"/>
        <v>#N/A</v>
      </c>
      <c r="JV66" s="153" t="e">
        <f t="shared" si="318"/>
        <v>#N/A</v>
      </c>
      <c r="JW66" s="153" t="e">
        <f t="shared" si="318"/>
        <v>#N/A</v>
      </c>
      <c r="JX66" s="153" t="e">
        <f t="shared" si="318"/>
        <v>#N/A</v>
      </c>
      <c r="JY66" s="153" t="e">
        <f t="shared" si="318"/>
        <v>#N/A</v>
      </c>
      <c r="JZ66" s="153" t="e">
        <f t="shared" si="318"/>
        <v>#N/A</v>
      </c>
      <c r="KA66" s="153" t="e">
        <f t="shared" si="318"/>
        <v>#N/A</v>
      </c>
      <c r="KB66" s="153" t="e">
        <f t="shared" si="318"/>
        <v>#N/A</v>
      </c>
      <c r="KC66" s="153" t="e">
        <f t="shared" si="21"/>
        <v>#N/A</v>
      </c>
      <c r="KD66" s="153" t="e">
        <f t="shared" si="330"/>
        <v>#N/A</v>
      </c>
      <c r="KE66" s="153" t="e">
        <f t="shared" si="330"/>
        <v>#N/A</v>
      </c>
      <c r="KF66" s="153" t="e">
        <f t="shared" si="330"/>
        <v>#N/A</v>
      </c>
      <c r="KG66" s="153" t="e">
        <f t="shared" si="343"/>
        <v>#N/A</v>
      </c>
      <c r="KH66" s="153" t="e">
        <f t="shared" si="343"/>
        <v>#N/A</v>
      </c>
      <c r="KI66" s="153" t="e">
        <f t="shared" si="343"/>
        <v>#N/A</v>
      </c>
      <c r="KJ66" s="153" t="e">
        <f t="shared" si="343"/>
        <v>#N/A</v>
      </c>
      <c r="KK66" s="153" t="e">
        <f t="shared" si="343"/>
        <v>#N/A</v>
      </c>
      <c r="KL66" s="153" t="e">
        <f t="shared" si="343"/>
        <v>#N/A</v>
      </c>
      <c r="KM66" s="153" t="e">
        <f t="shared" si="343"/>
        <v>#N/A</v>
      </c>
      <c r="KN66" s="153" t="e">
        <f t="shared" si="343"/>
        <v>#N/A</v>
      </c>
      <c r="KO66" s="153" t="e">
        <f t="shared" si="343"/>
        <v>#N/A</v>
      </c>
      <c r="KP66" s="153" t="e">
        <f t="shared" si="343"/>
        <v>#N/A</v>
      </c>
      <c r="KQ66" s="153" t="e">
        <f t="shared" si="343"/>
        <v>#N/A</v>
      </c>
      <c r="KR66" s="153" t="e">
        <f t="shared" si="343"/>
        <v>#N/A</v>
      </c>
      <c r="KS66" s="153" t="e">
        <f t="shared" si="343"/>
        <v>#N/A</v>
      </c>
      <c r="KT66" s="153" t="e">
        <f t="shared" si="343"/>
        <v>#N/A</v>
      </c>
      <c r="KU66" s="153" t="e">
        <f t="shared" si="343"/>
        <v>#N/A</v>
      </c>
      <c r="KV66" s="153" t="e">
        <f t="shared" si="338"/>
        <v>#N/A</v>
      </c>
      <c r="KW66" s="153" t="e">
        <f t="shared" si="338"/>
        <v>#N/A</v>
      </c>
      <c r="KX66" s="153" t="e">
        <f t="shared" si="338"/>
        <v>#N/A</v>
      </c>
      <c r="KY66" s="153" t="e">
        <f t="shared" si="338"/>
        <v>#N/A</v>
      </c>
      <c r="KZ66" s="153" t="e">
        <f t="shared" si="338"/>
        <v>#N/A</v>
      </c>
      <c r="LA66" s="153" t="e">
        <f t="shared" si="338"/>
        <v>#N/A</v>
      </c>
      <c r="LB66" s="153" t="e">
        <f t="shared" si="338"/>
        <v>#N/A</v>
      </c>
      <c r="LC66" s="153" t="e">
        <f t="shared" si="338"/>
        <v>#N/A</v>
      </c>
      <c r="LD66" s="153" t="e">
        <f t="shared" si="338"/>
        <v>#N/A</v>
      </c>
      <c r="LE66" s="153" t="e">
        <f t="shared" si="338"/>
        <v>#N/A</v>
      </c>
      <c r="LF66" s="153" t="e">
        <f t="shared" si="338"/>
        <v>#N/A</v>
      </c>
      <c r="LG66" s="153" t="e">
        <f t="shared" si="338"/>
        <v>#N/A</v>
      </c>
      <c r="LH66" s="153" t="e">
        <f t="shared" si="338"/>
        <v>#N/A</v>
      </c>
      <c r="LI66" s="153" t="e">
        <f t="shared" si="338"/>
        <v>#N/A</v>
      </c>
      <c r="LJ66" s="153" t="e">
        <f t="shared" si="338"/>
        <v>#N/A</v>
      </c>
      <c r="LK66" s="153" t="e">
        <f t="shared" si="334"/>
        <v>#N/A</v>
      </c>
      <c r="LL66" s="153" t="e">
        <f t="shared" si="334"/>
        <v>#N/A</v>
      </c>
      <c r="LM66" s="153" t="e">
        <f t="shared" si="334"/>
        <v>#N/A</v>
      </c>
      <c r="LN66" s="153" t="e">
        <f t="shared" si="334"/>
        <v>#N/A</v>
      </c>
      <c r="LO66" s="153" t="e">
        <f t="shared" si="334"/>
        <v>#N/A</v>
      </c>
      <c r="LP66" s="153" t="e">
        <f t="shared" si="334"/>
        <v>#N/A</v>
      </c>
      <c r="LQ66" s="153" t="e">
        <f t="shared" si="334"/>
        <v>#N/A</v>
      </c>
      <c r="LR66" s="153" t="e">
        <f t="shared" si="334"/>
        <v>#N/A</v>
      </c>
      <c r="LS66" s="153" t="e">
        <f t="shared" si="334"/>
        <v>#N/A</v>
      </c>
      <c r="LT66" s="153" t="e">
        <f t="shared" si="334"/>
        <v>#N/A</v>
      </c>
      <c r="LU66" s="153" t="e">
        <f t="shared" si="334"/>
        <v>#N/A</v>
      </c>
      <c r="LV66" s="153" t="e">
        <f t="shared" si="334"/>
        <v>#N/A</v>
      </c>
      <c r="LW66" s="153" t="e">
        <f t="shared" si="334"/>
        <v>#N/A</v>
      </c>
      <c r="LX66" s="153" t="e">
        <f t="shared" si="334"/>
        <v>#N/A</v>
      </c>
      <c r="LY66" s="153" t="e">
        <f t="shared" si="334"/>
        <v>#N/A</v>
      </c>
      <c r="LZ66" s="153" t="e">
        <f t="shared" si="319"/>
        <v>#N/A</v>
      </c>
      <c r="MA66" s="153" t="e">
        <f t="shared" si="319"/>
        <v>#N/A</v>
      </c>
      <c r="MB66" s="153" t="e">
        <f t="shared" si="319"/>
        <v>#N/A</v>
      </c>
      <c r="MC66" s="153" t="e">
        <f t="shared" si="319"/>
        <v>#N/A</v>
      </c>
      <c r="MD66" s="153" t="e">
        <f t="shared" si="319"/>
        <v>#N/A</v>
      </c>
      <c r="ME66" s="153" t="e">
        <f t="shared" si="319"/>
        <v>#N/A</v>
      </c>
      <c r="MF66" s="153" t="e">
        <f t="shared" si="319"/>
        <v>#N/A</v>
      </c>
      <c r="MG66" s="153" t="e">
        <f t="shared" si="319"/>
        <v>#N/A</v>
      </c>
      <c r="MH66" s="153" t="e">
        <f t="shared" si="319"/>
        <v>#N/A</v>
      </c>
      <c r="MI66" s="153" t="e">
        <f t="shared" si="319"/>
        <v>#N/A</v>
      </c>
      <c r="MJ66" s="153" t="e">
        <f t="shared" si="319"/>
        <v>#N/A</v>
      </c>
      <c r="MK66" s="153" t="e">
        <f t="shared" si="319"/>
        <v>#N/A</v>
      </c>
      <c r="ML66" s="153" t="e">
        <f t="shared" si="319"/>
        <v>#N/A</v>
      </c>
      <c r="MM66" s="153" t="e">
        <f t="shared" si="319"/>
        <v>#N/A</v>
      </c>
      <c r="MN66" s="153" t="e">
        <f t="shared" si="319"/>
        <v>#N/A</v>
      </c>
      <c r="MO66" s="153" t="e">
        <f t="shared" si="22"/>
        <v>#N/A</v>
      </c>
      <c r="MP66" s="153" t="e">
        <f t="shared" si="331"/>
        <v>#N/A</v>
      </c>
      <c r="MQ66" s="153" t="e">
        <f t="shared" si="331"/>
        <v>#N/A</v>
      </c>
      <c r="MR66" s="153" t="e">
        <f t="shared" si="331"/>
        <v>#N/A</v>
      </c>
      <c r="MS66" s="153" t="e">
        <f t="shared" si="344"/>
        <v>#N/A</v>
      </c>
      <c r="MT66" s="153" t="e">
        <f t="shared" si="344"/>
        <v>#N/A</v>
      </c>
      <c r="MU66" s="153" t="e">
        <f t="shared" si="344"/>
        <v>#N/A</v>
      </c>
      <c r="MV66" s="153" t="e">
        <f t="shared" si="344"/>
        <v>#N/A</v>
      </c>
      <c r="MW66" s="153" t="e">
        <f t="shared" si="344"/>
        <v>#N/A</v>
      </c>
      <c r="MX66" s="153" t="e">
        <f t="shared" si="344"/>
        <v>#N/A</v>
      </c>
      <c r="MY66" s="153" t="e">
        <f t="shared" si="344"/>
        <v>#N/A</v>
      </c>
      <c r="MZ66" s="153" t="e">
        <f t="shared" si="344"/>
        <v>#N/A</v>
      </c>
      <c r="NA66" s="153" t="e">
        <f t="shared" si="344"/>
        <v>#N/A</v>
      </c>
      <c r="NB66" s="153" t="e">
        <f t="shared" si="344"/>
        <v>#N/A</v>
      </c>
      <c r="NC66" s="153" t="e">
        <f t="shared" si="344"/>
        <v>#N/A</v>
      </c>
      <c r="ND66" s="153" t="e">
        <f t="shared" si="344"/>
        <v>#N/A</v>
      </c>
      <c r="NE66" s="153" t="e">
        <f t="shared" si="344"/>
        <v>#N/A</v>
      </c>
      <c r="NF66" s="153" t="e">
        <f t="shared" si="344"/>
        <v>#N/A</v>
      </c>
      <c r="NG66" s="153" t="e">
        <f t="shared" si="344"/>
        <v>#N/A</v>
      </c>
      <c r="NH66" s="153" t="e">
        <f t="shared" si="339"/>
        <v>#N/A</v>
      </c>
      <c r="NI66" s="153" t="e">
        <f t="shared" si="339"/>
        <v>#N/A</v>
      </c>
      <c r="NJ66" s="153" t="e">
        <f t="shared" si="339"/>
        <v>#N/A</v>
      </c>
      <c r="NK66" s="153" t="e">
        <f t="shared" si="339"/>
        <v>#N/A</v>
      </c>
      <c r="NL66" s="153" t="e">
        <f t="shared" si="339"/>
        <v>#N/A</v>
      </c>
      <c r="NM66" s="153" t="e">
        <f t="shared" si="339"/>
        <v>#N/A</v>
      </c>
      <c r="NN66" s="153" t="e">
        <f t="shared" si="339"/>
        <v>#N/A</v>
      </c>
      <c r="NO66" s="153" t="e">
        <f t="shared" si="339"/>
        <v>#N/A</v>
      </c>
      <c r="NP66" s="153" t="e">
        <f t="shared" si="339"/>
        <v>#N/A</v>
      </c>
      <c r="NQ66" s="153" t="e">
        <f t="shared" si="339"/>
        <v>#N/A</v>
      </c>
      <c r="NR66" s="153" t="e">
        <f t="shared" si="339"/>
        <v>#N/A</v>
      </c>
      <c r="NS66" s="153" t="e">
        <f t="shared" si="339"/>
        <v>#N/A</v>
      </c>
      <c r="NT66" s="153" t="e">
        <f t="shared" si="339"/>
        <v>#N/A</v>
      </c>
      <c r="NU66" s="153" t="e">
        <f t="shared" si="339"/>
        <v>#N/A</v>
      </c>
      <c r="NV66" s="153" t="e">
        <f t="shared" si="339"/>
        <v>#N/A</v>
      </c>
      <c r="NW66" s="153" t="e">
        <f t="shared" si="335"/>
        <v>#N/A</v>
      </c>
      <c r="NX66" s="153" t="e">
        <f t="shared" si="335"/>
        <v>#N/A</v>
      </c>
      <c r="NY66" s="153" t="e">
        <f t="shared" si="335"/>
        <v>#N/A</v>
      </c>
      <c r="NZ66" s="153" t="e">
        <f t="shared" si="335"/>
        <v>#N/A</v>
      </c>
      <c r="OA66" s="153" t="e">
        <f t="shared" si="335"/>
        <v>#N/A</v>
      </c>
      <c r="OB66" s="153" t="e">
        <f t="shared" si="335"/>
        <v>#N/A</v>
      </c>
      <c r="OC66" s="153" t="e">
        <f t="shared" si="335"/>
        <v>#N/A</v>
      </c>
      <c r="OD66" s="153" t="e">
        <f t="shared" si="335"/>
        <v>#N/A</v>
      </c>
      <c r="OE66" s="153" t="e">
        <f t="shared" si="335"/>
        <v>#N/A</v>
      </c>
      <c r="OF66" s="153" t="e">
        <f t="shared" si="335"/>
        <v>#N/A</v>
      </c>
      <c r="OG66" s="153" t="e">
        <f t="shared" si="335"/>
        <v>#N/A</v>
      </c>
      <c r="OH66" s="153" t="e">
        <f t="shared" si="335"/>
        <v>#N/A</v>
      </c>
      <c r="OI66" s="153" t="e">
        <f t="shared" si="335"/>
        <v>#N/A</v>
      </c>
      <c r="OJ66" s="153" t="e">
        <f t="shared" si="335"/>
        <v>#N/A</v>
      </c>
      <c r="OK66" s="153" t="e">
        <f t="shared" si="335"/>
        <v>#N/A</v>
      </c>
      <c r="OL66" s="153" t="e">
        <f t="shared" si="320"/>
        <v>#N/A</v>
      </c>
      <c r="OM66" s="153" t="e">
        <f t="shared" si="320"/>
        <v>#N/A</v>
      </c>
      <c r="ON66" s="153" t="e">
        <f t="shared" si="320"/>
        <v>#N/A</v>
      </c>
      <c r="OO66" s="153" t="e">
        <f t="shared" si="320"/>
        <v>#N/A</v>
      </c>
      <c r="OP66" s="153" t="e">
        <f t="shared" si="320"/>
        <v>#N/A</v>
      </c>
      <c r="OQ66" s="153" t="e">
        <f t="shared" si="320"/>
        <v>#N/A</v>
      </c>
      <c r="OR66" s="153" t="e">
        <f t="shared" si="320"/>
        <v>#N/A</v>
      </c>
      <c r="OS66" s="153" t="e">
        <f t="shared" si="320"/>
        <v>#N/A</v>
      </c>
      <c r="OT66" s="153" t="e">
        <f t="shared" si="320"/>
        <v>#N/A</v>
      </c>
      <c r="OU66" s="153" t="e">
        <f t="shared" si="320"/>
        <v>#N/A</v>
      </c>
      <c r="OV66" s="153" t="e">
        <f t="shared" si="320"/>
        <v>#N/A</v>
      </c>
      <c r="OW66" s="153" t="e">
        <f t="shared" si="320"/>
        <v>#N/A</v>
      </c>
      <c r="OX66" s="153" t="e">
        <f t="shared" si="320"/>
        <v>#N/A</v>
      </c>
      <c r="OY66" s="153" t="e">
        <f t="shared" si="320"/>
        <v>#N/A</v>
      </c>
      <c r="OZ66" s="153" t="e">
        <f t="shared" si="320"/>
        <v>#N/A</v>
      </c>
      <c r="PA66" s="153" t="e">
        <f t="shared" si="23"/>
        <v>#N/A</v>
      </c>
      <c r="PB66" s="153" t="e">
        <f t="shared" si="316"/>
        <v>#N/A</v>
      </c>
      <c r="PC66" s="153" t="e">
        <f t="shared" si="316"/>
        <v>#N/A</v>
      </c>
      <c r="PD66" s="153" t="e">
        <f t="shared" si="316"/>
        <v>#N/A</v>
      </c>
      <c r="PE66" s="153" t="e">
        <f t="shared" si="316"/>
        <v>#N/A</v>
      </c>
      <c r="PF66" s="153" t="e">
        <f t="shared" si="316"/>
        <v>#N/A</v>
      </c>
      <c r="PG66" s="153" t="e">
        <f t="shared" si="316"/>
        <v>#N/A</v>
      </c>
      <c r="PH66" s="153" t="e">
        <f t="shared" si="316"/>
        <v>#N/A</v>
      </c>
      <c r="PI66" s="153" t="e">
        <f t="shared" si="316"/>
        <v>#N/A</v>
      </c>
    </row>
    <row r="67" spans="1:425" hidden="1" x14ac:dyDescent="0.75">
      <c r="A67" s="4">
        <v>64</v>
      </c>
      <c r="B67" s="342" t="str">
        <f>IFERROR(_xlfn.LOGNORM.INV(VLookups!$B$22,LN($G67),LN($K67)),"")</f>
        <v/>
      </c>
      <c r="C67" s="87"/>
      <c r="D67" s="342" t="str">
        <f>IFERROR(_xlfn.LOGNORM.INV(VLookups!$B$23,LN($G67),LN($K67)),"")</f>
        <v/>
      </c>
      <c r="E67" s="34" t="str">
        <f t="shared" si="9"/>
        <v/>
      </c>
      <c r="F67" s="34" t="str">
        <f t="shared" si="10"/>
        <v/>
      </c>
      <c r="G67" s="68" t="str">
        <f>IF(AND(C67&gt;0,NOT(ISBLANK(H67))),IF(VLOOKUP($C$3,VLookups!$A$17:$B$18,2,FALSE),C67*VLOOKUP(H67,VLookups!$A$4:$B$13,2,FALSE),C67),"")</f>
        <v/>
      </c>
      <c r="H67" s="21"/>
      <c r="I67" s="56"/>
      <c r="J67" s="244"/>
      <c r="K67" s="343" t="str">
        <f>IF(C67&gt;0,IF(ISBLANK(J67),IF(ISBLANK(H67),"",VLOOKUP(H67,VLookups!$A$4:$C$13,3,FALSE)),J67),"")</f>
        <v/>
      </c>
      <c r="L67" s="343" t="str">
        <f t="shared" si="11"/>
        <v/>
      </c>
      <c r="M67" s="70" t="str">
        <f t="shared" si="12"/>
        <v/>
      </c>
      <c r="N67" s="87"/>
      <c r="O67" s="237" t="str">
        <f>IF(AND(N67&gt;0,C67&gt;0,NOT(K67="")),ABS(VLOOKUP($N$1,VLookups!$A$53:$B$54,2,FALSE)-_xlfn.LOGNORM.DIST(N67,LN(G67),LN(K67),TRUE)),"")</f>
        <v/>
      </c>
      <c r="P67" s="86" t="str">
        <f>IF(AND($B67&gt;0,$C67&gt;0,$D67&gt;0,NOT(ISBLANK($H67))),_xlfn.LOGNORM.INV(ABS(VLOOKUP($N$1,VLookups!$A$53:$B$54,2,FALSE)-P$3),LN($G67),LN($K67)),"")</f>
        <v/>
      </c>
      <c r="Q67" s="85" t="str">
        <f>IF(AND($B67&gt;0,$C67&gt;0,$D67&gt;0,NOT(ISBLANK($H67))),_xlfn.LOGNORM.INV(ABS(VLOOKUP($N$1,VLookups!$A$53:$B$54,2,FALSE)-Q$3),LN($G67),LN($K67)),"")</f>
        <v/>
      </c>
      <c r="R67" s="86" t="str">
        <f>IF(AND($B67&gt;0,$C67&gt;0,$D67&gt;0,NOT(ISBLANK($H67))),_xlfn.LOGNORM.INV(ABS(VLOOKUP($N$1,VLookups!$A$53:$B$54,2,FALSE)-R$3),LN($G67),LN($K67)),"")</f>
        <v/>
      </c>
      <c r="S67" s="85" t="str">
        <f>IF(AND($B67&gt;0,$C67&gt;0,$D67&gt;0,NOT(ISBLANK($H67))),_xlfn.LOGNORM.INV(ABS(VLOOKUP($N$1,VLookups!$A$53:$B$54,2,FALSE)-S$3),LN($G67),LN($K67)),"")</f>
        <v/>
      </c>
      <c r="T67" s="86" t="str">
        <f>IF(AND($B67&gt;0,$C67&gt;0,$D67&gt;0,NOT(ISBLANK($H67))),_xlfn.LOGNORM.INV(ABS(VLOOKUP($N$1,VLookups!$A$53:$B$54,2,FALSE)-T$3),LN($G67),LN($K67)),"")</f>
        <v/>
      </c>
      <c r="U67" s="85" t="str">
        <f>IF(AND($B67&gt;0,$C67&gt;0,$D67&gt;0,NOT(ISBLANK($H67))),_xlfn.LOGNORM.INV(ABS(VLOOKUP($N$1,VLookups!$A$53:$B$54,2,FALSE)-U$3),LN($G67),LN($K67)),"")</f>
        <v/>
      </c>
      <c r="V67" s="5"/>
      <c r="W67" s="152" t="str">
        <f t="shared" si="13"/>
        <v/>
      </c>
      <c r="X67" s="152" t="str">
        <f t="shared" si="14"/>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53" t="e">
        <f t="shared" si="283"/>
        <v>#N/A</v>
      </c>
      <c r="HR67" s="153" t="e">
        <f t="shared" si="329"/>
        <v>#N/A</v>
      </c>
      <c r="HS67" s="153" t="e">
        <f t="shared" si="329"/>
        <v>#N/A</v>
      </c>
      <c r="HT67" s="153" t="e">
        <f t="shared" si="329"/>
        <v>#N/A</v>
      </c>
      <c r="HU67" s="153" t="e">
        <f t="shared" si="342"/>
        <v>#N/A</v>
      </c>
      <c r="HV67" s="153" t="e">
        <f t="shared" si="342"/>
        <v>#N/A</v>
      </c>
      <c r="HW67" s="153" t="e">
        <f t="shared" si="342"/>
        <v>#N/A</v>
      </c>
      <c r="HX67" s="153" t="e">
        <f t="shared" si="342"/>
        <v>#N/A</v>
      </c>
      <c r="HY67" s="153" t="e">
        <f t="shared" si="342"/>
        <v>#N/A</v>
      </c>
      <c r="HZ67" s="153" t="e">
        <f t="shared" si="342"/>
        <v>#N/A</v>
      </c>
      <c r="IA67" s="153" t="e">
        <f t="shared" si="342"/>
        <v>#N/A</v>
      </c>
      <c r="IB67" s="153" t="e">
        <f t="shared" si="342"/>
        <v>#N/A</v>
      </c>
      <c r="IC67" s="153" t="e">
        <f t="shared" si="342"/>
        <v>#N/A</v>
      </c>
      <c r="ID67" s="153" t="e">
        <f t="shared" si="342"/>
        <v>#N/A</v>
      </c>
      <c r="IE67" s="153" t="e">
        <f t="shared" si="342"/>
        <v>#N/A</v>
      </c>
      <c r="IF67" s="153" t="e">
        <f t="shared" si="342"/>
        <v>#N/A</v>
      </c>
      <c r="IG67" s="153" t="e">
        <f t="shared" si="342"/>
        <v>#N/A</v>
      </c>
      <c r="IH67" s="153" t="e">
        <f t="shared" si="342"/>
        <v>#N/A</v>
      </c>
      <c r="II67" s="153" t="e">
        <f t="shared" si="342"/>
        <v>#N/A</v>
      </c>
      <c r="IJ67" s="153" t="e">
        <f t="shared" si="337"/>
        <v>#N/A</v>
      </c>
      <c r="IK67" s="153" t="e">
        <f t="shared" si="337"/>
        <v>#N/A</v>
      </c>
      <c r="IL67" s="153" t="e">
        <f t="shared" si="337"/>
        <v>#N/A</v>
      </c>
      <c r="IM67" s="153" t="e">
        <f t="shared" si="337"/>
        <v>#N/A</v>
      </c>
      <c r="IN67" s="153" t="e">
        <f t="shared" si="337"/>
        <v>#N/A</v>
      </c>
      <c r="IO67" s="153" t="e">
        <f t="shared" si="337"/>
        <v>#N/A</v>
      </c>
      <c r="IP67" s="153" t="e">
        <f t="shared" si="337"/>
        <v>#N/A</v>
      </c>
      <c r="IQ67" s="153" t="e">
        <f t="shared" si="337"/>
        <v>#N/A</v>
      </c>
      <c r="IR67" s="153" t="e">
        <f t="shared" si="337"/>
        <v>#N/A</v>
      </c>
      <c r="IS67" s="153" t="e">
        <f t="shared" si="337"/>
        <v>#N/A</v>
      </c>
      <c r="IT67" s="153" t="e">
        <f t="shared" si="337"/>
        <v>#N/A</v>
      </c>
      <c r="IU67" s="153" t="e">
        <f t="shared" si="337"/>
        <v>#N/A</v>
      </c>
      <c r="IV67" s="153" t="e">
        <f t="shared" si="337"/>
        <v>#N/A</v>
      </c>
      <c r="IW67" s="153" t="e">
        <f t="shared" si="337"/>
        <v>#N/A</v>
      </c>
      <c r="IX67" s="153" t="e">
        <f t="shared" si="337"/>
        <v>#N/A</v>
      </c>
      <c r="IY67" s="153" t="e">
        <f t="shared" si="333"/>
        <v>#N/A</v>
      </c>
      <c r="IZ67" s="153" t="e">
        <f t="shared" si="333"/>
        <v>#N/A</v>
      </c>
      <c r="JA67" s="153" t="e">
        <f t="shared" si="333"/>
        <v>#N/A</v>
      </c>
      <c r="JB67" s="153" t="e">
        <f t="shared" si="333"/>
        <v>#N/A</v>
      </c>
      <c r="JC67" s="153" t="e">
        <f t="shared" si="333"/>
        <v>#N/A</v>
      </c>
      <c r="JD67" s="153" t="e">
        <f t="shared" si="333"/>
        <v>#N/A</v>
      </c>
      <c r="JE67" s="153" t="e">
        <f t="shared" si="333"/>
        <v>#N/A</v>
      </c>
      <c r="JF67" s="153" t="e">
        <f t="shared" si="333"/>
        <v>#N/A</v>
      </c>
      <c r="JG67" s="153" t="e">
        <f t="shared" si="333"/>
        <v>#N/A</v>
      </c>
      <c r="JH67" s="153" t="e">
        <f t="shared" si="333"/>
        <v>#N/A</v>
      </c>
      <c r="JI67" s="153" t="e">
        <f t="shared" si="333"/>
        <v>#N/A</v>
      </c>
      <c r="JJ67" s="153" t="e">
        <f t="shared" si="333"/>
        <v>#N/A</v>
      </c>
      <c r="JK67" s="153" t="e">
        <f t="shared" si="333"/>
        <v>#N/A</v>
      </c>
      <c r="JL67" s="153" t="e">
        <f t="shared" si="333"/>
        <v>#N/A</v>
      </c>
      <c r="JM67" s="153" t="e">
        <f t="shared" si="333"/>
        <v>#N/A</v>
      </c>
      <c r="JN67" s="153" t="e">
        <f t="shared" si="318"/>
        <v>#N/A</v>
      </c>
      <c r="JO67" s="153" t="e">
        <f t="shared" si="318"/>
        <v>#N/A</v>
      </c>
      <c r="JP67" s="153" t="e">
        <f t="shared" si="318"/>
        <v>#N/A</v>
      </c>
      <c r="JQ67" s="153" t="e">
        <f t="shared" si="318"/>
        <v>#N/A</v>
      </c>
      <c r="JR67" s="153" t="e">
        <f t="shared" si="318"/>
        <v>#N/A</v>
      </c>
      <c r="JS67" s="153" t="e">
        <f t="shared" si="318"/>
        <v>#N/A</v>
      </c>
      <c r="JT67" s="153" t="e">
        <f t="shared" si="318"/>
        <v>#N/A</v>
      </c>
      <c r="JU67" s="153" t="e">
        <f t="shared" si="318"/>
        <v>#N/A</v>
      </c>
      <c r="JV67" s="153" t="e">
        <f t="shared" si="318"/>
        <v>#N/A</v>
      </c>
      <c r="JW67" s="153" t="e">
        <f t="shared" si="318"/>
        <v>#N/A</v>
      </c>
      <c r="JX67" s="153" t="e">
        <f t="shared" si="318"/>
        <v>#N/A</v>
      </c>
      <c r="JY67" s="153" t="e">
        <f t="shared" si="318"/>
        <v>#N/A</v>
      </c>
      <c r="JZ67" s="153" t="e">
        <f t="shared" si="318"/>
        <v>#N/A</v>
      </c>
      <c r="KA67" s="153" t="e">
        <f t="shared" si="318"/>
        <v>#N/A</v>
      </c>
      <c r="KB67" s="153" t="e">
        <f t="shared" si="318"/>
        <v>#N/A</v>
      </c>
      <c r="KC67" s="153" t="e">
        <f t="shared" si="21"/>
        <v>#N/A</v>
      </c>
      <c r="KD67" s="153" t="e">
        <f t="shared" si="330"/>
        <v>#N/A</v>
      </c>
      <c r="KE67" s="153" t="e">
        <f t="shared" si="330"/>
        <v>#N/A</v>
      </c>
      <c r="KF67" s="153" t="e">
        <f t="shared" si="330"/>
        <v>#N/A</v>
      </c>
      <c r="KG67" s="153" t="e">
        <f t="shared" si="343"/>
        <v>#N/A</v>
      </c>
      <c r="KH67" s="153" t="e">
        <f t="shared" si="343"/>
        <v>#N/A</v>
      </c>
      <c r="KI67" s="153" t="e">
        <f t="shared" si="343"/>
        <v>#N/A</v>
      </c>
      <c r="KJ67" s="153" t="e">
        <f t="shared" si="343"/>
        <v>#N/A</v>
      </c>
      <c r="KK67" s="153" t="e">
        <f t="shared" si="343"/>
        <v>#N/A</v>
      </c>
      <c r="KL67" s="153" t="e">
        <f t="shared" si="343"/>
        <v>#N/A</v>
      </c>
      <c r="KM67" s="153" t="e">
        <f t="shared" si="343"/>
        <v>#N/A</v>
      </c>
      <c r="KN67" s="153" t="e">
        <f t="shared" si="343"/>
        <v>#N/A</v>
      </c>
      <c r="KO67" s="153" t="e">
        <f t="shared" si="343"/>
        <v>#N/A</v>
      </c>
      <c r="KP67" s="153" t="e">
        <f t="shared" si="343"/>
        <v>#N/A</v>
      </c>
      <c r="KQ67" s="153" t="e">
        <f t="shared" si="343"/>
        <v>#N/A</v>
      </c>
      <c r="KR67" s="153" t="e">
        <f t="shared" si="343"/>
        <v>#N/A</v>
      </c>
      <c r="KS67" s="153" t="e">
        <f t="shared" si="343"/>
        <v>#N/A</v>
      </c>
      <c r="KT67" s="153" t="e">
        <f t="shared" si="343"/>
        <v>#N/A</v>
      </c>
      <c r="KU67" s="153" t="e">
        <f t="shared" si="343"/>
        <v>#N/A</v>
      </c>
      <c r="KV67" s="153" t="e">
        <f t="shared" si="338"/>
        <v>#N/A</v>
      </c>
      <c r="KW67" s="153" t="e">
        <f t="shared" si="338"/>
        <v>#N/A</v>
      </c>
      <c r="KX67" s="153" t="e">
        <f t="shared" si="338"/>
        <v>#N/A</v>
      </c>
      <c r="KY67" s="153" t="e">
        <f t="shared" si="338"/>
        <v>#N/A</v>
      </c>
      <c r="KZ67" s="153" t="e">
        <f t="shared" si="338"/>
        <v>#N/A</v>
      </c>
      <c r="LA67" s="153" t="e">
        <f t="shared" si="338"/>
        <v>#N/A</v>
      </c>
      <c r="LB67" s="153" t="e">
        <f t="shared" si="338"/>
        <v>#N/A</v>
      </c>
      <c r="LC67" s="153" t="e">
        <f t="shared" si="338"/>
        <v>#N/A</v>
      </c>
      <c r="LD67" s="153" t="e">
        <f t="shared" si="338"/>
        <v>#N/A</v>
      </c>
      <c r="LE67" s="153" t="e">
        <f t="shared" si="338"/>
        <v>#N/A</v>
      </c>
      <c r="LF67" s="153" t="e">
        <f t="shared" si="338"/>
        <v>#N/A</v>
      </c>
      <c r="LG67" s="153" t="e">
        <f t="shared" si="338"/>
        <v>#N/A</v>
      </c>
      <c r="LH67" s="153" t="e">
        <f t="shared" si="338"/>
        <v>#N/A</v>
      </c>
      <c r="LI67" s="153" t="e">
        <f t="shared" si="338"/>
        <v>#N/A</v>
      </c>
      <c r="LJ67" s="153" t="e">
        <f t="shared" si="338"/>
        <v>#N/A</v>
      </c>
      <c r="LK67" s="153" t="e">
        <f t="shared" si="334"/>
        <v>#N/A</v>
      </c>
      <c r="LL67" s="153" t="e">
        <f t="shared" si="334"/>
        <v>#N/A</v>
      </c>
      <c r="LM67" s="153" t="e">
        <f t="shared" si="334"/>
        <v>#N/A</v>
      </c>
      <c r="LN67" s="153" t="e">
        <f t="shared" si="334"/>
        <v>#N/A</v>
      </c>
      <c r="LO67" s="153" t="e">
        <f t="shared" si="334"/>
        <v>#N/A</v>
      </c>
      <c r="LP67" s="153" t="e">
        <f t="shared" si="334"/>
        <v>#N/A</v>
      </c>
      <c r="LQ67" s="153" t="e">
        <f t="shared" si="334"/>
        <v>#N/A</v>
      </c>
      <c r="LR67" s="153" t="e">
        <f t="shared" si="334"/>
        <v>#N/A</v>
      </c>
      <c r="LS67" s="153" t="e">
        <f t="shared" si="334"/>
        <v>#N/A</v>
      </c>
      <c r="LT67" s="153" t="e">
        <f t="shared" si="334"/>
        <v>#N/A</v>
      </c>
      <c r="LU67" s="153" t="e">
        <f t="shared" si="334"/>
        <v>#N/A</v>
      </c>
      <c r="LV67" s="153" t="e">
        <f t="shared" si="334"/>
        <v>#N/A</v>
      </c>
      <c r="LW67" s="153" t="e">
        <f t="shared" si="334"/>
        <v>#N/A</v>
      </c>
      <c r="LX67" s="153" t="e">
        <f t="shared" si="334"/>
        <v>#N/A</v>
      </c>
      <c r="LY67" s="153" t="e">
        <f t="shared" si="334"/>
        <v>#N/A</v>
      </c>
      <c r="LZ67" s="153" t="e">
        <f t="shared" si="319"/>
        <v>#N/A</v>
      </c>
      <c r="MA67" s="153" t="e">
        <f t="shared" si="319"/>
        <v>#N/A</v>
      </c>
      <c r="MB67" s="153" t="e">
        <f t="shared" si="319"/>
        <v>#N/A</v>
      </c>
      <c r="MC67" s="153" t="e">
        <f t="shared" si="319"/>
        <v>#N/A</v>
      </c>
      <c r="MD67" s="153" t="e">
        <f t="shared" si="319"/>
        <v>#N/A</v>
      </c>
      <c r="ME67" s="153" t="e">
        <f t="shared" si="319"/>
        <v>#N/A</v>
      </c>
      <c r="MF67" s="153" t="e">
        <f t="shared" si="319"/>
        <v>#N/A</v>
      </c>
      <c r="MG67" s="153" t="e">
        <f t="shared" si="319"/>
        <v>#N/A</v>
      </c>
      <c r="MH67" s="153" t="e">
        <f t="shared" si="319"/>
        <v>#N/A</v>
      </c>
      <c r="MI67" s="153" t="e">
        <f t="shared" si="319"/>
        <v>#N/A</v>
      </c>
      <c r="MJ67" s="153" t="e">
        <f t="shared" si="319"/>
        <v>#N/A</v>
      </c>
      <c r="MK67" s="153" t="e">
        <f t="shared" si="319"/>
        <v>#N/A</v>
      </c>
      <c r="ML67" s="153" t="e">
        <f t="shared" si="319"/>
        <v>#N/A</v>
      </c>
      <c r="MM67" s="153" t="e">
        <f t="shared" si="319"/>
        <v>#N/A</v>
      </c>
      <c r="MN67" s="153" t="e">
        <f t="shared" si="319"/>
        <v>#N/A</v>
      </c>
      <c r="MO67" s="153" t="e">
        <f t="shared" si="22"/>
        <v>#N/A</v>
      </c>
      <c r="MP67" s="153" t="e">
        <f t="shared" si="331"/>
        <v>#N/A</v>
      </c>
      <c r="MQ67" s="153" t="e">
        <f t="shared" si="331"/>
        <v>#N/A</v>
      </c>
      <c r="MR67" s="153" t="e">
        <f t="shared" si="331"/>
        <v>#N/A</v>
      </c>
      <c r="MS67" s="153" t="e">
        <f t="shared" si="344"/>
        <v>#N/A</v>
      </c>
      <c r="MT67" s="153" t="e">
        <f t="shared" si="344"/>
        <v>#N/A</v>
      </c>
      <c r="MU67" s="153" t="e">
        <f t="shared" si="344"/>
        <v>#N/A</v>
      </c>
      <c r="MV67" s="153" t="e">
        <f t="shared" si="344"/>
        <v>#N/A</v>
      </c>
      <c r="MW67" s="153" t="e">
        <f t="shared" si="344"/>
        <v>#N/A</v>
      </c>
      <c r="MX67" s="153" t="e">
        <f t="shared" si="344"/>
        <v>#N/A</v>
      </c>
      <c r="MY67" s="153" t="e">
        <f t="shared" si="344"/>
        <v>#N/A</v>
      </c>
      <c r="MZ67" s="153" t="e">
        <f t="shared" si="344"/>
        <v>#N/A</v>
      </c>
      <c r="NA67" s="153" t="e">
        <f t="shared" si="344"/>
        <v>#N/A</v>
      </c>
      <c r="NB67" s="153" t="e">
        <f t="shared" si="344"/>
        <v>#N/A</v>
      </c>
      <c r="NC67" s="153" t="e">
        <f t="shared" si="344"/>
        <v>#N/A</v>
      </c>
      <c r="ND67" s="153" t="e">
        <f t="shared" si="344"/>
        <v>#N/A</v>
      </c>
      <c r="NE67" s="153" t="e">
        <f t="shared" si="344"/>
        <v>#N/A</v>
      </c>
      <c r="NF67" s="153" t="e">
        <f t="shared" si="344"/>
        <v>#N/A</v>
      </c>
      <c r="NG67" s="153" t="e">
        <f t="shared" si="344"/>
        <v>#N/A</v>
      </c>
      <c r="NH67" s="153" t="e">
        <f t="shared" si="339"/>
        <v>#N/A</v>
      </c>
      <c r="NI67" s="153" t="e">
        <f t="shared" si="339"/>
        <v>#N/A</v>
      </c>
      <c r="NJ67" s="153" t="e">
        <f t="shared" si="339"/>
        <v>#N/A</v>
      </c>
      <c r="NK67" s="153" t="e">
        <f t="shared" si="339"/>
        <v>#N/A</v>
      </c>
      <c r="NL67" s="153" t="e">
        <f t="shared" si="339"/>
        <v>#N/A</v>
      </c>
      <c r="NM67" s="153" t="e">
        <f t="shared" si="339"/>
        <v>#N/A</v>
      </c>
      <c r="NN67" s="153" t="e">
        <f t="shared" si="339"/>
        <v>#N/A</v>
      </c>
      <c r="NO67" s="153" t="e">
        <f t="shared" si="339"/>
        <v>#N/A</v>
      </c>
      <c r="NP67" s="153" t="e">
        <f t="shared" si="339"/>
        <v>#N/A</v>
      </c>
      <c r="NQ67" s="153" t="e">
        <f t="shared" si="339"/>
        <v>#N/A</v>
      </c>
      <c r="NR67" s="153" t="e">
        <f t="shared" si="339"/>
        <v>#N/A</v>
      </c>
      <c r="NS67" s="153" t="e">
        <f t="shared" si="339"/>
        <v>#N/A</v>
      </c>
      <c r="NT67" s="153" t="e">
        <f t="shared" si="339"/>
        <v>#N/A</v>
      </c>
      <c r="NU67" s="153" t="e">
        <f t="shared" si="339"/>
        <v>#N/A</v>
      </c>
      <c r="NV67" s="153" t="e">
        <f t="shared" si="339"/>
        <v>#N/A</v>
      </c>
      <c r="NW67" s="153" t="e">
        <f t="shared" si="335"/>
        <v>#N/A</v>
      </c>
      <c r="NX67" s="153" t="e">
        <f t="shared" si="335"/>
        <v>#N/A</v>
      </c>
      <c r="NY67" s="153" t="e">
        <f t="shared" si="335"/>
        <v>#N/A</v>
      </c>
      <c r="NZ67" s="153" t="e">
        <f t="shared" si="335"/>
        <v>#N/A</v>
      </c>
      <c r="OA67" s="153" t="e">
        <f t="shared" si="335"/>
        <v>#N/A</v>
      </c>
      <c r="OB67" s="153" t="e">
        <f t="shared" si="335"/>
        <v>#N/A</v>
      </c>
      <c r="OC67" s="153" t="e">
        <f t="shared" si="335"/>
        <v>#N/A</v>
      </c>
      <c r="OD67" s="153" t="e">
        <f t="shared" si="335"/>
        <v>#N/A</v>
      </c>
      <c r="OE67" s="153" t="e">
        <f t="shared" si="335"/>
        <v>#N/A</v>
      </c>
      <c r="OF67" s="153" t="e">
        <f t="shared" si="335"/>
        <v>#N/A</v>
      </c>
      <c r="OG67" s="153" t="e">
        <f t="shared" si="335"/>
        <v>#N/A</v>
      </c>
      <c r="OH67" s="153" t="e">
        <f t="shared" si="335"/>
        <v>#N/A</v>
      </c>
      <c r="OI67" s="153" t="e">
        <f t="shared" si="335"/>
        <v>#N/A</v>
      </c>
      <c r="OJ67" s="153" t="e">
        <f t="shared" si="335"/>
        <v>#N/A</v>
      </c>
      <c r="OK67" s="153" t="e">
        <f t="shared" si="335"/>
        <v>#N/A</v>
      </c>
      <c r="OL67" s="153" t="e">
        <f t="shared" si="320"/>
        <v>#N/A</v>
      </c>
      <c r="OM67" s="153" t="e">
        <f t="shared" si="320"/>
        <v>#N/A</v>
      </c>
      <c r="ON67" s="153" t="e">
        <f t="shared" si="320"/>
        <v>#N/A</v>
      </c>
      <c r="OO67" s="153" t="e">
        <f t="shared" si="320"/>
        <v>#N/A</v>
      </c>
      <c r="OP67" s="153" t="e">
        <f t="shared" si="320"/>
        <v>#N/A</v>
      </c>
      <c r="OQ67" s="153" t="e">
        <f t="shared" si="320"/>
        <v>#N/A</v>
      </c>
      <c r="OR67" s="153" t="e">
        <f t="shared" si="320"/>
        <v>#N/A</v>
      </c>
      <c r="OS67" s="153" t="e">
        <f t="shared" si="320"/>
        <v>#N/A</v>
      </c>
      <c r="OT67" s="153" t="e">
        <f t="shared" si="320"/>
        <v>#N/A</v>
      </c>
      <c r="OU67" s="153" t="e">
        <f t="shared" si="320"/>
        <v>#N/A</v>
      </c>
      <c r="OV67" s="153" t="e">
        <f t="shared" si="320"/>
        <v>#N/A</v>
      </c>
      <c r="OW67" s="153" t="e">
        <f t="shared" si="320"/>
        <v>#N/A</v>
      </c>
      <c r="OX67" s="153" t="e">
        <f t="shared" si="320"/>
        <v>#N/A</v>
      </c>
      <c r="OY67" s="153" t="e">
        <f t="shared" si="320"/>
        <v>#N/A</v>
      </c>
      <c r="OZ67" s="153" t="e">
        <f t="shared" si="320"/>
        <v>#N/A</v>
      </c>
      <c r="PA67" s="153" t="e">
        <f t="shared" si="23"/>
        <v>#N/A</v>
      </c>
      <c r="PB67" s="153" t="e">
        <f t="shared" si="316"/>
        <v>#N/A</v>
      </c>
      <c r="PC67" s="153" t="e">
        <f t="shared" si="316"/>
        <v>#N/A</v>
      </c>
      <c r="PD67" s="153" t="e">
        <f t="shared" si="316"/>
        <v>#N/A</v>
      </c>
      <c r="PE67" s="153" t="e">
        <f t="shared" si="316"/>
        <v>#N/A</v>
      </c>
      <c r="PF67" s="153" t="e">
        <f t="shared" si="316"/>
        <v>#N/A</v>
      </c>
      <c r="PG67" s="153" t="e">
        <f t="shared" si="316"/>
        <v>#N/A</v>
      </c>
      <c r="PH67" s="153" t="e">
        <f t="shared" si="316"/>
        <v>#N/A</v>
      </c>
      <c r="PI67" s="153" t="e">
        <f t="shared" si="316"/>
        <v>#N/A</v>
      </c>
    </row>
    <row r="68" spans="1:425" hidden="1" x14ac:dyDescent="0.75">
      <c r="A68" s="4">
        <v>65</v>
      </c>
      <c r="B68" s="342" t="str">
        <f>IFERROR(_xlfn.LOGNORM.INV(VLookups!$B$22,LN($G68),LN($K68)),"")</f>
        <v/>
      </c>
      <c r="C68" s="87"/>
      <c r="D68" s="342" t="str">
        <f>IFERROR(_xlfn.LOGNORM.INV(VLookups!$B$23,LN($G68),LN($K68)),"")</f>
        <v/>
      </c>
      <c r="E68" s="34" t="str">
        <f t="shared" si="9"/>
        <v/>
      </c>
      <c r="F68" s="34" t="str">
        <f t="shared" si="10"/>
        <v/>
      </c>
      <c r="G68" s="68" t="str">
        <f>IF(AND(C68&gt;0,NOT(ISBLANK(H68))),IF(VLOOKUP($C$3,VLookups!$A$17:$B$18,2,FALSE),C68*VLOOKUP(H68,VLookups!$A$4:$B$13,2,FALSE),C68),"")</f>
        <v/>
      </c>
      <c r="H68" s="21"/>
      <c r="I68" s="56"/>
      <c r="J68" s="244"/>
      <c r="K68" s="343" t="str">
        <f>IF(C68&gt;0,IF(ISBLANK(J68),IF(ISBLANK(H68),"",VLOOKUP(H68,VLookups!$A$4:$C$13,3,FALSE)),J68),"")</f>
        <v/>
      </c>
      <c r="L68" s="343" t="str">
        <f t="shared" si="11"/>
        <v/>
      </c>
      <c r="M68" s="70" t="str">
        <f t="shared" si="12"/>
        <v/>
      </c>
      <c r="N68" s="87"/>
      <c r="O68" s="237" t="str">
        <f>IF(AND(N68&gt;0,C68&gt;0,NOT(K68="")),ABS(VLOOKUP($N$1,VLookups!$A$53:$B$54,2,FALSE)-_xlfn.LOGNORM.DIST(N68,LN(G68),LN(K68),TRUE)),"")</f>
        <v/>
      </c>
      <c r="P68" s="86" t="str">
        <f>IF(AND($B68&gt;0,$C68&gt;0,$D68&gt;0,NOT(ISBLANK($H68))),_xlfn.LOGNORM.INV(ABS(VLOOKUP($N$1,VLookups!$A$53:$B$54,2,FALSE)-P$3),LN($G68),LN($K68)),"")</f>
        <v/>
      </c>
      <c r="Q68" s="85" t="str">
        <f>IF(AND($B68&gt;0,$C68&gt;0,$D68&gt;0,NOT(ISBLANK($H68))),_xlfn.LOGNORM.INV(ABS(VLOOKUP($N$1,VLookups!$A$53:$B$54,2,FALSE)-Q$3),LN($G68),LN($K68)),"")</f>
        <v/>
      </c>
      <c r="R68" s="86" t="str">
        <f>IF(AND($B68&gt;0,$C68&gt;0,$D68&gt;0,NOT(ISBLANK($H68))),_xlfn.LOGNORM.INV(ABS(VLOOKUP($N$1,VLookups!$A$53:$B$54,2,FALSE)-R$3),LN($G68),LN($K68)),"")</f>
        <v/>
      </c>
      <c r="S68" s="85" t="str">
        <f>IF(AND($B68&gt;0,$C68&gt;0,$D68&gt;0,NOT(ISBLANK($H68))),_xlfn.LOGNORM.INV(ABS(VLOOKUP($N$1,VLookups!$A$53:$B$54,2,FALSE)-S$3),LN($G68),LN($K68)),"")</f>
        <v/>
      </c>
      <c r="T68" s="86" t="str">
        <f>IF(AND($B68&gt;0,$C68&gt;0,$D68&gt;0,NOT(ISBLANK($H68))),_xlfn.LOGNORM.INV(ABS(VLOOKUP($N$1,VLookups!$A$53:$B$54,2,FALSE)-T$3),LN($G68),LN($K68)),"")</f>
        <v/>
      </c>
      <c r="U68" s="85" t="str">
        <f>IF(AND($B68&gt;0,$C68&gt;0,$D68&gt;0,NOT(ISBLANK($H68))),_xlfn.LOGNORM.INV(ABS(VLOOKUP($N$1,VLookups!$A$53:$B$54,2,FALSE)-U$3),LN($G68),LN($K68)),"")</f>
        <v/>
      </c>
      <c r="V68" s="5"/>
      <c r="W68" s="152" t="str">
        <f t="shared" si="13"/>
        <v/>
      </c>
      <c r="X68" s="152" t="str">
        <f t="shared" si="14"/>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53" t="e">
        <f t="shared" ref="HQ68:HQ103" si="348">IF(ISNONTEXT($K68),_xlfn.LOGNORM.DIST(X68,LN($G68),LN($K68),FALSE),NA())</f>
        <v>#N/A</v>
      </c>
      <c r="HR68" s="153" t="e">
        <f t="shared" si="329"/>
        <v>#N/A</v>
      </c>
      <c r="HS68" s="153" t="e">
        <f t="shared" si="329"/>
        <v>#N/A</v>
      </c>
      <c r="HT68" s="153" t="e">
        <f t="shared" si="329"/>
        <v>#N/A</v>
      </c>
      <c r="HU68" s="153" t="e">
        <f t="shared" si="342"/>
        <v>#N/A</v>
      </c>
      <c r="HV68" s="153" t="e">
        <f t="shared" si="342"/>
        <v>#N/A</v>
      </c>
      <c r="HW68" s="153" t="e">
        <f t="shared" si="342"/>
        <v>#N/A</v>
      </c>
      <c r="HX68" s="153" t="e">
        <f t="shared" si="342"/>
        <v>#N/A</v>
      </c>
      <c r="HY68" s="153" t="e">
        <f t="shared" si="342"/>
        <v>#N/A</v>
      </c>
      <c r="HZ68" s="153" t="e">
        <f t="shared" si="342"/>
        <v>#N/A</v>
      </c>
      <c r="IA68" s="153" t="e">
        <f t="shared" si="342"/>
        <v>#N/A</v>
      </c>
      <c r="IB68" s="153" t="e">
        <f t="shared" si="342"/>
        <v>#N/A</v>
      </c>
      <c r="IC68" s="153" t="e">
        <f t="shared" si="342"/>
        <v>#N/A</v>
      </c>
      <c r="ID68" s="153" t="e">
        <f t="shared" si="342"/>
        <v>#N/A</v>
      </c>
      <c r="IE68" s="153" t="e">
        <f t="shared" si="342"/>
        <v>#N/A</v>
      </c>
      <c r="IF68" s="153" t="e">
        <f t="shared" si="342"/>
        <v>#N/A</v>
      </c>
      <c r="IG68" s="153" t="e">
        <f t="shared" si="342"/>
        <v>#N/A</v>
      </c>
      <c r="IH68" s="153" t="e">
        <f t="shared" si="342"/>
        <v>#N/A</v>
      </c>
      <c r="II68" s="153" t="e">
        <f t="shared" si="342"/>
        <v>#N/A</v>
      </c>
      <c r="IJ68" s="153" t="e">
        <f t="shared" si="337"/>
        <v>#N/A</v>
      </c>
      <c r="IK68" s="153" t="e">
        <f t="shared" si="337"/>
        <v>#N/A</v>
      </c>
      <c r="IL68" s="153" t="e">
        <f t="shared" si="337"/>
        <v>#N/A</v>
      </c>
      <c r="IM68" s="153" t="e">
        <f t="shared" si="337"/>
        <v>#N/A</v>
      </c>
      <c r="IN68" s="153" t="e">
        <f t="shared" si="337"/>
        <v>#N/A</v>
      </c>
      <c r="IO68" s="153" t="e">
        <f t="shared" si="337"/>
        <v>#N/A</v>
      </c>
      <c r="IP68" s="153" t="e">
        <f t="shared" si="337"/>
        <v>#N/A</v>
      </c>
      <c r="IQ68" s="153" t="e">
        <f t="shared" si="337"/>
        <v>#N/A</v>
      </c>
      <c r="IR68" s="153" t="e">
        <f t="shared" si="337"/>
        <v>#N/A</v>
      </c>
      <c r="IS68" s="153" t="e">
        <f t="shared" si="337"/>
        <v>#N/A</v>
      </c>
      <c r="IT68" s="153" t="e">
        <f t="shared" si="337"/>
        <v>#N/A</v>
      </c>
      <c r="IU68" s="153" t="e">
        <f t="shared" si="337"/>
        <v>#N/A</v>
      </c>
      <c r="IV68" s="153" t="e">
        <f t="shared" si="337"/>
        <v>#N/A</v>
      </c>
      <c r="IW68" s="153" t="e">
        <f t="shared" si="337"/>
        <v>#N/A</v>
      </c>
      <c r="IX68" s="153" t="e">
        <f t="shared" si="337"/>
        <v>#N/A</v>
      </c>
      <c r="IY68" s="153" t="e">
        <f t="shared" si="333"/>
        <v>#N/A</v>
      </c>
      <c r="IZ68" s="153" t="e">
        <f t="shared" si="333"/>
        <v>#N/A</v>
      </c>
      <c r="JA68" s="153" t="e">
        <f t="shared" si="333"/>
        <v>#N/A</v>
      </c>
      <c r="JB68" s="153" t="e">
        <f t="shared" si="333"/>
        <v>#N/A</v>
      </c>
      <c r="JC68" s="153" t="e">
        <f t="shared" si="333"/>
        <v>#N/A</v>
      </c>
      <c r="JD68" s="153" t="e">
        <f t="shared" si="333"/>
        <v>#N/A</v>
      </c>
      <c r="JE68" s="153" t="e">
        <f t="shared" si="333"/>
        <v>#N/A</v>
      </c>
      <c r="JF68" s="153" t="e">
        <f t="shared" si="333"/>
        <v>#N/A</v>
      </c>
      <c r="JG68" s="153" t="e">
        <f t="shared" si="333"/>
        <v>#N/A</v>
      </c>
      <c r="JH68" s="153" t="e">
        <f t="shared" si="333"/>
        <v>#N/A</v>
      </c>
      <c r="JI68" s="153" t="e">
        <f t="shared" si="333"/>
        <v>#N/A</v>
      </c>
      <c r="JJ68" s="153" t="e">
        <f t="shared" si="333"/>
        <v>#N/A</v>
      </c>
      <c r="JK68" s="153" t="e">
        <f t="shared" si="333"/>
        <v>#N/A</v>
      </c>
      <c r="JL68" s="153" t="e">
        <f t="shared" si="333"/>
        <v>#N/A</v>
      </c>
      <c r="JM68" s="153" t="e">
        <f t="shared" si="333"/>
        <v>#N/A</v>
      </c>
      <c r="JN68" s="153" t="e">
        <f t="shared" si="318"/>
        <v>#N/A</v>
      </c>
      <c r="JO68" s="153" t="e">
        <f t="shared" si="318"/>
        <v>#N/A</v>
      </c>
      <c r="JP68" s="153" t="e">
        <f t="shared" si="318"/>
        <v>#N/A</v>
      </c>
      <c r="JQ68" s="153" t="e">
        <f t="shared" si="318"/>
        <v>#N/A</v>
      </c>
      <c r="JR68" s="153" t="e">
        <f t="shared" si="318"/>
        <v>#N/A</v>
      </c>
      <c r="JS68" s="153" t="e">
        <f t="shared" si="318"/>
        <v>#N/A</v>
      </c>
      <c r="JT68" s="153" t="e">
        <f t="shared" si="318"/>
        <v>#N/A</v>
      </c>
      <c r="JU68" s="153" t="e">
        <f t="shared" si="318"/>
        <v>#N/A</v>
      </c>
      <c r="JV68" s="153" t="e">
        <f t="shared" si="318"/>
        <v>#N/A</v>
      </c>
      <c r="JW68" s="153" t="e">
        <f t="shared" si="318"/>
        <v>#N/A</v>
      </c>
      <c r="JX68" s="153" t="e">
        <f t="shared" si="318"/>
        <v>#N/A</v>
      </c>
      <c r="JY68" s="153" t="e">
        <f t="shared" si="318"/>
        <v>#N/A</v>
      </c>
      <c r="JZ68" s="153" t="e">
        <f t="shared" si="318"/>
        <v>#N/A</v>
      </c>
      <c r="KA68" s="153" t="e">
        <f t="shared" si="318"/>
        <v>#N/A</v>
      </c>
      <c r="KB68" s="153" t="e">
        <f t="shared" si="318"/>
        <v>#N/A</v>
      </c>
      <c r="KC68" s="153" t="e">
        <f t="shared" si="21"/>
        <v>#N/A</v>
      </c>
      <c r="KD68" s="153" t="e">
        <f t="shared" si="330"/>
        <v>#N/A</v>
      </c>
      <c r="KE68" s="153" t="e">
        <f t="shared" si="330"/>
        <v>#N/A</v>
      </c>
      <c r="KF68" s="153" t="e">
        <f t="shared" si="330"/>
        <v>#N/A</v>
      </c>
      <c r="KG68" s="153" t="e">
        <f t="shared" si="343"/>
        <v>#N/A</v>
      </c>
      <c r="KH68" s="153" t="e">
        <f t="shared" si="343"/>
        <v>#N/A</v>
      </c>
      <c r="KI68" s="153" t="e">
        <f t="shared" si="343"/>
        <v>#N/A</v>
      </c>
      <c r="KJ68" s="153" t="e">
        <f t="shared" si="343"/>
        <v>#N/A</v>
      </c>
      <c r="KK68" s="153" t="e">
        <f t="shared" si="343"/>
        <v>#N/A</v>
      </c>
      <c r="KL68" s="153" t="e">
        <f t="shared" si="343"/>
        <v>#N/A</v>
      </c>
      <c r="KM68" s="153" t="e">
        <f t="shared" si="343"/>
        <v>#N/A</v>
      </c>
      <c r="KN68" s="153" t="e">
        <f t="shared" si="343"/>
        <v>#N/A</v>
      </c>
      <c r="KO68" s="153" t="e">
        <f t="shared" si="343"/>
        <v>#N/A</v>
      </c>
      <c r="KP68" s="153" t="e">
        <f t="shared" si="343"/>
        <v>#N/A</v>
      </c>
      <c r="KQ68" s="153" t="e">
        <f t="shared" si="343"/>
        <v>#N/A</v>
      </c>
      <c r="KR68" s="153" t="e">
        <f t="shared" si="343"/>
        <v>#N/A</v>
      </c>
      <c r="KS68" s="153" t="e">
        <f t="shared" si="343"/>
        <v>#N/A</v>
      </c>
      <c r="KT68" s="153" t="e">
        <f t="shared" si="343"/>
        <v>#N/A</v>
      </c>
      <c r="KU68" s="153" t="e">
        <f t="shared" si="343"/>
        <v>#N/A</v>
      </c>
      <c r="KV68" s="153" t="e">
        <f t="shared" si="338"/>
        <v>#N/A</v>
      </c>
      <c r="KW68" s="153" t="e">
        <f t="shared" si="338"/>
        <v>#N/A</v>
      </c>
      <c r="KX68" s="153" t="e">
        <f t="shared" si="338"/>
        <v>#N/A</v>
      </c>
      <c r="KY68" s="153" t="e">
        <f t="shared" si="338"/>
        <v>#N/A</v>
      </c>
      <c r="KZ68" s="153" t="e">
        <f t="shared" si="338"/>
        <v>#N/A</v>
      </c>
      <c r="LA68" s="153" t="e">
        <f t="shared" si="338"/>
        <v>#N/A</v>
      </c>
      <c r="LB68" s="153" t="e">
        <f t="shared" si="338"/>
        <v>#N/A</v>
      </c>
      <c r="LC68" s="153" t="e">
        <f t="shared" si="338"/>
        <v>#N/A</v>
      </c>
      <c r="LD68" s="153" t="e">
        <f t="shared" si="338"/>
        <v>#N/A</v>
      </c>
      <c r="LE68" s="153" t="e">
        <f t="shared" si="338"/>
        <v>#N/A</v>
      </c>
      <c r="LF68" s="153" t="e">
        <f t="shared" si="338"/>
        <v>#N/A</v>
      </c>
      <c r="LG68" s="153" t="e">
        <f t="shared" si="338"/>
        <v>#N/A</v>
      </c>
      <c r="LH68" s="153" t="e">
        <f t="shared" si="338"/>
        <v>#N/A</v>
      </c>
      <c r="LI68" s="153" t="e">
        <f t="shared" si="338"/>
        <v>#N/A</v>
      </c>
      <c r="LJ68" s="153" t="e">
        <f t="shared" si="338"/>
        <v>#N/A</v>
      </c>
      <c r="LK68" s="153" t="e">
        <f t="shared" si="334"/>
        <v>#N/A</v>
      </c>
      <c r="LL68" s="153" t="e">
        <f t="shared" si="334"/>
        <v>#N/A</v>
      </c>
      <c r="LM68" s="153" t="e">
        <f t="shared" si="334"/>
        <v>#N/A</v>
      </c>
      <c r="LN68" s="153" t="e">
        <f t="shared" si="334"/>
        <v>#N/A</v>
      </c>
      <c r="LO68" s="153" t="e">
        <f t="shared" si="334"/>
        <v>#N/A</v>
      </c>
      <c r="LP68" s="153" t="e">
        <f t="shared" si="334"/>
        <v>#N/A</v>
      </c>
      <c r="LQ68" s="153" t="e">
        <f t="shared" si="334"/>
        <v>#N/A</v>
      </c>
      <c r="LR68" s="153" t="e">
        <f t="shared" si="334"/>
        <v>#N/A</v>
      </c>
      <c r="LS68" s="153" t="e">
        <f t="shared" si="334"/>
        <v>#N/A</v>
      </c>
      <c r="LT68" s="153" t="e">
        <f t="shared" si="334"/>
        <v>#N/A</v>
      </c>
      <c r="LU68" s="153" t="e">
        <f t="shared" si="334"/>
        <v>#N/A</v>
      </c>
      <c r="LV68" s="153" t="e">
        <f t="shared" si="334"/>
        <v>#N/A</v>
      </c>
      <c r="LW68" s="153" t="e">
        <f t="shared" si="334"/>
        <v>#N/A</v>
      </c>
      <c r="LX68" s="153" t="e">
        <f t="shared" si="334"/>
        <v>#N/A</v>
      </c>
      <c r="LY68" s="153" t="e">
        <f t="shared" si="334"/>
        <v>#N/A</v>
      </c>
      <c r="LZ68" s="153" t="e">
        <f t="shared" si="319"/>
        <v>#N/A</v>
      </c>
      <c r="MA68" s="153" t="e">
        <f t="shared" si="319"/>
        <v>#N/A</v>
      </c>
      <c r="MB68" s="153" t="e">
        <f t="shared" si="319"/>
        <v>#N/A</v>
      </c>
      <c r="MC68" s="153" t="e">
        <f t="shared" si="319"/>
        <v>#N/A</v>
      </c>
      <c r="MD68" s="153" t="e">
        <f t="shared" si="319"/>
        <v>#N/A</v>
      </c>
      <c r="ME68" s="153" t="e">
        <f t="shared" si="319"/>
        <v>#N/A</v>
      </c>
      <c r="MF68" s="153" t="e">
        <f t="shared" si="319"/>
        <v>#N/A</v>
      </c>
      <c r="MG68" s="153" t="e">
        <f t="shared" si="319"/>
        <v>#N/A</v>
      </c>
      <c r="MH68" s="153" t="e">
        <f t="shared" si="319"/>
        <v>#N/A</v>
      </c>
      <c r="MI68" s="153" t="e">
        <f t="shared" si="319"/>
        <v>#N/A</v>
      </c>
      <c r="MJ68" s="153" t="e">
        <f t="shared" si="319"/>
        <v>#N/A</v>
      </c>
      <c r="MK68" s="153" t="e">
        <f t="shared" si="319"/>
        <v>#N/A</v>
      </c>
      <c r="ML68" s="153" t="e">
        <f t="shared" si="319"/>
        <v>#N/A</v>
      </c>
      <c r="MM68" s="153" t="e">
        <f t="shared" si="319"/>
        <v>#N/A</v>
      </c>
      <c r="MN68" s="153" t="e">
        <f t="shared" si="319"/>
        <v>#N/A</v>
      </c>
      <c r="MO68" s="153" t="e">
        <f t="shared" si="22"/>
        <v>#N/A</v>
      </c>
      <c r="MP68" s="153" t="e">
        <f t="shared" si="331"/>
        <v>#N/A</v>
      </c>
      <c r="MQ68" s="153" t="e">
        <f t="shared" si="331"/>
        <v>#N/A</v>
      </c>
      <c r="MR68" s="153" t="e">
        <f t="shared" si="331"/>
        <v>#N/A</v>
      </c>
      <c r="MS68" s="153" t="e">
        <f t="shared" si="344"/>
        <v>#N/A</v>
      </c>
      <c r="MT68" s="153" t="e">
        <f t="shared" si="344"/>
        <v>#N/A</v>
      </c>
      <c r="MU68" s="153" t="e">
        <f t="shared" si="344"/>
        <v>#N/A</v>
      </c>
      <c r="MV68" s="153" t="e">
        <f t="shared" si="344"/>
        <v>#N/A</v>
      </c>
      <c r="MW68" s="153" t="e">
        <f t="shared" si="344"/>
        <v>#N/A</v>
      </c>
      <c r="MX68" s="153" t="e">
        <f t="shared" si="344"/>
        <v>#N/A</v>
      </c>
      <c r="MY68" s="153" t="e">
        <f t="shared" si="344"/>
        <v>#N/A</v>
      </c>
      <c r="MZ68" s="153" t="e">
        <f t="shared" si="344"/>
        <v>#N/A</v>
      </c>
      <c r="NA68" s="153" t="e">
        <f t="shared" si="344"/>
        <v>#N/A</v>
      </c>
      <c r="NB68" s="153" t="e">
        <f t="shared" si="344"/>
        <v>#N/A</v>
      </c>
      <c r="NC68" s="153" t="e">
        <f t="shared" si="344"/>
        <v>#N/A</v>
      </c>
      <c r="ND68" s="153" t="e">
        <f t="shared" si="344"/>
        <v>#N/A</v>
      </c>
      <c r="NE68" s="153" t="e">
        <f t="shared" si="344"/>
        <v>#N/A</v>
      </c>
      <c r="NF68" s="153" t="e">
        <f t="shared" si="344"/>
        <v>#N/A</v>
      </c>
      <c r="NG68" s="153" t="e">
        <f t="shared" si="344"/>
        <v>#N/A</v>
      </c>
      <c r="NH68" s="153" t="e">
        <f t="shared" si="339"/>
        <v>#N/A</v>
      </c>
      <c r="NI68" s="153" t="e">
        <f t="shared" si="339"/>
        <v>#N/A</v>
      </c>
      <c r="NJ68" s="153" t="e">
        <f t="shared" si="339"/>
        <v>#N/A</v>
      </c>
      <c r="NK68" s="153" t="e">
        <f t="shared" si="339"/>
        <v>#N/A</v>
      </c>
      <c r="NL68" s="153" t="e">
        <f t="shared" si="339"/>
        <v>#N/A</v>
      </c>
      <c r="NM68" s="153" t="e">
        <f t="shared" si="339"/>
        <v>#N/A</v>
      </c>
      <c r="NN68" s="153" t="e">
        <f t="shared" si="339"/>
        <v>#N/A</v>
      </c>
      <c r="NO68" s="153" t="e">
        <f t="shared" si="339"/>
        <v>#N/A</v>
      </c>
      <c r="NP68" s="153" t="e">
        <f t="shared" si="339"/>
        <v>#N/A</v>
      </c>
      <c r="NQ68" s="153" t="e">
        <f t="shared" si="339"/>
        <v>#N/A</v>
      </c>
      <c r="NR68" s="153" t="e">
        <f t="shared" si="339"/>
        <v>#N/A</v>
      </c>
      <c r="NS68" s="153" t="e">
        <f t="shared" si="339"/>
        <v>#N/A</v>
      </c>
      <c r="NT68" s="153" t="e">
        <f t="shared" si="339"/>
        <v>#N/A</v>
      </c>
      <c r="NU68" s="153" t="e">
        <f t="shared" si="339"/>
        <v>#N/A</v>
      </c>
      <c r="NV68" s="153" t="e">
        <f t="shared" si="339"/>
        <v>#N/A</v>
      </c>
      <c r="NW68" s="153" t="e">
        <f t="shared" si="335"/>
        <v>#N/A</v>
      </c>
      <c r="NX68" s="153" t="e">
        <f t="shared" si="335"/>
        <v>#N/A</v>
      </c>
      <c r="NY68" s="153" t="e">
        <f t="shared" si="335"/>
        <v>#N/A</v>
      </c>
      <c r="NZ68" s="153" t="e">
        <f t="shared" si="335"/>
        <v>#N/A</v>
      </c>
      <c r="OA68" s="153" t="e">
        <f t="shared" si="335"/>
        <v>#N/A</v>
      </c>
      <c r="OB68" s="153" t="e">
        <f t="shared" si="335"/>
        <v>#N/A</v>
      </c>
      <c r="OC68" s="153" t="e">
        <f t="shared" si="335"/>
        <v>#N/A</v>
      </c>
      <c r="OD68" s="153" t="e">
        <f t="shared" si="335"/>
        <v>#N/A</v>
      </c>
      <c r="OE68" s="153" t="e">
        <f t="shared" si="335"/>
        <v>#N/A</v>
      </c>
      <c r="OF68" s="153" t="e">
        <f t="shared" si="335"/>
        <v>#N/A</v>
      </c>
      <c r="OG68" s="153" t="e">
        <f t="shared" si="335"/>
        <v>#N/A</v>
      </c>
      <c r="OH68" s="153" t="e">
        <f t="shared" si="335"/>
        <v>#N/A</v>
      </c>
      <c r="OI68" s="153" t="e">
        <f t="shared" si="335"/>
        <v>#N/A</v>
      </c>
      <c r="OJ68" s="153" t="e">
        <f t="shared" si="335"/>
        <v>#N/A</v>
      </c>
      <c r="OK68" s="153" t="e">
        <f t="shared" si="335"/>
        <v>#N/A</v>
      </c>
      <c r="OL68" s="153" t="e">
        <f t="shared" si="320"/>
        <v>#N/A</v>
      </c>
      <c r="OM68" s="153" t="e">
        <f t="shared" si="320"/>
        <v>#N/A</v>
      </c>
      <c r="ON68" s="153" t="e">
        <f t="shared" si="320"/>
        <v>#N/A</v>
      </c>
      <c r="OO68" s="153" t="e">
        <f t="shared" si="320"/>
        <v>#N/A</v>
      </c>
      <c r="OP68" s="153" t="e">
        <f t="shared" si="320"/>
        <v>#N/A</v>
      </c>
      <c r="OQ68" s="153" t="e">
        <f t="shared" si="320"/>
        <v>#N/A</v>
      </c>
      <c r="OR68" s="153" t="e">
        <f t="shared" si="320"/>
        <v>#N/A</v>
      </c>
      <c r="OS68" s="153" t="e">
        <f t="shared" si="320"/>
        <v>#N/A</v>
      </c>
      <c r="OT68" s="153" t="e">
        <f t="shared" si="320"/>
        <v>#N/A</v>
      </c>
      <c r="OU68" s="153" t="e">
        <f t="shared" si="320"/>
        <v>#N/A</v>
      </c>
      <c r="OV68" s="153" t="e">
        <f t="shared" si="320"/>
        <v>#N/A</v>
      </c>
      <c r="OW68" s="153" t="e">
        <f t="shared" si="320"/>
        <v>#N/A</v>
      </c>
      <c r="OX68" s="153" t="e">
        <f t="shared" si="320"/>
        <v>#N/A</v>
      </c>
      <c r="OY68" s="153" t="e">
        <f t="shared" si="320"/>
        <v>#N/A</v>
      </c>
      <c r="OZ68" s="153" t="e">
        <f t="shared" si="320"/>
        <v>#N/A</v>
      </c>
      <c r="PA68" s="153" t="e">
        <f t="shared" si="23"/>
        <v>#N/A</v>
      </c>
      <c r="PB68" s="153" t="e">
        <f t="shared" ref="PB68:PI83" si="349">IF(ISNONTEXT($K68),_xlfn.LOGNORM.DIST(HI68,LN($G68),LN($K68),FALSE),NA())</f>
        <v>#N/A</v>
      </c>
      <c r="PC68" s="153" t="e">
        <f t="shared" si="349"/>
        <v>#N/A</v>
      </c>
      <c r="PD68" s="153" t="e">
        <f t="shared" si="349"/>
        <v>#N/A</v>
      </c>
      <c r="PE68" s="153" t="e">
        <f t="shared" si="349"/>
        <v>#N/A</v>
      </c>
      <c r="PF68" s="153" t="e">
        <f t="shared" si="349"/>
        <v>#N/A</v>
      </c>
      <c r="PG68" s="153" t="e">
        <f t="shared" si="349"/>
        <v>#N/A</v>
      </c>
      <c r="PH68" s="153" t="e">
        <f t="shared" si="349"/>
        <v>#N/A</v>
      </c>
      <c r="PI68" s="153" t="e">
        <f t="shared" si="349"/>
        <v>#N/A</v>
      </c>
    </row>
    <row r="69" spans="1:425" hidden="1" x14ac:dyDescent="0.75">
      <c r="A69" s="4">
        <v>66</v>
      </c>
      <c r="B69" s="342" t="str">
        <f>IFERROR(_xlfn.LOGNORM.INV(VLookups!$B$22,LN($G69),LN($K69)),"")</f>
        <v/>
      </c>
      <c r="C69" s="87"/>
      <c r="D69" s="342"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352">IFERROR((D69-B69)/6,"")</f>
        <v/>
      </c>
      <c r="M69" s="70" t="str">
        <f t="shared" ref="M69:M103" si="353">IF(L69="","",L69^2)</f>
        <v/>
      </c>
      <c r="N69" s="87"/>
      <c r="O69" s="237" t="str">
        <f>IF(AND(N69&gt;0,C69&gt;0,NOT(K69="")),ABS(VLOOKUP($N$1,VLookups!$A$53:$B$54,2,FALSE)-_xlfn.LOGNORM.DIST(N69,LN(G69),LN(K69),TRUE)),"")</f>
        <v/>
      </c>
      <c r="P69" s="86" t="str">
        <f>IF(AND($B69&gt;0,$C69&gt;0,$D69&gt;0,NOT(ISBLANK($H69))),_xlfn.LOGNORM.INV(ABS(VLOOKUP($N$1,VLookups!$A$53:$B$54,2,FALSE)-P$3),LN($G69),LN($K69)),"")</f>
        <v/>
      </c>
      <c r="Q69" s="85" t="str">
        <f>IF(AND($B69&gt;0,$C69&gt;0,$D69&gt;0,NOT(ISBLANK($H69))),_xlfn.LOGNORM.INV(ABS(VLOOKUP($N$1,VLookups!$A$53:$B$54,2,FALSE)-Q$3),LN($G69),LN($K69)),"")</f>
        <v/>
      </c>
      <c r="R69" s="86" t="str">
        <f>IF(AND($B69&gt;0,$C69&gt;0,$D69&gt;0,NOT(ISBLANK($H69))),_xlfn.LOGNORM.INV(ABS(VLOOKUP($N$1,VLookups!$A$53:$B$54,2,FALSE)-R$3),LN($G69),LN($K69)),"")</f>
        <v/>
      </c>
      <c r="S69" s="85" t="str">
        <f>IF(AND($B69&gt;0,$C69&gt;0,$D69&gt;0,NOT(ISBLANK($H69))),_xlfn.LOGNORM.INV(ABS(VLOOKUP($N$1,VLookups!$A$53:$B$54,2,FALSE)-S$3),LN($G69),LN($K69)),"")</f>
        <v/>
      </c>
      <c r="T69" s="86" t="str">
        <f>IF(AND($B69&gt;0,$C69&gt;0,$D69&gt;0,NOT(ISBLANK($H69))),_xlfn.LOGNORM.INV(ABS(VLOOKUP($N$1,VLookups!$A$53:$B$54,2,FALSE)-T$3),LN($G69),LN($K69)),"")</f>
        <v/>
      </c>
      <c r="U69" s="85" t="str">
        <f>IF(AND($B69&gt;0,$C69&gt;0,$D69&gt;0,NOT(ISBLANK($H69))),_xlfn.LOGNORM.INV(ABS(VLOOKUP($N$1,VLookups!$A$53:$B$54,2,FALSE)-U$3),LN($G69),LN($K69)),"")</f>
        <v/>
      </c>
      <c r="V69" s="5"/>
      <c r="W69" s="152" t="str">
        <f t="shared" ref="W69:W103" si="354">IF(AND(B69&gt;0,C69&gt;0,D69&gt;0),ABS(B69-D69)/200,"")</f>
        <v/>
      </c>
      <c r="X69" s="152"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53" t="e">
        <f t="shared" si="348"/>
        <v>#N/A</v>
      </c>
      <c r="HR69" s="153" t="e">
        <f t="shared" si="329"/>
        <v>#N/A</v>
      </c>
      <c r="HS69" s="153" t="e">
        <f t="shared" si="329"/>
        <v>#N/A</v>
      </c>
      <c r="HT69" s="153" t="e">
        <f t="shared" si="329"/>
        <v>#N/A</v>
      </c>
      <c r="HU69" s="153" t="e">
        <f t="shared" si="342"/>
        <v>#N/A</v>
      </c>
      <c r="HV69" s="153" t="e">
        <f t="shared" si="342"/>
        <v>#N/A</v>
      </c>
      <c r="HW69" s="153" t="e">
        <f t="shared" si="342"/>
        <v>#N/A</v>
      </c>
      <c r="HX69" s="153" t="e">
        <f t="shared" si="342"/>
        <v>#N/A</v>
      </c>
      <c r="HY69" s="153" t="e">
        <f t="shared" si="342"/>
        <v>#N/A</v>
      </c>
      <c r="HZ69" s="153" t="e">
        <f t="shared" si="342"/>
        <v>#N/A</v>
      </c>
      <c r="IA69" s="153" t="e">
        <f t="shared" si="342"/>
        <v>#N/A</v>
      </c>
      <c r="IB69" s="153" t="e">
        <f t="shared" si="342"/>
        <v>#N/A</v>
      </c>
      <c r="IC69" s="153" t="e">
        <f t="shared" si="342"/>
        <v>#N/A</v>
      </c>
      <c r="ID69" s="153" t="e">
        <f t="shared" si="342"/>
        <v>#N/A</v>
      </c>
      <c r="IE69" s="153" t="e">
        <f t="shared" si="342"/>
        <v>#N/A</v>
      </c>
      <c r="IF69" s="153" t="e">
        <f t="shared" si="342"/>
        <v>#N/A</v>
      </c>
      <c r="IG69" s="153" t="e">
        <f t="shared" si="342"/>
        <v>#N/A</v>
      </c>
      <c r="IH69" s="153" t="e">
        <f t="shared" si="342"/>
        <v>#N/A</v>
      </c>
      <c r="II69" s="153" t="e">
        <f t="shared" si="342"/>
        <v>#N/A</v>
      </c>
      <c r="IJ69" s="153" t="e">
        <f t="shared" si="337"/>
        <v>#N/A</v>
      </c>
      <c r="IK69" s="153" t="e">
        <f t="shared" si="337"/>
        <v>#N/A</v>
      </c>
      <c r="IL69" s="153" t="e">
        <f t="shared" si="337"/>
        <v>#N/A</v>
      </c>
      <c r="IM69" s="153" t="e">
        <f t="shared" si="337"/>
        <v>#N/A</v>
      </c>
      <c r="IN69" s="153" t="e">
        <f t="shared" si="337"/>
        <v>#N/A</v>
      </c>
      <c r="IO69" s="153" t="e">
        <f t="shared" si="337"/>
        <v>#N/A</v>
      </c>
      <c r="IP69" s="153" t="e">
        <f t="shared" si="337"/>
        <v>#N/A</v>
      </c>
      <c r="IQ69" s="153" t="e">
        <f t="shared" si="337"/>
        <v>#N/A</v>
      </c>
      <c r="IR69" s="153" t="e">
        <f t="shared" si="337"/>
        <v>#N/A</v>
      </c>
      <c r="IS69" s="153" t="e">
        <f t="shared" si="337"/>
        <v>#N/A</v>
      </c>
      <c r="IT69" s="153" t="e">
        <f t="shared" si="337"/>
        <v>#N/A</v>
      </c>
      <c r="IU69" s="153" t="e">
        <f t="shared" si="337"/>
        <v>#N/A</v>
      </c>
      <c r="IV69" s="153" t="e">
        <f t="shared" si="337"/>
        <v>#N/A</v>
      </c>
      <c r="IW69" s="153" t="e">
        <f t="shared" si="337"/>
        <v>#N/A</v>
      </c>
      <c r="IX69" s="153" t="e">
        <f t="shared" si="337"/>
        <v>#N/A</v>
      </c>
      <c r="IY69" s="153" t="e">
        <f t="shared" si="333"/>
        <v>#N/A</v>
      </c>
      <c r="IZ69" s="153" t="e">
        <f t="shared" si="333"/>
        <v>#N/A</v>
      </c>
      <c r="JA69" s="153" t="e">
        <f t="shared" si="333"/>
        <v>#N/A</v>
      </c>
      <c r="JB69" s="153" t="e">
        <f t="shared" si="333"/>
        <v>#N/A</v>
      </c>
      <c r="JC69" s="153" t="e">
        <f t="shared" si="333"/>
        <v>#N/A</v>
      </c>
      <c r="JD69" s="153" t="e">
        <f t="shared" si="333"/>
        <v>#N/A</v>
      </c>
      <c r="JE69" s="153" t="e">
        <f t="shared" si="333"/>
        <v>#N/A</v>
      </c>
      <c r="JF69" s="153" t="e">
        <f t="shared" si="333"/>
        <v>#N/A</v>
      </c>
      <c r="JG69" s="153" t="e">
        <f t="shared" si="333"/>
        <v>#N/A</v>
      </c>
      <c r="JH69" s="153" t="e">
        <f t="shared" si="333"/>
        <v>#N/A</v>
      </c>
      <c r="JI69" s="153" t="e">
        <f t="shared" si="333"/>
        <v>#N/A</v>
      </c>
      <c r="JJ69" s="153" t="e">
        <f t="shared" si="333"/>
        <v>#N/A</v>
      </c>
      <c r="JK69" s="153" t="e">
        <f t="shared" si="333"/>
        <v>#N/A</v>
      </c>
      <c r="JL69" s="153" t="e">
        <f t="shared" si="333"/>
        <v>#N/A</v>
      </c>
      <c r="JM69" s="153" t="e">
        <f t="shared" si="333"/>
        <v>#N/A</v>
      </c>
      <c r="JN69" s="153" t="e">
        <f t="shared" ref="JN69:KB84" si="357">IF(ISNONTEXT($K69),_xlfn.LOGNORM.DIST(BU69,LN($G69),LN($K69),FALSE),NA())</f>
        <v>#N/A</v>
      </c>
      <c r="JO69" s="153" t="e">
        <f t="shared" si="357"/>
        <v>#N/A</v>
      </c>
      <c r="JP69" s="153" t="e">
        <f t="shared" si="357"/>
        <v>#N/A</v>
      </c>
      <c r="JQ69" s="153" t="e">
        <f t="shared" si="357"/>
        <v>#N/A</v>
      </c>
      <c r="JR69" s="153" t="e">
        <f t="shared" si="357"/>
        <v>#N/A</v>
      </c>
      <c r="JS69" s="153" t="e">
        <f t="shared" si="357"/>
        <v>#N/A</v>
      </c>
      <c r="JT69" s="153" t="e">
        <f t="shared" si="357"/>
        <v>#N/A</v>
      </c>
      <c r="JU69" s="153" t="e">
        <f t="shared" si="357"/>
        <v>#N/A</v>
      </c>
      <c r="JV69" s="153" t="e">
        <f t="shared" si="357"/>
        <v>#N/A</v>
      </c>
      <c r="JW69" s="153" t="e">
        <f t="shared" si="357"/>
        <v>#N/A</v>
      </c>
      <c r="JX69" s="153" t="e">
        <f t="shared" si="357"/>
        <v>#N/A</v>
      </c>
      <c r="JY69" s="153" t="e">
        <f t="shared" si="357"/>
        <v>#N/A</v>
      </c>
      <c r="JZ69" s="153" t="e">
        <f t="shared" si="357"/>
        <v>#N/A</v>
      </c>
      <c r="KA69" s="153" t="e">
        <f t="shared" si="357"/>
        <v>#N/A</v>
      </c>
      <c r="KB69" s="153" t="e">
        <f t="shared" si="357"/>
        <v>#N/A</v>
      </c>
      <c r="KC69" s="153" t="e">
        <f t="shared" si="21"/>
        <v>#N/A</v>
      </c>
      <c r="KD69" s="153" t="e">
        <f t="shared" si="330"/>
        <v>#N/A</v>
      </c>
      <c r="KE69" s="153" t="e">
        <f t="shared" si="330"/>
        <v>#N/A</v>
      </c>
      <c r="KF69" s="153" t="e">
        <f t="shared" si="330"/>
        <v>#N/A</v>
      </c>
      <c r="KG69" s="153" t="e">
        <f t="shared" si="343"/>
        <v>#N/A</v>
      </c>
      <c r="KH69" s="153" t="e">
        <f t="shared" si="343"/>
        <v>#N/A</v>
      </c>
      <c r="KI69" s="153" t="e">
        <f t="shared" si="343"/>
        <v>#N/A</v>
      </c>
      <c r="KJ69" s="153" t="e">
        <f t="shared" si="343"/>
        <v>#N/A</v>
      </c>
      <c r="KK69" s="153" t="e">
        <f t="shared" si="343"/>
        <v>#N/A</v>
      </c>
      <c r="KL69" s="153" t="e">
        <f t="shared" si="343"/>
        <v>#N/A</v>
      </c>
      <c r="KM69" s="153" t="e">
        <f t="shared" si="343"/>
        <v>#N/A</v>
      </c>
      <c r="KN69" s="153" t="e">
        <f t="shared" si="343"/>
        <v>#N/A</v>
      </c>
      <c r="KO69" s="153" t="e">
        <f t="shared" si="343"/>
        <v>#N/A</v>
      </c>
      <c r="KP69" s="153" t="e">
        <f t="shared" si="343"/>
        <v>#N/A</v>
      </c>
      <c r="KQ69" s="153" t="e">
        <f t="shared" si="343"/>
        <v>#N/A</v>
      </c>
      <c r="KR69" s="153" t="e">
        <f t="shared" si="343"/>
        <v>#N/A</v>
      </c>
      <c r="KS69" s="153" t="e">
        <f t="shared" si="343"/>
        <v>#N/A</v>
      </c>
      <c r="KT69" s="153" t="e">
        <f t="shared" si="343"/>
        <v>#N/A</v>
      </c>
      <c r="KU69" s="153" t="e">
        <f t="shared" si="343"/>
        <v>#N/A</v>
      </c>
      <c r="KV69" s="153" t="e">
        <f t="shared" si="338"/>
        <v>#N/A</v>
      </c>
      <c r="KW69" s="153" t="e">
        <f t="shared" si="338"/>
        <v>#N/A</v>
      </c>
      <c r="KX69" s="153" t="e">
        <f t="shared" si="338"/>
        <v>#N/A</v>
      </c>
      <c r="KY69" s="153" t="e">
        <f t="shared" si="338"/>
        <v>#N/A</v>
      </c>
      <c r="KZ69" s="153" t="e">
        <f t="shared" si="338"/>
        <v>#N/A</v>
      </c>
      <c r="LA69" s="153" t="e">
        <f t="shared" si="338"/>
        <v>#N/A</v>
      </c>
      <c r="LB69" s="153" t="e">
        <f t="shared" si="338"/>
        <v>#N/A</v>
      </c>
      <c r="LC69" s="153" t="e">
        <f t="shared" si="338"/>
        <v>#N/A</v>
      </c>
      <c r="LD69" s="153" t="e">
        <f t="shared" si="338"/>
        <v>#N/A</v>
      </c>
      <c r="LE69" s="153" t="e">
        <f t="shared" si="338"/>
        <v>#N/A</v>
      </c>
      <c r="LF69" s="153" t="e">
        <f t="shared" si="338"/>
        <v>#N/A</v>
      </c>
      <c r="LG69" s="153" t="e">
        <f t="shared" si="338"/>
        <v>#N/A</v>
      </c>
      <c r="LH69" s="153" t="e">
        <f t="shared" si="338"/>
        <v>#N/A</v>
      </c>
      <c r="LI69" s="153" t="e">
        <f t="shared" si="338"/>
        <v>#N/A</v>
      </c>
      <c r="LJ69" s="153" t="e">
        <f t="shared" si="338"/>
        <v>#N/A</v>
      </c>
      <c r="LK69" s="153" t="e">
        <f t="shared" si="334"/>
        <v>#N/A</v>
      </c>
      <c r="LL69" s="153" t="e">
        <f t="shared" si="334"/>
        <v>#N/A</v>
      </c>
      <c r="LM69" s="153" t="e">
        <f t="shared" si="334"/>
        <v>#N/A</v>
      </c>
      <c r="LN69" s="153" t="e">
        <f t="shared" si="334"/>
        <v>#N/A</v>
      </c>
      <c r="LO69" s="153" t="e">
        <f t="shared" si="334"/>
        <v>#N/A</v>
      </c>
      <c r="LP69" s="153" t="e">
        <f t="shared" si="334"/>
        <v>#N/A</v>
      </c>
      <c r="LQ69" s="153" t="e">
        <f t="shared" si="334"/>
        <v>#N/A</v>
      </c>
      <c r="LR69" s="153" t="e">
        <f t="shared" si="334"/>
        <v>#N/A</v>
      </c>
      <c r="LS69" s="153" t="e">
        <f t="shared" si="334"/>
        <v>#N/A</v>
      </c>
      <c r="LT69" s="153" t="e">
        <f t="shared" si="334"/>
        <v>#N/A</v>
      </c>
      <c r="LU69" s="153" t="e">
        <f t="shared" si="334"/>
        <v>#N/A</v>
      </c>
      <c r="LV69" s="153" t="e">
        <f t="shared" si="334"/>
        <v>#N/A</v>
      </c>
      <c r="LW69" s="153" t="e">
        <f t="shared" si="334"/>
        <v>#N/A</v>
      </c>
      <c r="LX69" s="153" t="e">
        <f t="shared" si="334"/>
        <v>#N/A</v>
      </c>
      <c r="LY69" s="153" t="e">
        <f t="shared" si="334"/>
        <v>#N/A</v>
      </c>
      <c r="LZ69" s="153" t="e">
        <f t="shared" ref="LZ69:MN84" si="358">IF(ISNONTEXT($K69),_xlfn.LOGNORM.DIST(EG69,LN($G69),LN($K69),FALSE),NA())</f>
        <v>#N/A</v>
      </c>
      <c r="MA69" s="153" t="e">
        <f t="shared" si="358"/>
        <v>#N/A</v>
      </c>
      <c r="MB69" s="153" t="e">
        <f t="shared" si="358"/>
        <v>#N/A</v>
      </c>
      <c r="MC69" s="153" t="e">
        <f t="shared" si="358"/>
        <v>#N/A</v>
      </c>
      <c r="MD69" s="153" t="e">
        <f t="shared" si="358"/>
        <v>#N/A</v>
      </c>
      <c r="ME69" s="153" t="e">
        <f t="shared" si="358"/>
        <v>#N/A</v>
      </c>
      <c r="MF69" s="153" t="e">
        <f t="shared" si="358"/>
        <v>#N/A</v>
      </c>
      <c r="MG69" s="153" t="e">
        <f t="shared" si="358"/>
        <v>#N/A</v>
      </c>
      <c r="MH69" s="153" t="e">
        <f t="shared" si="358"/>
        <v>#N/A</v>
      </c>
      <c r="MI69" s="153" t="e">
        <f t="shared" si="358"/>
        <v>#N/A</v>
      </c>
      <c r="MJ69" s="153" t="e">
        <f t="shared" si="358"/>
        <v>#N/A</v>
      </c>
      <c r="MK69" s="153" t="e">
        <f t="shared" si="358"/>
        <v>#N/A</v>
      </c>
      <c r="ML69" s="153" t="e">
        <f t="shared" si="358"/>
        <v>#N/A</v>
      </c>
      <c r="MM69" s="153" t="e">
        <f t="shared" si="358"/>
        <v>#N/A</v>
      </c>
      <c r="MN69" s="153" t="e">
        <f t="shared" si="358"/>
        <v>#N/A</v>
      </c>
      <c r="MO69" s="153" t="e">
        <f t="shared" si="22"/>
        <v>#N/A</v>
      </c>
      <c r="MP69" s="153" t="e">
        <f t="shared" si="331"/>
        <v>#N/A</v>
      </c>
      <c r="MQ69" s="153" t="e">
        <f t="shared" si="331"/>
        <v>#N/A</v>
      </c>
      <c r="MR69" s="153" t="e">
        <f t="shared" si="331"/>
        <v>#N/A</v>
      </c>
      <c r="MS69" s="153" t="e">
        <f t="shared" si="344"/>
        <v>#N/A</v>
      </c>
      <c r="MT69" s="153" t="e">
        <f t="shared" si="344"/>
        <v>#N/A</v>
      </c>
      <c r="MU69" s="153" t="e">
        <f t="shared" si="344"/>
        <v>#N/A</v>
      </c>
      <c r="MV69" s="153" t="e">
        <f t="shared" si="344"/>
        <v>#N/A</v>
      </c>
      <c r="MW69" s="153" t="e">
        <f t="shared" si="344"/>
        <v>#N/A</v>
      </c>
      <c r="MX69" s="153" t="e">
        <f t="shared" si="344"/>
        <v>#N/A</v>
      </c>
      <c r="MY69" s="153" t="e">
        <f t="shared" si="344"/>
        <v>#N/A</v>
      </c>
      <c r="MZ69" s="153" t="e">
        <f t="shared" si="344"/>
        <v>#N/A</v>
      </c>
      <c r="NA69" s="153" t="e">
        <f t="shared" si="344"/>
        <v>#N/A</v>
      </c>
      <c r="NB69" s="153" t="e">
        <f t="shared" si="344"/>
        <v>#N/A</v>
      </c>
      <c r="NC69" s="153" t="e">
        <f t="shared" si="344"/>
        <v>#N/A</v>
      </c>
      <c r="ND69" s="153" t="e">
        <f t="shared" si="344"/>
        <v>#N/A</v>
      </c>
      <c r="NE69" s="153" t="e">
        <f t="shared" si="344"/>
        <v>#N/A</v>
      </c>
      <c r="NF69" s="153" t="e">
        <f t="shared" si="344"/>
        <v>#N/A</v>
      </c>
      <c r="NG69" s="153" t="e">
        <f t="shared" si="344"/>
        <v>#N/A</v>
      </c>
      <c r="NH69" s="153" t="e">
        <f t="shared" si="339"/>
        <v>#N/A</v>
      </c>
      <c r="NI69" s="153" t="e">
        <f t="shared" si="339"/>
        <v>#N/A</v>
      </c>
      <c r="NJ69" s="153" t="e">
        <f t="shared" si="339"/>
        <v>#N/A</v>
      </c>
      <c r="NK69" s="153" t="e">
        <f t="shared" si="339"/>
        <v>#N/A</v>
      </c>
      <c r="NL69" s="153" t="e">
        <f t="shared" si="339"/>
        <v>#N/A</v>
      </c>
      <c r="NM69" s="153" t="e">
        <f t="shared" si="339"/>
        <v>#N/A</v>
      </c>
      <c r="NN69" s="153" t="e">
        <f t="shared" si="339"/>
        <v>#N/A</v>
      </c>
      <c r="NO69" s="153" t="e">
        <f t="shared" si="339"/>
        <v>#N/A</v>
      </c>
      <c r="NP69" s="153" t="e">
        <f t="shared" si="339"/>
        <v>#N/A</v>
      </c>
      <c r="NQ69" s="153" t="e">
        <f t="shared" si="339"/>
        <v>#N/A</v>
      </c>
      <c r="NR69" s="153" t="e">
        <f t="shared" si="339"/>
        <v>#N/A</v>
      </c>
      <c r="NS69" s="153" t="e">
        <f t="shared" si="339"/>
        <v>#N/A</v>
      </c>
      <c r="NT69" s="153" t="e">
        <f t="shared" si="339"/>
        <v>#N/A</v>
      </c>
      <c r="NU69" s="153" t="e">
        <f t="shared" si="339"/>
        <v>#N/A</v>
      </c>
      <c r="NV69" s="153" t="e">
        <f t="shared" si="339"/>
        <v>#N/A</v>
      </c>
      <c r="NW69" s="153" t="e">
        <f t="shared" si="335"/>
        <v>#N/A</v>
      </c>
      <c r="NX69" s="153" t="e">
        <f t="shared" si="335"/>
        <v>#N/A</v>
      </c>
      <c r="NY69" s="153" t="e">
        <f t="shared" si="335"/>
        <v>#N/A</v>
      </c>
      <c r="NZ69" s="153" t="e">
        <f t="shared" si="335"/>
        <v>#N/A</v>
      </c>
      <c r="OA69" s="153" t="e">
        <f t="shared" si="335"/>
        <v>#N/A</v>
      </c>
      <c r="OB69" s="153" t="e">
        <f t="shared" si="335"/>
        <v>#N/A</v>
      </c>
      <c r="OC69" s="153" t="e">
        <f t="shared" si="335"/>
        <v>#N/A</v>
      </c>
      <c r="OD69" s="153" t="e">
        <f t="shared" si="335"/>
        <v>#N/A</v>
      </c>
      <c r="OE69" s="153" t="e">
        <f t="shared" si="335"/>
        <v>#N/A</v>
      </c>
      <c r="OF69" s="153" t="e">
        <f t="shared" si="335"/>
        <v>#N/A</v>
      </c>
      <c r="OG69" s="153" t="e">
        <f t="shared" si="335"/>
        <v>#N/A</v>
      </c>
      <c r="OH69" s="153" t="e">
        <f t="shared" si="335"/>
        <v>#N/A</v>
      </c>
      <c r="OI69" s="153" t="e">
        <f t="shared" si="335"/>
        <v>#N/A</v>
      </c>
      <c r="OJ69" s="153" t="e">
        <f t="shared" si="335"/>
        <v>#N/A</v>
      </c>
      <c r="OK69" s="153" t="e">
        <f t="shared" si="335"/>
        <v>#N/A</v>
      </c>
      <c r="OL69" s="153" t="e">
        <f t="shared" ref="OL69:OZ84" si="359">IF(ISNONTEXT($K69),_xlfn.LOGNORM.DIST(GS69,LN($G69),LN($K69),FALSE),NA())</f>
        <v>#N/A</v>
      </c>
      <c r="OM69" s="153" t="e">
        <f t="shared" si="359"/>
        <v>#N/A</v>
      </c>
      <c r="ON69" s="153" t="e">
        <f t="shared" si="359"/>
        <v>#N/A</v>
      </c>
      <c r="OO69" s="153" t="e">
        <f t="shared" si="359"/>
        <v>#N/A</v>
      </c>
      <c r="OP69" s="153" t="e">
        <f t="shared" si="359"/>
        <v>#N/A</v>
      </c>
      <c r="OQ69" s="153" t="e">
        <f t="shared" si="359"/>
        <v>#N/A</v>
      </c>
      <c r="OR69" s="153" t="e">
        <f t="shared" si="359"/>
        <v>#N/A</v>
      </c>
      <c r="OS69" s="153" t="e">
        <f t="shared" si="359"/>
        <v>#N/A</v>
      </c>
      <c r="OT69" s="153" t="e">
        <f t="shared" si="359"/>
        <v>#N/A</v>
      </c>
      <c r="OU69" s="153" t="e">
        <f t="shared" si="359"/>
        <v>#N/A</v>
      </c>
      <c r="OV69" s="153" t="e">
        <f t="shared" si="359"/>
        <v>#N/A</v>
      </c>
      <c r="OW69" s="153" t="e">
        <f t="shared" si="359"/>
        <v>#N/A</v>
      </c>
      <c r="OX69" s="153" t="e">
        <f t="shared" si="359"/>
        <v>#N/A</v>
      </c>
      <c r="OY69" s="153" t="e">
        <f t="shared" si="359"/>
        <v>#N/A</v>
      </c>
      <c r="OZ69" s="153" t="e">
        <f t="shared" si="359"/>
        <v>#N/A</v>
      </c>
      <c r="PA69" s="153" t="e">
        <f t="shared" si="23"/>
        <v>#N/A</v>
      </c>
      <c r="PB69" s="153" t="e">
        <f t="shared" si="349"/>
        <v>#N/A</v>
      </c>
      <c r="PC69" s="153" t="e">
        <f t="shared" si="349"/>
        <v>#N/A</v>
      </c>
      <c r="PD69" s="153" t="e">
        <f t="shared" si="349"/>
        <v>#N/A</v>
      </c>
      <c r="PE69" s="153" t="e">
        <f t="shared" si="349"/>
        <v>#N/A</v>
      </c>
      <c r="PF69" s="153" t="e">
        <f t="shared" si="349"/>
        <v>#N/A</v>
      </c>
      <c r="PG69" s="153" t="e">
        <f t="shared" si="349"/>
        <v>#N/A</v>
      </c>
      <c r="PH69" s="153" t="e">
        <f t="shared" si="349"/>
        <v>#N/A</v>
      </c>
      <c r="PI69" s="153" t="e">
        <f t="shared" si="349"/>
        <v>#N/A</v>
      </c>
    </row>
    <row r="70" spans="1:425" hidden="1" x14ac:dyDescent="0.75">
      <c r="A70" s="4">
        <v>67</v>
      </c>
      <c r="B70" s="342" t="str">
        <f>IFERROR(_xlfn.LOGNORM.INV(VLookups!$B$22,LN($G70),LN($K70)),"")</f>
        <v/>
      </c>
      <c r="C70" s="87"/>
      <c r="D70" s="342" t="str">
        <f>IFERROR(_xlfn.LOGNORM.INV(VLookups!$B$23,LN($G70),LN($K70)),"")</f>
        <v/>
      </c>
      <c r="E70" s="34" t="str">
        <f t="shared" si="350"/>
        <v/>
      </c>
      <c r="F70" s="34" t="str">
        <f t="shared" si="351"/>
        <v/>
      </c>
      <c r="G70" s="68" t="str">
        <f>IF(AND(C70&gt;0,NOT(ISBLANK(H70))),IF(VLOOKUP($C$3,VLookups!$A$17:$B$18,2,FALSE),C70*VLOOKUP(H70,VLookups!$A$4:$B$13,2,FALSE),C70),"")</f>
        <v/>
      </c>
      <c r="H70" s="21"/>
      <c r="I70" s="56"/>
      <c r="J70" s="244"/>
      <c r="K70" s="343" t="str">
        <f>IF(C70&gt;0,IF(ISBLANK(J70),IF(ISBLANK(H70),"",VLOOKUP(H70,VLookups!$A$4:$C$13,3,FALSE)),J70),"")</f>
        <v/>
      </c>
      <c r="L70" s="343" t="str">
        <f t="shared" si="352"/>
        <v/>
      </c>
      <c r="M70" s="70" t="str">
        <f t="shared" si="353"/>
        <v/>
      </c>
      <c r="N70" s="87"/>
      <c r="O70" s="237" t="str">
        <f>IF(AND(N70&gt;0,C70&gt;0,NOT(K70="")),ABS(VLOOKUP($N$1,VLookups!$A$53:$B$54,2,FALSE)-_xlfn.LOGNORM.DIST(N70,LN(G70),LN(K70),TRUE)),"")</f>
        <v/>
      </c>
      <c r="P70" s="86" t="str">
        <f>IF(AND($B70&gt;0,$C70&gt;0,$D70&gt;0,NOT(ISBLANK($H70))),_xlfn.LOGNORM.INV(ABS(VLOOKUP($N$1,VLookups!$A$53:$B$54,2,FALSE)-P$3),LN($G70),LN($K70)),"")</f>
        <v/>
      </c>
      <c r="Q70" s="85" t="str">
        <f>IF(AND($B70&gt;0,$C70&gt;0,$D70&gt;0,NOT(ISBLANK($H70))),_xlfn.LOGNORM.INV(ABS(VLOOKUP($N$1,VLookups!$A$53:$B$54,2,FALSE)-Q$3),LN($G70),LN($K70)),"")</f>
        <v/>
      </c>
      <c r="R70" s="86" t="str">
        <f>IF(AND($B70&gt;0,$C70&gt;0,$D70&gt;0,NOT(ISBLANK($H70))),_xlfn.LOGNORM.INV(ABS(VLOOKUP($N$1,VLookups!$A$53:$B$54,2,FALSE)-R$3),LN($G70),LN($K70)),"")</f>
        <v/>
      </c>
      <c r="S70" s="85" t="str">
        <f>IF(AND($B70&gt;0,$C70&gt;0,$D70&gt;0,NOT(ISBLANK($H70))),_xlfn.LOGNORM.INV(ABS(VLOOKUP($N$1,VLookups!$A$53:$B$54,2,FALSE)-S$3),LN($G70),LN($K70)),"")</f>
        <v/>
      </c>
      <c r="T70" s="86" t="str">
        <f>IF(AND($B70&gt;0,$C70&gt;0,$D70&gt;0,NOT(ISBLANK($H70))),_xlfn.LOGNORM.INV(ABS(VLOOKUP($N$1,VLookups!$A$53:$B$54,2,FALSE)-T$3),LN($G70),LN($K70)),"")</f>
        <v/>
      </c>
      <c r="U70" s="85" t="str">
        <f>IF(AND($B70&gt;0,$C70&gt;0,$D70&gt;0,NOT(ISBLANK($H70))),_xlfn.LOGNORM.INV(ABS(VLOOKUP($N$1,VLookups!$A$53:$B$54,2,FALSE)-U$3),LN($G70),LN($K70)),"")</f>
        <v/>
      </c>
      <c r="V70" s="5"/>
      <c r="W70" s="152" t="str">
        <f t="shared" si="354"/>
        <v/>
      </c>
      <c r="X70" s="152"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53" t="e">
        <f t="shared" si="348"/>
        <v>#N/A</v>
      </c>
      <c r="HR70" s="153" t="e">
        <f t="shared" si="329"/>
        <v>#N/A</v>
      </c>
      <c r="HS70" s="153" t="e">
        <f t="shared" si="329"/>
        <v>#N/A</v>
      </c>
      <c r="HT70" s="153" t="e">
        <f t="shared" si="329"/>
        <v>#N/A</v>
      </c>
      <c r="HU70" s="153" t="e">
        <f t="shared" si="342"/>
        <v>#N/A</v>
      </c>
      <c r="HV70" s="153" t="e">
        <f t="shared" si="342"/>
        <v>#N/A</v>
      </c>
      <c r="HW70" s="153" t="e">
        <f t="shared" si="342"/>
        <v>#N/A</v>
      </c>
      <c r="HX70" s="153" t="e">
        <f t="shared" si="342"/>
        <v>#N/A</v>
      </c>
      <c r="HY70" s="153" t="e">
        <f t="shared" si="342"/>
        <v>#N/A</v>
      </c>
      <c r="HZ70" s="153" t="e">
        <f t="shared" si="342"/>
        <v>#N/A</v>
      </c>
      <c r="IA70" s="153" t="e">
        <f t="shared" si="342"/>
        <v>#N/A</v>
      </c>
      <c r="IB70" s="153" t="e">
        <f t="shared" si="342"/>
        <v>#N/A</v>
      </c>
      <c r="IC70" s="153" t="e">
        <f t="shared" si="342"/>
        <v>#N/A</v>
      </c>
      <c r="ID70" s="153" t="e">
        <f t="shared" si="342"/>
        <v>#N/A</v>
      </c>
      <c r="IE70" s="153" t="e">
        <f t="shared" si="342"/>
        <v>#N/A</v>
      </c>
      <c r="IF70" s="153" t="e">
        <f t="shared" si="342"/>
        <v>#N/A</v>
      </c>
      <c r="IG70" s="153" t="e">
        <f t="shared" si="342"/>
        <v>#N/A</v>
      </c>
      <c r="IH70" s="153" t="e">
        <f t="shared" si="342"/>
        <v>#N/A</v>
      </c>
      <c r="II70" s="153" t="e">
        <f t="shared" si="342"/>
        <v>#N/A</v>
      </c>
      <c r="IJ70" s="153" t="e">
        <f t="shared" si="337"/>
        <v>#N/A</v>
      </c>
      <c r="IK70" s="153" t="e">
        <f t="shared" si="337"/>
        <v>#N/A</v>
      </c>
      <c r="IL70" s="153" t="e">
        <f t="shared" si="337"/>
        <v>#N/A</v>
      </c>
      <c r="IM70" s="153" t="e">
        <f t="shared" si="337"/>
        <v>#N/A</v>
      </c>
      <c r="IN70" s="153" t="e">
        <f t="shared" si="337"/>
        <v>#N/A</v>
      </c>
      <c r="IO70" s="153" t="e">
        <f t="shared" si="337"/>
        <v>#N/A</v>
      </c>
      <c r="IP70" s="153" t="e">
        <f t="shared" si="337"/>
        <v>#N/A</v>
      </c>
      <c r="IQ70" s="153" t="e">
        <f t="shared" si="337"/>
        <v>#N/A</v>
      </c>
      <c r="IR70" s="153" t="e">
        <f t="shared" si="337"/>
        <v>#N/A</v>
      </c>
      <c r="IS70" s="153" t="e">
        <f t="shared" si="337"/>
        <v>#N/A</v>
      </c>
      <c r="IT70" s="153" t="e">
        <f t="shared" si="337"/>
        <v>#N/A</v>
      </c>
      <c r="IU70" s="153" t="e">
        <f t="shared" si="337"/>
        <v>#N/A</v>
      </c>
      <c r="IV70" s="153" t="e">
        <f t="shared" si="337"/>
        <v>#N/A</v>
      </c>
      <c r="IW70" s="153" t="e">
        <f t="shared" si="337"/>
        <v>#N/A</v>
      </c>
      <c r="IX70" s="153" t="e">
        <f t="shared" si="337"/>
        <v>#N/A</v>
      </c>
      <c r="IY70" s="153" t="e">
        <f t="shared" si="333"/>
        <v>#N/A</v>
      </c>
      <c r="IZ70" s="153" t="e">
        <f t="shared" si="333"/>
        <v>#N/A</v>
      </c>
      <c r="JA70" s="153" t="e">
        <f t="shared" si="333"/>
        <v>#N/A</v>
      </c>
      <c r="JB70" s="153" t="e">
        <f t="shared" si="333"/>
        <v>#N/A</v>
      </c>
      <c r="JC70" s="153" t="e">
        <f t="shared" si="333"/>
        <v>#N/A</v>
      </c>
      <c r="JD70" s="153" t="e">
        <f t="shared" si="333"/>
        <v>#N/A</v>
      </c>
      <c r="JE70" s="153" t="e">
        <f t="shared" si="333"/>
        <v>#N/A</v>
      </c>
      <c r="JF70" s="153" t="e">
        <f t="shared" si="333"/>
        <v>#N/A</v>
      </c>
      <c r="JG70" s="153" t="e">
        <f t="shared" si="333"/>
        <v>#N/A</v>
      </c>
      <c r="JH70" s="153" t="e">
        <f t="shared" si="333"/>
        <v>#N/A</v>
      </c>
      <c r="JI70" s="153" t="e">
        <f t="shared" si="333"/>
        <v>#N/A</v>
      </c>
      <c r="JJ70" s="153" t="e">
        <f t="shared" si="333"/>
        <v>#N/A</v>
      </c>
      <c r="JK70" s="153" t="e">
        <f t="shared" si="333"/>
        <v>#N/A</v>
      </c>
      <c r="JL70" s="153" t="e">
        <f t="shared" si="333"/>
        <v>#N/A</v>
      </c>
      <c r="JM70" s="153" t="e">
        <f t="shared" si="333"/>
        <v>#N/A</v>
      </c>
      <c r="JN70" s="153" t="e">
        <f t="shared" si="357"/>
        <v>#N/A</v>
      </c>
      <c r="JO70" s="153" t="e">
        <f t="shared" si="357"/>
        <v>#N/A</v>
      </c>
      <c r="JP70" s="153" t="e">
        <f t="shared" si="357"/>
        <v>#N/A</v>
      </c>
      <c r="JQ70" s="153" t="e">
        <f t="shared" si="357"/>
        <v>#N/A</v>
      </c>
      <c r="JR70" s="153" t="e">
        <f t="shared" si="357"/>
        <v>#N/A</v>
      </c>
      <c r="JS70" s="153" t="e">
        <f t="shared" si="357"/>
        <v>#N/A</v>
      </c>
      <c r="JT70" s="153" t="e">
        <f t="shared" si="357"/>
        <v>#N/A</v>
      </c>
      <c r="JU70" s="153" t="e">
        <f t="shared" si="357"/>
        <v>#N/A</v>
      </c>
      <c r="JV70" s="153" t="e">
        <f t="shared" si="357"/>
        <v>#N/A</v>
      </c>
      <c r="JW70" s="153" t="e">
        <f t="shared" si="357"/>
        <v>#N/A</v>
      </c>
      <c r="JX70" s="153" t="e">
        <f t="shared" si="357"/>
        <v>#N/A</v>
      </c>
      <c r="JY70" s="153" t="e">
        <f t="shared" si="357"/>
        <v>#N/A</v>
      </c>
      <c r="JZ70" s="153" t="e">
        <f t="shared" si="357"/>
        <v>#N/A</v>
      </c>
      <c r="KA70" s="153" t="e">
        <f t="shared" si="357"/>
        <v>#N/A</v>
      </c>
      <c r="KB70" s="153" t="e">
        <f t="shared" si="357"/>
        <v>#N/A</v>
      </c>
      <c r="KC70" s="153" t="e">
        <f t="shared" si="21"/>
        <v>#N/A</v>
      </c>
      <c r="KD70" s="153" t="e">
        <f t="shared" si="330"/>
        <v>#N/A</v>
      </c>
      <c r="KE70" s="153" t="e">
        <f t="shared" si="330"/>
        <v>#N/A</v>
      </c>
      <c r="KF70" s="153" t="e">
        <f t="shared" si="330"/>
        <v>#N/A</v>
      </c>
      <c r="KG70" s="153" t="e">
        <f t="shared" si="343"/>
        <v>#N/A</v>
      </c>
      <c r="KH70" s="153" t="e">
        <f t="shared" si="343"/>
        <v>#N/A</v>
      </c>
      <c r="KI70" s="153" t="e">
        <f t="shared" si="343"/>
        <v>#N/A</v>
      </c>
      <c r="KJ70" s="153" t="e">
        <f t="shared" si="343"/>
        <v>#N/A</v>
      </c>
      <c r="KK70" s="153" t="e">
        <f t="shared" si="343"/>
        <v>#N/A</v>
      </c>
      <c r="KL70" s="153" t="e">
        <f t="shared" si="343"/>
        <v>#N/A</v>
      </c>
      <c r="KM70" s="153" t="e">
        <f t="shared" si="343"/>
        <v>#N/A</v>
      </c>
      <c r="KN70" s="153" t="e">
        <f t="shared" si="343"/>
        <v>#N/A</v>
      </c>
      <c r="KO70" s="153" t="e">
        <f t="shared" si="343"/>
        <v>#N/A</v>
      </c>
      <c r="KP70" s="153" t="e">
        <f t="shared" si="343"/>
        <v>#N/A</v>
      </c>
      <c r="KQ70" s="153" t="e">
        <f t="shared" si="343"/>
        <v>#N/A</v>
      </c>
      <c r="KR70" s="153" t="e">
        <f t="shared" si="343"/>
        <v>#N/A</v>
      </c>
      <c r="KS70" s="153" t="e">
        <f t="shared" si="343"/>
        <v>#N/A</v>
      </c>
      <c r="KT70" s="153" t="e">
        <f t="shared" si="343"/>
        <v>#N/A</v>
      </c>
      <c r="KU70" s="153" t="e">
        <f t="shared" si="343"/>
        <v>#N/A</v>
      </c>
      <c r="KV70" s="153" t="e">
        <f t="shared" si="338"/>
        <v>#N/A</v>
      </c>
      <c r="KW70" s="153" t="e">
        <f t="shared" si="338"/>
        <v>#N/A</v>
      </c>
      <c r="KX70" s="153" t="e">
        <f t="shared" si="338"/>
        <v>#N/A</v>
      </c>
      <c r="KY70" s="153" t="e">
        <f t="shared" si="338"/>
        <v>#N/A</v>
      </c>
      <c r="KZ70" s="153" t="e">
        <f t="shared" si="338"/>
        <v>#N/A</v>
      </c>
      <c r="LA70" s="153" t="e">
        <f t="shared" si="338"/>
        <v>#N/A</v>
      </c>
      <c r="LB70" s="153" t="e">
        <f t="shared" si="338"/>
        <v>#N/A</v>
      </c>
      <c r="LC70" s="153" t="e">
        <f t="shared" si="338"/>
        <v>#N/A</v>
      </c>
      <c r="LD70" s="153" t="e">
        <f t="shared" si="338"/>
        <v>#N/A</v>
      </c>
      <c r="LE70" s="153" t="e">
        <f t="shared" si="338"/>
        <v>#N/A</v>
      </c>
      <c r="LF70" s="153" t="e">
        <f t="shared" si="338"/>
        <v>#N/A</v>
      </c>
      <c r="LG70" s="153" t="e">
        <f t="shared" si="338"/>
        <v>#N/A</v>
      </c>
      <c r="LH70" s="153" t="e">
        <f t="shared" si="338"/>
        <v>#N/A</v>
      </c>
      <c r="LI70" s="153" t="e">
        <f t="shared" si="338"/>
        <v>#N/A</v>
      </c>
      <c r="LJ70" s="153" t="e">
        <f t="shared" si="338"/>
        <v>#N/A</v>
      </c>
      <c r="LK70" s="153" t="e">
        <f t="shared" si="334"/>
        <v>#N/A</v>
      </c>
      <c r="LL70" s="153" t="e">
        <f t="shared" si="334"/>
        <v>#N/A</v>
      </c>
      <c r="LM70" s="153" t="e">
        <f t="shared" si="334"/>
        <v>#N/A</v>
      </c>
      <c r="LN70" s="153" t="e">
        <f t="shared" si="334"/>
        <v>#N/A</v>
      </c>
      <c r="LO70" s="153" t="e">
        <f t="shared" si="334"/>
        <v>#N/A</v>
      </c>
      <c r="LP70" s="153" t="e">
        <f t="shared" si="334"/>
        <v>#N/A</v>
      </c>
      <c r="LQ70" s="153" t="e">
        <f t="shared" si="334"/>
        <v>#N/A</v>
      </c>
      <c r="LR70" s="153" t="e">
        <f t="shared" si="334"/>
        <v>#N/A</v>
      </c>
      <c r="LS70" s="153" t="e">
        <f t="shared" si="334"/>
        <v>#N/A</v>
      </c>
      <c r="LT70" s="153" t="e">
        <f t="shared" si="334"/>
        <v>#N/A</v>
      </c>
      <c r="LU70" s="153" t="e">
        <f t="shared" si="334"/>
        <v>#N/A</v>
      </c>
      <c r="LV70" s="153" t="e">
        <f t="shared" si="334"/>
        <v>#N/A</v>
      </c>
      <c r="LW70" s="153" t="e">
        <f t="shared" si="334"/>
        <v>#N/A</v>
      </c>
      <c r="LX70" s="153" t="e">
        <f t="shared" si="334"/>
        <v>#N/A</v>
      </c>
      <c r="LY70" s="153" t="e">
        <f t="shared" si="334"/>
        <v>#N/A</v>
      </c>
      <c r="LZ70" s="153" t="e">
        <f t="shared" si="358"/>
        <v>#N/A</v>
      </c>
      <c r="MA70" s="153" t="e">
        <f t="shared" si="358"/>
        <v>#N/A</v>
      </c>
      <c r="MB70" s="153" t="e">
        <f t="shared" si="358"/>
        <v>#N/A</v>
      </c>
      <c r="MC70" s="153" t="e">
        <f t="shared" si="358"/>
        <v>#N/A</v>
      </c>
      <c r="MD70" s="153" t="e">
        <f t="shared" si="358"/>
        <v>#N/A</v>
      </c>
      <c r="ME70" s="153" t="e">
        <f t="shared" si="358"/>
        <v>#N/A</v>
      </c>
      <c r="MF70" s="153" t="e">
        <f t="shared" si="358"/>
        <v>#N/A</v>
      </c>
      <c r="MG70" s="153" t="e">
        <f t="shared" si="358"/>
        <v>#N/A</v>
      </c>
      <c r="MH70" s="153" t="e">
        <f t="shared" si="358"/>
        <v>#N/A</v>
      </c>
      <c r="MI70" s="153" t="e">
        <f t="shared" si="358"/>
        <v>#N/A</v>
      </c>
      <c r="MJ70" s="153" t="e">
        <f t="shared" si="358"/>
        <v>#N/A</v>
      </c>
      <c r="MK70" s="153" t="e">
        <f t="shared" si="358"/>
        <v>#N/A</v>
      </c>
      <c r="ML70" s="153" t="e">
        <f t="shared" si="358"/>
        <v>#N/A</v>
      </c>
      <c r="MM70" s="153" t="e">
        <f t="shared" si="358"/>
        <v>#N/A</v>
      </c>
      <c r="MN70" s="153" t="e">
        <f t="shared" si="358"/>
        <v>#N/A</v>
      </c>
      <c r="MO70" s="153" t="e">
        <f t="shared" si="22"/>
        <v>#N/A</v>
      </c>
      <c r="MP70" s="153" t="e">
        <f t="shared" si="331"/>
        <v>#N/A</v>
      </c>
      <c r="MQ70" s="153" t="e">
        <f t="shared" si="331"/>
        <v>#N/A</v>
      </c>
      <c r="MR70" s="153" t="e">
        <f t="shared" si="331"/>
        <v>#N/A</v>
      </c>
      <c r="MS70" s="153" t="e">
        <f t="shared" si="344"/>
        <v>#N/A</v>
      </c>
      <c r="MT70" s="153" t="e">
        <f t="shared" si="344"/>
        <v>#N/A</v>
      </c>
      <c r="MU70" s="153" t="e">
        <f t="shared" si="344"/>
        <v>#N/A</v>
      </c>
      <c r="MV70" s="153" t="e">
        <f t="shared" si="344"/>
        <v>#N/A</v>
      </c>
      <c r="MW70" s="153" t="e">
        <f t="shared" si="344"/>
        <v>#N/A</v>
      </c>
      <c r="MX70" s="153" t="e">
        <f t="shared" si="344"/>
        <v>#N/A</v>
      </c>
      <c r="MY70" s="153" t="e">
        <f t="shared" si="344"/>
        <v>#N/A</v>
      </c>
      <c r="MZ70" s="153" t="e">
        <f t="shared" si="344"/>
        <v>#N/A</v>
      </c>
      <c r="NA70" s="153" t="e">
        <f t="shared" si="344"/>
        <v>#N/A</v>
      </c>
      <c r="NB70" s="153" t="e">
        <f t="shared" si="344"/>
        <v>#N/A</v>
      </c>
      <c r="NC70" s="153" t="e">
        <f t="shared" si="344"/>
        <v>#N/A</v>
      </c>
      <c r="ND70" s="153" t="e">
        <f t="shared" si="344"/>
        <v>#N/A</v>
      </c>
      <c r="NE70" s="153" t="e">
        <f t="shared" si="344"/>
        <v>#N/A</v>
      </c>
      <c r="NF70" s="153" t="e">
        <f t="shared" si="344"/>
        <v>#N/A</v>
      </c>
      <c r="NG70" s="153" t="e">
        <f t="shared" si="344"/>
        <v>#N/A</v>
      </c>
      <c r="NH70" s="153" t="e">
        <f t="shared" si="339"/>
        <v>#N/A</v>
      </c>
      <c r="NI70" s="153" t="e">
        <f t="shared" si="339"/>
        <v>#N/A</v>
      </c>
      <c r="NJ70" s="153" t="e">
        <f t="shared" si="339"/>
        <v>#N/A</v>
      </c>
      <c r="NK70" s="153" t="e">
        <f t="shared" si="339"/>
        <v>#N/A</v>
      </c>
      <c r="NL70" s="153" t="e">
        <f t="shared" si="339"/>
        <v>#N/A</v>
      </c>
      <c r="NM70" s="153" t="e">
        <f t="shared" si="339"/>
        <v>#N/A</v>
      </c>
      <c r="NN70" s="153" t="e">
        <f t="shared" si="339"/>
        <v>#N/A</v>
      </c>
      <c r="NO70" s="153" t="e">
        <f t="shared" si="339"/>
        <v>#N/A</v>
      </c>
      <c r="NP70" s="153" t="e">
        <f t="shared" si="339"/>
        <v>#N/A</v>
      </c>
      <c r="NQ70" s="153" t="e">
        <f t="shared" si="339"/>
        <v>#N/A</v>
      </c>
      <c r="NR70" s="153" t="e">
        <f t="shared" si="339"/>
        <v>#N/A</v>
      </c>
      <c r="NS70" s="153" t="e">
        <f t="shared" si="339"/>
        <v>#N/A</v>
      </c>
      <c r="NT70" s="153" t="e">
        <f t="shared" si="339"/>
        <v>#N/A</v>
      </c>
      <c r="NU70" s="153" t="e">
        <f t="shared" si="339"/>
        <v>#N/A</v>
      </c>
      <c r="NV70" s="153" t="e">
        <f t="shared" si="339"/>
        <v>#N/A</v>
      </c>
      <c r="NW70" s="153" t="e">
        <f t="shared" si="335"/>
        <v>#N/A</v>
      </c>
      <c r="NX70" s="153" t="e">
        <f t="shared" si="335"/>
        <v>#N/A</v>
      </c>
      <c r="NY70" s="153" t="e">
        <f t="shared" si="335"/>
        <v>#N/A</v>
      </c>
      <c r="NZ70" s="153" t="e">
        <f t="shared" si="335"/>
        <v>#N/A</v>
      </c>
      <c r="OA70" s="153" t="e">
        <f t="shared" si="335"/>
        <v>#N/A</v>
      </c>
      <c r="OB70" s="153" t="e">
        <f t="shared" si="335"/>
        <v>#N/A</v>
      </c>
      <c r="OC70" s="153" t="e">
        <f t="shared" si="335"/>
        <v>#N/A</v>
      </c>
      <c r="OD70" s="153" t="e">
        <f t="shared" si="335"/>
        <v>#N/A</v>
      </c>
      <c r="OE70" s="153" t="e">
        <f t="shared" si="335"/>
        <v>#N/A</v>
      </c>
      <c r="OF70" s="153" t="e">
        <f t="shared" si="335"/>
        <v>#N/A</v>
      </c>
      <c r="OG70" s="153" t="e">
        <f t="shared" si="335"/>
        <v>#N/A</v>
      </c>
      <c r="OH70" s="153" t="e">
        <f t="shared" si="335"/>
        <v>#N/A</v>
      </c>
      <c r="OI70" s="153" t="e">
        <f t="shared" si="335"/>
        <v>#N/A</v>
      </c>
      <c r="OJ70" s="153" t="e">
        <f t="shared" si="335"/>
        <v>#N/A</v>
      </c>
      <c r="OK70" s="153" t="e">
        <f t="shared" si="335"/>
        <v>#N/A</v>
      </c>
      <c r="OL70" s="153" t="e">
        <f t="shared" si="359"/>
        <v>#N/A</v>
      </c>
      <c r="OM70" s="153" t="e">
        <f t="shared" si="359"/>
        <v>#N/A</v>
      </c>
      <c r="ON70" s="153" t="e">
        <f t="shared" si="359"/>
        <v>#N/A</v>
      </c>
      <c r="OO70" s="153" t="e">
        <f t="shared" si="359"/>
        <v>#N/A</v>
      </c>
      <c r="OP70" s="153" t="e">
        <f t="shared" si="359"/>
        <v>#N/A</v>
      </c>
      <c r="OQ70" s="153" t="e">
        <f t="shared" si="359"/>
        <v>#N/A</v>
      </c>
      <c r="OR70" s="153" t="e">
        <f t="shared" si="359"/>
        <v>#N/A</v>
      </c>
      <c r="OS70" s="153" t="e">
        <f t="shared" si="359"/>
        <v>#N/A</v>
      </c>
      <c r="OT70" s="153" t="e">
        <f t="shared" si="359"/>
        <v>#N/A</v>
      </c>
      <c r="OU70" s="153" t="e">
        <f t="shared" si="359"/>
        <v>#N/A</v>
      </c>
      <c r="OV70" s="153" t="e">
        <f t="shared" si="359"/>
        <v>#N/A</v>
      </c>
      <c r="OW70" s="153" t="e">
        <f t="shared" si="359"/>
        <v>#N/A</v>
      </c>
      <c r="OX70" s="153" t="e">
        <f t="shared" si="359"/>
        <v>#N/A</v>
      </c>
      <c r="OY70" s="153" t="e">
        <f t="shared" si="359"/>
        <v>#N/A</v>
      </c>
      <c r="OZ70" s="153" t="e">
        <f t="shared" si="359"/>
        <v>#N/A</v>
      </c>
      <c r="PA70" s="153" t="e">
        <f t="shared" si="23"/>
        <v>#N/A</v>
      </c>
      <c r="PB70" s="153" t="e">
        <f t="shared" si="349"/>
        <v>#N/A</v>
      </c>
      <c r="PC70" s="153" t="e">
        <f t="shared" si="349"/>
        <v>#N/A</v>
      </c>
      <c r="PD70" s="153" t="e">
        <f t="shared" si="349"/>
        <v>#N/A</v>
      </c>
      <c r="PE70" s="153" t="e">
        <f t="shared" si="349"/>
        <v>#N/A</v>
      </c>
      <c r="PF70" s="153" t="e">
        <f t="shared" si="349"/>
        <v>#N/A</v>
      </c>
      <c r="PG70" s="153" t="e">
        <f t="shared" si="349"/>
        <v>#N/A</v>
      </c>
      <c r="PH70" s="153" t="e">
        <f t="shared" si="349"/>
        <v>#N/A</v>
      </c>
      <c r="PI70" s="153" t="e">
        <f t="shared" si="349"/>
        <v>#N/A</v>
      </c>
    </row>
    <row r="71" spans="1:425" hidden="1" x14ac:dyDescent="0.75">
      <c r="A71" s="4">
        <v>68</v>
      </c>
      <c r="B71" s="342" t="str">
        <f>IFERROR(_xlfn.LOGNORM.INV(VLookups!$B$22,LN($G71),LN($K71)),"")</f>
        <v/>
      </c>
      <c r="C71" s="87"/>
      <c r="D71" s="342" t="str">
        <f>IFERROR(_xlfn.LOGNORM.INV(VLookups!$B$23,LN($G71),LN($K71)),"")</f>
        <v/>
      </c>
      <c r="E71" s="34" t="str">
        <f t="shared" si="350"/>
        <v/>
      </c>
      <c r="F71" s="34" t="str">
        <f t="shared" si="351"/>
        <v/>
      </c>
      <c r="G71" s="68" t="str">
        <f>IF(AND(C71&gt;0,NOT(ISBLANK(H71))),IF(VLOOKUP($C$3,VLookups!$A$17:$B$18,2,FALSE),C71*VLOOKUP(H71,VLookups!$A$4:$B$13,2,FALSE),C71),"")</f>
        <v/>
      </c>
      <c r="H71" s="21"/>
      <c r="I71" s="56"/>
      <c r="J71" s="244"/>
      <c r="K71" s="343" t="str">
        <f>IF(C71&gt;0,IF(ISBLANK(J71),IF(ISBLANK(H71),"",VLOOKUP(H71,VLookups!$A$4:$C$13,3,FALSE)),J71),"")</f>
        <v/>
      </c>
      <c r="L71" s="343" t="str">
        <f t="shared" si="352"/>
        <v/>
      </c>
      <c r="M71" s="70" t="str">
        <f t="shared" si="353"/>
        <v/>
      </c>
      <c r="N71" s="87"/>
      <c r="O71" s="237" t="str">
        <f>IF(AND(N71&gt;0,C71&gt;0,NOT(K71="")),ABS(VLOOKUP($N$1,VLookups!$A$53:$B$54,2,FALSE)-_xlfn.LOGNORM.DIST(N71,LN(G71),LN(K71),TRUE)),"")</f>
        <v/>
      </c>
      <c r="P71" s="86" t="str">
        <f>IF(AND($B71&gt;0,$C71&gt;0,$D71&gt;0,NOT(ISBLANK($H71))),_xlfn.LOGNORM.INV(ABS(VLOOKUP($N$1,VLookups!$A$53:$B$54,2,FALSE)-P$3),LN($G71),LN($K71)),"")</f>
        <v/>
      </c>
      <c r="Q71" s="85" t="str">
        <f>IF(AND($B71&gt;0,$C71&gt;0,$D71&gt;0,NOT(ISBLANK($H71))),_xlfn.LOGNORM.INV(ABS(VLOOKUP($N$1,VLookups!$A$53:$B$54,2,FALSE)-Q$3),LN($G71),LN($K71)),"")</f>
        <v/>
      </c>
      <c r="R71" s="86" t="str">
        <f>IF(AND($B71&gt;0,$C71&gt;0,$D71&gt;0,NOT(ISBLANK($H71))),_xlfn.LOGNORM.INV(ABS(VLOOKUP($N$1,VLookups!$A$53:$B$54,2,FALSE)-R$3),LN($G71),LN($K71)),"")</f>
        <v/>
      </c>
      <c r="S71" s="85" t="str">
        <f>IF(AND($B71&gt;0,$C71&gt;0,$D71&gt;0,NOT(ISBLANK($H71))),_xlfn.LOGNORM.INV(ABS(VLOOKUP($N$1,VLookups!$A$53:$B$54,2,FALSE)-S$3),LN($G71),LN($K71)),"")</f>
        <v/>
      </c>
      <c r="T71" s="86" t="str">
        <f>IF(AND($B71&gt;0,$C71&gt;0,$D71&gt;0,NOT(ISBLANK($H71))),_xlfn.LOGNORM.INV(ABS(VLOOKUP($N$1,VLookups!$A$53:$B$54,2,FALSE)-T$3),LN($G71),LN($K71)),"")</f>
        <v/>
      </c>
      <c r="U71" s="85" t="str">
        <f>IF(AND($B71&gt;0,$C71&gt;0,$D71&gt;0,NOT(ISBLANK($H71))),_xlfn.LOGNORM.INV(ABS(VLOOKUP($N$1,VLookups!$A$53:$B$54,2,FALSE)-U$3),LN($G71),LN($K71)),"")</f>
        <v/>
      </c>
      <c r="V71" s="5"/>
      <c r="W71" s="152" t="str">
        <f t="shared" si="354"/>
        <v/>
      </c>
      <c r="X71" s="152"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53" t="e">
        <f t="shared" si="348"/>
        <v>#N/A</v>
      </c>
      <c r="HR71" s="153" t="e">
        <f t="shared" si="329"/>
        <v>#N/A</v>
      </c>
      <c r="HS71" s="153" t="e">
        <f t="shared" si="329"/>
        <v>#N/A</v>
      </c>
      <c r="HT71" s="153" t="e">
        <f t="shared" si="329"/>
        <v>#N/A</v>
      </c>
      <c r="HU71" s="153" t="e">
        <f t="shared" si="342"/>
        <v>#N/A</v>
      </c>
      <c r="HV71" s="153" t="e">
        <f t="shared" si="342"/>
        <v>#N/A</v>
      </c>
      <c r="HW71" s="153" t="e">
        <f t="shared" si="342"/>
        <v>#N/A</v>
      </c>
      <c r="HX71" s="153" t="e">
        <f t="shared" si="342"/>
        <v>#N/A</v>
      </c>
      <c r="HY71" s="153" t="e">
        <f t="shared" si="342"/>
        <v>#N/A</v>
      </c>
      <c r="HZ71" s="153" t="e">
        <f t="shared" si="342"/>
        <v>#N/A</v>
      </c>
      <c r="IA71" s="153" t="e">
        <f t="shared" si="342"/>
        <v>#N/A</v>
      </c>
      <c r="IB71" s="153" t="e">
        <f t="shared" si="342"/>
        <v>#N/A</v>
      </c>
      <c r="IC71" s="153" t="e">
        <f t="shared" si="342"/>
        <v>#N/A</v>
      </c>
      <c r="ID71" s="153" t="e">
        <f t="shared" si="342"/>
        <v>#N/A</v>
      </c>
      <c r="IE71" s="153" t="e">
        <f t="shared" si="342"/>
        <v>#N/A</v>
      </c>
      <c r="IF71" s="153" t="e">
        <f t="shared" si="342"/>
        <v>#N/A</v>
      </c>
      <c r="IG71" s="153" t="e">
        <f t="shared" si="342"/>
        <v>#N/A</v>
      </c>
      <c r="IH71" s="153" t="e">
        <f t="shared" si="342"/>
        <v>#N/A</v>
      </c>
      <c r="II71" s="153" t="e">
        <f t="shared" si="342"/>
        <v>#N/A</v>
      </c>
      <c r="IJ71" s="153" t="e">
        <f t="shared" si="337"/>
        <v>#N/A</v>
      </c>
      <c r="IK71" s="153" t="e">
        <f t="shared" si="337"/>
        <v>#N/A</v>
      </c>
      <c r="IL71" s="153" t="e">
        <f t="shared" si="337"/>
        <v>#N/A</v>
      </c>
      <c r="IM71" s="153" t="e">
        <f t="shared" si="337"/>
        <v>#N/A</v>
      </c>
      <c r="IN71" s="153" t="e">
        <f t="shared" si="337"/>
        <v>#N/A</v>
      </c>
      <c r="IO71" s="153" t="e">
        <f t="shared" si="337"/>
        <v>#N/A</v>
      </c>
      <c r="IP71" s="153" t="e">
        <f t="shared" si="337"/>
        <v>#N/A</v>
      </c>
      <c r="IQ71" s="153" t="e">
        <f t="shared" si="337"/>
        <v>#N/A</v>
      </c>
      <c r="IR71" s="153" t="e">
        <f t="shared" si="337"/>
        <v>#N/A</v>
      </c>
      <c r="IS71" s="153" t="e">
        <f t="shared" si="337"/>
        <v>#N/A</v>
      </c>
      <c r="IT71" s="153" t="e">
        <f t="shared" si="337"/>
        <v>#N/A</v>
      </c>
      <c r="IU71" s="153" t="e">
        <f t="shared" si="337"/>
        <v>#N/A</v>
      </c>
      <c r="IV71" s="153" t="e">
        <f t="shared" si="337"/>
        <v>#N/A</v>
      </c>
      <c r="IW71" s="153" t="e">
        <f t="shared" si="337"/>
        <v>#N/A</v>
      </c>
      <c r="IX71" s="153" t="e">
        <f t="shared" si="337"/>
        <v>#N/A</v>
      </c>
      <c r="IY71" s="153" t="e">
        <f t="shared" si="333"/>
        <v>#N/A</v>
      </c>
      <c r="IZ71" s="153" t="e">
        <f t="shared" si="333"/>
        <v>#N/A</v>
      </c>
      <c r="JA71" s="153" t="e">
        <f t="shared" si="333"/>
        <v>#N/A</v>
      </c>
      <c r="JB71" s="153" t="e">
        <f t="shared" si="333"/>
        <v>#N/A</v>
      </c>
      <c r="JC71" s="153" t="e">
        <f t="shared" si="333"/>
        <v>#N/A</v>
      </c>
      <c r="JD71" s="153" t="e">
        <f t="shared" si="333"/>
        <v>#N/A</v>
      </c>
      <c r="JE71" s="153" t="e">
        <f t="shared" si="333"/>
        <v>#N/A</v>
      </c>
      <c r="JF71" s="153" t="e">
        <f t="shared" si="333"/>
        <v>#N/A</v>
      </c>
      <c r="JG71" s="153" t="e">
        <f t="shared" si="333"/>
        <v>#N/A</v>
      </c>
      <c r="JH71" s="153" t="e">
        <f t="shared" si="333"/>
        <v>#N/A</v>
      </c>
      <c r="JI71" s="153" t="e">
        <f t="shared" si="333"/>
        <v>#N/A</v>
      </c>
      <c r="JJ71" s="153" t="e">
        <f t="shared" si="333"/>
        <v>#N/A</v>
      </c>
      <c r="JK71" s="153" t="e">
        <f t="shared" si="333"/>
        <v>#N/A</v>
      </c>
      <c r="JL71" s="153" t="e">
        <f t="shared" si="333"/>
        <v>#N/A</v>
      </c>
      <c r="JM71" s="153" t="e">
        <f t="shared" si="333"/>
        <v>#N/A</v>
      </c>
      <c r="JN71" s="153" t="e">
        <f t="shared" si="357"/>
        <v>#N/A</v>
      </c>
      <c r="JO71" s="153" t="e">
        <f t="shared" si="357"/>
        <v>#N/A</v>
      </c>
      <c r="JP71" s="153" t="e">
        <f t="shared" si="357"/>
        <v>#N/A</v>
      </c>
      <c r="JQ71" s="153" t="e">
        <f t="shared" si="357"/>
        <v>#N/A</v>
      </c>
      <c r="JR71" s="153" t="e">
        <f t="shared" si="357"/>
        <v>#N/A</v>
      </c>
      <c r="JS71" s="153" t="e">
        <f t="shared" si="357"/>
        <v>#N/A</v>
      </c>
      <c r="JT71" s="153" t="e">
        <f t="shared" si="357"/>
        <v>#N/A</v>
      </c>
      <c r="JU71" s="153" t="e">
        <f t="shared" si="357"/>
        <v>#N/A</v>
      </c>
      <c r="JV71" s="153" t="e">
        <f t="shared" si="357"/>
        <v>#N/A</v>
      </c>
      <c r="JW71" s="153" t="e">
        <f t="shared" si="357"/>
        <v>#N/A</v>
      </c>
      <c r="JX71" s="153" t="e">
        <f t="shared" si="357"/>
        <v>#N/A</v>
      </c>
      <c r="JY71" s="153" t="e">
        <f t="shared" si="357"/>
        <v>#N/A</v>
      </c>
      <c r="JZ71" s="153" t="e">
        <f t="shared" si="357"/>
        <v>#N/A</v>
      </c>
      <c r="KA71" s="153" t="e">
        <f t="shared" si="357"/>
        <v>#N/A</v>
      </c>
      <c r="KB71" s="153" t="e">
        <f t="shared" si="357"/>
        <v>#N/A</v>
      </c>
      <c r="KC71" s="153" t="e">
        <f t="shared" ref="KC71:KC103" si="365">IF(ISNONTEXT($K71),_xlfn.LOGNORM.DIST(CJ71,LN($G71),LN($K71),FALSE),NA())</f>
        <v>#N/A</v>
      </c>
      <c r="KD71" s="153" t="e">
        <f t="shared" si="330"/>
        <v>#N/A</v>
      </c>
      <c r="KE71" s="153" t="e">
        <f t="shared" si="330"/>
        <v>#N/A</v>
      </c>
      <c r="KF71" s="153" t="e">
        <f t="shared" si="330"/>
        <v>#N/A</v>
      </c>
      <c r="KG71" s="153" t="e">
        <f t="shared" si="343"/>
        <v>#N/A</v>
      </c>
      <c r="KH71" s="153" t="e">
        <f t="shared" si="343"/>
        <v>#N/A</v>
      </c>
      <c r="KI71" s="153" t="e">
        <f t="shared" si="343"/>
        <v>#N/A</v>
      </c>
      <c r="KJ71" s="153" t="e">
        <f t="shared" si="343"/>
        <v>#N/A</v>
      </c>
      <c r="KK71" s="153" t="e">
        <f t="shared" si="343"/>
        <v>#N/A</v>
      </c>
      <c r="KL71" s="153" t="e">
        <f t="shared" si="343"/>
        <v>#N/A</v>
      </c>
      <c r="KM71" s="153" t="e">
        <f t="shared" si="343"/>
        <v>#N/A</v>
      </c>
      <c r="KN71" s="153" t="e">
        <f t="shared" si="343"/>
        <v>#N/A</v>
      </c>
      <c r="KO71" s="153" t="e">
        <f t="shared" si="343"/>
        <v>#N/A</v>
      </c>
      <c r="KP71" s="153" t="e">
        <f t="shared" si="343"/>
        <v>#N/A</v>
      </c>
      <c r="KQ71" s="153" t="e">
        <f t="shared" si="343"/>
        <v>#N/A</v>
      </c>
      <c r="KR71" s="153" t="e">
        <f t="shared" si="343"/>
        <v>#N/A</v>
      </c>
      <c r="KS71" s="153" t="e">
        <f t="shared" si="343"/>
        <v>#N/A</v>
      </c>
      <c r="KT71" s="153" t="e">
        <f t="shared" si="343"/>
        <v>#N/A</v>
      </c>
      <c r="KU71" s="153" t="e">
        <f t="shared" si="343"/>
        <v>#N/A</v>
      </c>
      <c r="KV71" s="153" t="e">
        <f t="shared" si="338"/>
        <v>#N/A</v>
      </c>
      <c r="KW71" s="153" t="e">
        <f t="shared" si="338"/>
        <v>#N/A</v>
      </c>
      <c r="KX71" s="153" t="e">
        <f t="shared" si="338"/>
        <v>#N/A</v>
      </c>
      <c r="KY71" s="153" t="e">
        <f t="shared" si="338"/>
        <v>#N/A</v>
      </c>
      <c r="KZ71" s="153" t="e">
        <f t="shared" si="338"/>
        <v>#N/A</v>
      </c>
      <c r="LA71" s="153" t="e">
        <f t="shared" si="338"/>
        <v>#N/A</v>
      </c>
      <c r="LB71" s="153" t="e">
        <f t="shared" si="338"/>
        <v>#N/A</v>
      </c>
      <c r="LC71" s="153" t="e">
        <f t="shared" si="338"/>
        <v>#N/A</v>
      </c>
      <c r="LD71" s="153" t="e">
        <f t="shared" si="338"/>
        <v>#N/A</v>
      </c>
      <c r="LE71" s="153" t="e">
        <f t="shared" si="338"/>
        <v>#N/A</v>
      </c>
      <c r="LF71" s="153" t="e">
        <f t="shared" si="338"/>
        <v>#N/A</v>
      </c>
      <c r="LG71" s="153" t="e">
        <f t="shared" si="338"/>
        <v>#N/A</v>
      </c>
      <c r="LH71" s="153" t="e">
        <f t="shared" si="338"/>
        <v>#N/A</v>
      </c>
      <c r="LI71" s="153" t="e">
        <f t="shared" si="338"/>
        <v>#N/A</v>
      </c>
      <c r="LJ71" s="153" t="e">
        <f t="shared" si="338"/>
        <v>#N/A</v>
      </c>
      <c r="LK71" s="153" t="e">
        <f t="shared" si="334"/>
        <v>#N/A</v>
      </c>
      <c r="LL71" s="153" t="e">
        <f t="shared" si="334"/>
        <v>#N/A</v>
      </c>
      <c r="LM71" s="153" t="e">
        <f t="shared" si="334"/>
        <v>#N/A</v>
      </c>
      <c r="LN71" s="153" t="e">
        <f t="shared" si="334"/>
        <v>#N/A</v>
      </c>
      <c r="LO71" s="153" t="e">
        <f t="shared" si="334"/>
        <v>#N/A</v>
      </c>
      <c r="LP71" s="153" t="e">
        <f t="shared" si="334"/>
        <v>#N/A</v>
      </c>
      <c r="LQ71" s="153" t="e">
        <f t="shared" si="334"/>
        <v>#N/A</v>
      </c>
      <c r="LR71" s="153" t="e">
        <f t="shared" si="334"/>
        <v>#N/A</v>
      </c>
      <c r="LS71" s="153" t="e">
        <f t="shared" si="334"/>
        <v>#N/A</v>
      </c>
      <c r="LT71" s="153" t="e">
        <f t="shared" si="334"/>
        <v>#N/A</v>
      </c>
      <c r="LU71" s="153" t="e">
        <f t="shared" si="334"/>
        <v>#N/A</v>
      </c>
      <c r="LV71" s="153" t="e">
        <f t="shared" si="334"/>
        <v>#N/A</v>
      </c>
      <c r="LW71" s="153" t="e">
        <f t="shared" si="334"/>
        <v>#N/A</v>
      </c>
      <c r="LX71" s="153" t="e">
        <f t="shared" si="334"/>
        <v>#N/A</v>
      </c>
      <c r="LY71" s="153" t="e">
        <f t="shared" si="334"/>
        <v>#N/A</v>
      </c>
      <c r="LZ71" s="153" t="e">
        <f t="shared" si="358"/>
        <v>#N/A</v>
      </c>
      <c r="MA71" s="153" t="e">
        <f t="shared" si="358"/>
        <v>#N/A</v>
      </c>
      <c r="MB71" s="153" t="e">
        <f t="shared" si="358"/>
        <v>#N/A</v>
      </c>
      <c r="MC71" s="153" t="e">
        <f t="shared" si="358"/>
        <v>#N/A</v>
      </c>
      <c r="MD71" s="153" t="e">
        <f t="shared" si="358"/>
        <v>#N/A</v>
      </c>
      <c r="ME71" s="153" t="e">
        <f t="shared" si="358"/>
        <v>#N/A</v>
      </c>
      <c r="MF71" s="153" t="e">
        <f t="shared" si="358"/>
        <v>#N/A</v>
      </c>
      <c r="MG71" s="153" t="e">
        <f t="shared" si="358"/>
        <v>#N/A</v>
      </c>
      <c r="MH71" s="153" t="e">
        <f t="shared" si="358"/>
        <v>#N/A</v>
      </c>
      <c r="MI71" s="153" t="e">
        <f t="shared" si="358"/>
        <v>#N/A</v>
      </c>
      <c r="MJ71" s="153" t="e">
        <f t="shared" si="358"/>
        <v>#N/A</v>
      </c>
      <c r="MK71" s="153" t="e">
        <f t="shared" si="358"/>
        <v>#N/A</v>
      </c>
      <c r="ML71" s="153" t="e">
        <f t="shared" si="358"/>
        <v>#N/A</v>
      </c>
      <c r="MM71" s="153" t="e">
        <f t="shared" si="358"/>
        <v>#N/A</v>
      </c>
      <c r="MN71" s="153" t="e">
        <f t="shared" si="358"/>
        <v>#N/A</v>
      </c>
      <c r="MO71" s="153" t="e">
        <f t="shared" ref="MO71:MO103" si="366">IF(ISNONTEXT($K71),_xlfn.LOGNORM.DIST(EV71,LN($G71),LN($K71),FALSE),NA())</f>
        <v>#N/A</v>
      </c>
      <c r="MP71" s="153" t="e">
        <f t="shared" si="331"/>
        <v>#N/A</v>
      </c>
      <c r="MQ71" s="153" t="e">
        <f t="shared" si="331"/>
        <v>#N/A</v>
      </c>
      <c r="MR71" s="153" t="e">
        <f t="shared" si="331"/>
        <v>#N/A</v>
      </c>
      <c r="MS71" s="153" t="e">
        <f t="shared" si="344"/>
        <v>#N/A</v>
      </c>
      <c r="MT71" s="153" t="e">
        <f t="shared" si="344"/>
        <v>#N/A</v>
      </c>
      <c r="MU71" s="153" t="e">
        <f t="shared" si="344"/>
        <v>#N/A</v>
      </c>
      <c r="MV71" s="153" t="e">
        <f t="shared" si="344"/>
        <v>#N/A</v>
      </c>
      <c r="MW71" s="153" t="e">
        <f t="shared" si="344"/>
        <v>#N/A</v>
      </c>
      <c r="MX71" s="153" t="e">
        <f t="shared" si="344"/>
        <v>#N/A</v>
      </c>
      <c r="MY71" s="153" t="e">
        <f t="shared" si="344"/>
        <v>#N/A</v>
      </c>
      <c r="MZ71" s="153" t="e">
        <f t="shared" si="344"/>
        <v>#N/A</v>
      </c>
      <c r="NA71" s="153" t="e">
        <f t="shared" si="344"/>
        <v>#N/A</v>
      </c>
      <c r="NB71" s="153" t="e">
        <f t="shared" si="344"/>
        <v>#N/A</v>
      </c>
      <c r="NC71" s="153" t="e">
        <f t="shared" si="344"/>
        <v>#N/A</v>
      </c>
      <c r="ND71" s="153" t="e">
        <f t="shared" si="344"/>
        <v>#N/A</v>
      </c>
      <c r="NE71" s="153" t="e">
        <f t="shared" si="344"/>
        <v>#N/A</v>
      </c>
      <c r="NF71" s="153" t="e">
        <f t="shared" si="344"/>
        <v>#N/A</v>
      </c>
      <c r="NG71" s="153" t="e">
        <f t="shared" si="344"/>
        <v>#N/A</v>
      </c>
      <c r="NH71" s="153" t="e">
        <f t="shared" si="339"/>
        <v>#N/A</v>
      </c>
      <c r="NI71" s="153" t="e">
        <f t="shared" si="339"/>
        <v>#N/A</v>
      </c>
      <c r="NJ71" s="153" t="e">
        <f t="shared" si="339"/>
        <v>#N/A</v>
      </c>
      <c r="NK71" s="153" t="e">
        <f t="shared" si="339"/>
        <v>#N/A</v>
      </c>
      <c r="NL71" s="153" t="e">
        <f t="shared" si="339"/>
        <v>#N/A</v>
      </c>
      <c r="NM71" s="153" t="e">
        <f t="shared" si="339"/>
        <v>#N/A</v>
      </c>
      <c r="NN71" s="153" t="e">
        <f t="shared" si="339"/>
        <v>#N/A</v>
      </c>
      <c r="NO71" s="153" t="e">
        <f t="shared" si="339"/>
        <v>#N/A</v>
      </c>
      <c r="NP71" s="153" t="e">
        <f t="shared" si="339"/>
        <v>#N/A</v>
      </c>
      <c r="NQ71" s="153" t="e">
        <f t="shared" si="339"/>
        <v>#N/A</v>
      </c>
      <c r="NR71" s="153" t="e">
        <f t="shared" si="339"/>
        <v>#N/A</v>
      </c>
      <c r="NS71" s="153" t="e">
        <f t="shared" si="339"/>
        <v>#N/A</v>
      </c>
      <c r="NT71" s="153" t="e">
        <f t="shared" si="339"/>
        <v>#N/A</v>
      </c>
      <c r="NU71" s="153" t="e">
        <f t="shared" si="339"/>
        <v>#N/A</v>
      </c>
      <c r="NV71" s="153" t="e">
        <f t="shared" si="339"/>
        <v>#N/A</v>
      </c>
      <c r="NW71" s="153" t="e">
        <f t="shared" si="335"/>
        <v>#N/A</v>
      </c>
      <c r="NX71" s="153" t="e">
        <f t="shared" si="335"/>
        <v>#N/A</v>
      </c>
      <c r="NY71" s="153" t="e">
        <f t="shared" si="335"/>
        <v>#N/A</v>
      </c>
      <c r="NZ71" s="153" t="e">
        <f t="shared" si="335"/>
        <v>#N/A</v>
      </c>
      <c r="OA71" s="153" t="e">
        <f t="shared" si="335"/>
        <v>#N/A</v>
      </c>
      <c r="OB71" s="153" t="e">
        <f t="shared" si="335"/>
        <v>#N/A</v>
      </c>
      <c r="OC71" s="153" t="e">
        <f t="shared" si="335"/>
        <v>#N/A</v>
      </c>
      <c r="OD71" s="153" t="e">
        <f t="shared" si="335"/>
        <v>#N/A</v>
      </c>
      <c r="OE71" s="153" t="e">
        <f t="shared" si="335"/>
        <v>#N/A</v>
      </c>
      <c r="OF71" s="153" t="e">
        <f t="shared" si="335"/>
        <v>#N/A</v>
      </c>
      <c r="OG71" s="153" t="e">
        <f t="shared" si="335"/>
        <v>#N/A</v>
      </c>
      <c r="OH71" s="153" t="e">
        <f t="shared" si="335"/>
        <v>#N/A</v>
      </c>
      <c r="OI71" s="153" t="e">
        <f t="shared" si="335"/>
        <v>#N/A</v>
      </c>
      <c r="OJ71" s="153" t="e">
        <f t="shared" si="335"/>
        <v>#N/A</v>
      </c>
      <c r="OK71" s="153" t="e">
        <f t="shared" si="335"/>
        <v>#N/A</v>
      </c>
      <c r="OL71" s="153" t="e">
        <f t="shared" si="359"/>
        <v>#N/A</v>
      </c>
      <c r="OM71" s="153" t="e">
        <f t="shared" si="359"/>
        <v>#N/A</v>
      </c>
      <c r="ON71" s="153" t="e">
        <f t="shared" si="359"/>
        <v>#N/A</v>
      </c>
      <c r="OO71" s="153" t="e">
        <f t="shared" si="359"/>
        <v>#N/A</v>
      </c>
      <c r="OP71" s="153" t="e">
        <f t="shared" si="359"/>
        <v>#N/A</v>
      </c>
      <c r="OQ71" s="153" t="e">
        <f t="shared" si="359"/>
        <v>#N/A</v>
      </c>
      <c r="OR71" s="153" t="e">
        <f t="shared" si="359"/>
        <v>#N/A</v>
      </c>
      <c r="OS71" s="153" t="e">
        <f t="shared" si="359"/>
        <v>#N/A</v>
      </c>
      <c r="OT71" s="153" t="e">
        <f t="shared" si="359"/>
        <v>#N/A</v>
      </c>
      <c r="OU71" s="153" t="e">
        <f t="shared" si="359"/>
        <v>#N/A</v>
      </c>
      <c r="OV71" s="153" t="e">
        <f t="shared" si="359"/>
        <v>#N/A</v>
      </c>
      <c r="OW71" s="153" t="e">
        <f t="shared" si="359"/>
        <v>#N/A</v>
      </c>
      <c r="OX71" s="153" t="e">
        <f t="shared" si="359"/>
        <v>#N/A</v>
      </c>
      <c r="OY71" s="153" t="e">
        <f t="shared" si="359"/>
        <v>#N/A</v>
      </c>
      <c r="OZ71" s="153" t="e">
        <f t="shared" si="359"/>
        <v>#N/A</v>
      </c>
      <c r="PA71" s="153" t="e">
        <f t="shared" ref="PA71:PA103" si="367">IF(ISNONTEXT($K71),_xlfn.LOGNORM.DIST(HH71,LN($G71),LN($K71),FALSE),NA())</f>
        <v>#N/A</v>
      </c>
      <c r="PB71" s="153" t="e">
        <f t="shared" si="349"/>
        <v>#N/A</v>
      </c>
      <c r="PC71" s="153" t="e">
        <f t="shared" si="349"/>
        <v>#N/A</v>
      </c>
      <c r="PD71" s="153" t="e">
        <f t="shared" si="349"/>
        <v>#N/A</v>
      </c>
      <c r="PE71" s="153" t="e">
        <f t="shared" si="349"/>
        <v>#N/A</v>
      </c>
      <c r="PF71" s="153" t="e">
        <f t="shared" si="349"/>
        <v>#N/A</v>
      </c>
      <c r="PG71" s="153" t="e">
        <f t="shared" si="349"/>
        <v>#N/A</v>
      </c>
      <c r="PH71" s="153" t="e">
        <f t="shared" si="349"/>
        <v>#N/A</v>
      </c>
      <c r="PI71" s="153" t="e">
        <f t="shared" si="349"/>
        <v>#N/A</v>
      </c>
    </row>
    <row r="72" spans="1:425" hidden="1" x14ac:dyDescent="0.75">
      <c r="A72" s="4">
        <v>69</v>
      </c>
      <c r="B72" s="342" t="str">
        <f>IFERROR(_xlfn.LOGNORM.INV(VLookups!$B$22,LN($G72),LN($K72)),"")</f>
        <v/>
      </c>
      <c r="C72" s="87"/>
      <c r="D72" s="342" t="str">
        <f>IFERROR(_xlfn.LOGNORM.INV(VLookups!$B$23,LN($G72),LN($K72)),"")</f>
        <v/>
      </c>
      <c r="E72" s="34" t="str">
        <f t="shared" si="350"/>
        <v/>
      </c>
      <c r="F72" s="34" t="str">
        <f t="shared" si="351"/>
        <v/>
      </c>
      <c r="G72" s="68" t="str">
        <f>IF(AND(C72&gt;0,NOT(ISBLANK(H72))),IF(VLOOKUP($C$3,VLookups!$A$17:$B$18,2,FALSE),C72*VLOOKUP(H72,VLookups!$A$4:$B$13,2,FALSE),C72),"")</f>
        <v/>
      </c>
      <c r="H72" s="21"/>
      <c r="I72" s="56"/>
      <c r="J72" s="244"/>
      <c r="K72" s="343" t="str">
        <f>IF(C72&gt;0,IF(ISBLANK(J72),IF(ISBLANK(H72),"",VLOOKUP(H72,VLookups!$A$4:$C$13,3,FALSE)),J72),"")</f>
        <v/>
      </c>
      <c r="L72" s="343" t="str">
        <f t="shared" si="352"/>
        <v/>
      </c>
      <c r="M72" s="70" t="str">
        <f t="shared" si="353"/>
        <v/>
      </c>
      <c r="N72" s="87"/>
      <c r="O72" s="237" t="str">
        <f>IF(AND(N72&gt;0,C72&gt;0,NOT(K72="")),ABS(VLOOKUP($N$1,VLookups!$A$53:$B$54,2,FALSE)-_xlfn.LOGNORM.DIST(N72,LN(G72),LN(K72),TRUE)),"")</f>
        <v/>
      </c>
      <c r="P72" s="86" t="str">
        <f>IF(AND($B72&gt;0,$C72&gt;0,$D72&gt;0,NOT(ISBLANK($H72))),_xlfn.LOGNORM.INV(ABS(VLOOKUP($N$1,VLookups!$A$53:$B$54,2,FALSE)-P$3),LN($G72),LN($K72)),"")</f>
        <v/>
      </c>
      <c r="Q72" s="85" t="str">
        <f>IF(AND($B72&gt;0,$C72&gt;0,$D72&gt;0,NOT(ISBLANK($H72))),_xlfn.LOGNORM.INV(ABS(VLOOKUP($N$1,VLookups!$A$53:$B$54,2,FALSE)-Q$3),LN($G72),LN($K72)),"")</f>
        <v/>
      </c>
      <c r="R72" s="86" t="str">
        <f>IF(AND($B72&gt;0,$C72&gt;0,$D72&gt;0,NOT(ISBLANK($H72))),_xlfn.LOGNORM.INV(ABS(VLOOKUP($N$1,VLookups!$A$53:$B$54,2,FALSE)-R$3),LN($G72),LN($K72)),"")</f>
        <v/>
      </c>
      <c r="S72" s="85" t="str">
        <f>IF(AND($B72&gt;0,$C72&gt;0,$D72&gt;0,NOT(ISBLANK($H72))),_xlfn.LOGNORM.INV(ABS(VLOOKUP($N$1,VLookups!$A$53:$B$54,2,FALSE)-S$3),LN($G72),LN($K72)),"")</f>
        <v/>
      </c>
      <c r="T72" s="86" t="str">
        <f>IF(AND($B72&gt;0,$C72&gt;0,$D72&gt;0,NOT(ISBLANK($H72))),_xlfn.LOGNORM.INV(ABS(VLOOKUP($N$1,VLookups!$A$53:$B$54,2,FALSE)-T$3),LN($G72),LN($K72)),"")</f>
        <v/>
      </c>
      <c r="U72" s="85" t="str">
        <f>IF(AND($B72&gt;0,$C72&gt;0,$D72&gt;0,NOT(ISBLANK($H72))),_xlfn.LOGNORM.INV(ABS(VLOOKUP($N$1,VLookups!$A$53:$B$54,2,FALSE)-U$3),LN($G72),LN($K72)),"")</f>
        <v/>
      </c>
      <c r="V72" s="5"/>
      <c r="W72" s="152" t="str">
        <f t="shared" si="354"/>
        <v/>
      </c>
      <c r="X72" s="152"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53" t="e">
        <f t="shared" si="348"/>
        <v>#N/A</v>
      </c>
      <c r="HR72" s="153" t="e">
        <f t="shared" si="329"/>
        <v>#N/A</v>
      </c>
      <c r="HS72" s="153" t="e">
        <f t="shared" si="329"/>
        <v>#N/A</v>
      </c>
      <c r="HT72" s="153" t="e">
        <f t="shared" si="329"/>
        <v>#N/A</v>
      </c>
      <c r="HU72" s="153" t="e">
        <f t="shared" si="342"/>
        <v>#N/A</v>
      </c>
      <c r="HV72" s="153" t="e">
        <f t="shared" si="342"/>
        <v>#N/A</v>
      </c>
      <c r="HW72" s="153" t="e">
        <f t="shared" si="342"/>
        <v>#N/A</v>
      </c>
      <c r="HX72" s="153" t="e">
        <f t="shared" si="342"/>
        <v>#N/A</v>
      </c>
      <c r="HY72" s="153" t="e">
        <f t="shared" si="342"/>
        <v>#N/A</v>
      </c>
      <c r="HZ72" s="153" t="e">
        <f t="shared" si="342"/>
        <v>#N/A</v>
      </c>
      <c r="IA72" s="153" t="e">
        <f t="shared" si="342"/>
        <v>#N/A</v>
      </c>
      <c r="IB72" s="153" t="e">
        <f t="shared" si="342"/>
        <v>#N/A</v>
      </c>
      <c r="IC72" s="153" t="e">
        <f t="shared" si="342"/>
        <v>#N/A</v>
      </c>
      <c r="ID72" s="153" t="e">
        <f t="shared" si="342"/>
        <v>#N/A</v>
      </c>
      <c r="IE72" s="153" t="e">
        <f t="shared" si="342"/>
        <v>#N/A</v>
      </c>
      <c r="IF72" s="153" t="e">
        <f t="shared" si="342"/>
        <v>#N/A</v>
      </c>
      <c r="IG72" s="153" t="e">
        <f t="shared" si="342"/>
        <v>#N/A</v>
      </c>
      <c r="IH72" s="153" t="e">
        <f t="shared" si="342"/>
        <v>#N/A</v>
      </c>
      <c r="II72" s="153" t="e">
        <f t="shared" si="342"/>
        <v>#N/A</v>
      </c>
      <c r="IJ72" s="153" t="e">
        <f t="shared" si="337"/>
        <v>#N/A</v>
      </c>
      <c r="IK72" s="153" t="e">
        <f t="shared" si="337"/>
        <v>#N/A</v>
      </c>
      <c r="IL72" s="153" t="e">
        <f t="shared" si="337"/>
        <v>#N/A</v>
      </c>
      <c r="IM72" s="153" t="e">
        <f t="shared" si="337"/>
        <v>#N/A</v>
      </c>
      <c r="IN72" s="153" t="e">
        <f t="shared" si="337"/>
        <v>#N/A</v>
      </c>
      <c r="IO72" s="153" t="e">
        <f t="shared" si="337"/>
        <v>#N/A</v>
      </c>
      <c r="IP72" s="153" t="e">
        <f t="shared" si="337"/>
        <v>#N/A</v>
      </c>
      <c r="IQ72" s="153" t="e">
        <f t="shared" si="337"/>
        <v>#N/A</v>
      </c>
      <c r="IR72" s="153" t="e">
        <f t="shared" si="337"/>
        <v>#N/A</v>
      </c>
      <c r="IS72" s="153" t="e">
        <f t="shared" si="337"/>
        <v>#N/A</v>
      </c>
      <c r="IT72" s="153" t="e">
        <f t="shared" si="337"/>
        <v>#N/A</v>
      </c>
      <c r="IU72" s="153" t="e">
        <f t="shared" si="337"/>
        <v>#N/A</v>
      </c>
      <c r="IV72" s="153" t="e">
        <f t="shared" si="337"/>
        <v>#N/A</v>
      </c>
      <c r="IW72" s="153" t="e">
        <f t="shared" si="337"/>
        <v>#N/A</v>
      </c>
      <c r="IX72" s="153" t="e">
        <f t="shared" si="337"/>
        <v>#N/A</v>
      </c>
      <c r="IY72" s="153" t="e">
        <f t="shared" si="333"/>
        <v>#N/A</v>
      </c>
      <c r="IZ72" s="153" t="e">
        <f t="shared" si="333"/>
        <v>#N/A</v>
      </c>
      <c r="JA72" s="153" t="e">
        <f t="shared" si="333"/>
        <v>#N/A</v>
      </c>
      <c r="JB72" s="153" t="e">
        <f t="shared" si="333"/>
        <v>#N/A</v>
      </c>
      <c r="JC72" s="153" t="e">
        <f t="shared" si="333"/>
        <v>#N/A</v>
      </c>
      <c r="JD72" s="153" t="e">
        <f t="shared" si="333"/>
        <v>#N/A</v>
      </c>
      <c r="JE72" s="153" t="e">
        <f t="shared" si="333"/>
        <v>#N/A</v>
      </c>
      <c r="JF72" s="153" t="e">
        <f t="shared" si="333"/>
        <v>#N/A</v>
      </c>
      <c r="JG72" s="153" t="e">
        <f t="shared" si="333"/>
        <v>#N/A</v>
      </c>
      <c r="JH72" s="153" t="e">
        <f t="shared" si="333"/>
        <v>#N/A</v>
      </c>
      <c r="JI72" s="153" t="e">
        <f t="shared" si="333"/>
        <v>#N/A</v>
      </c>
      <c r="JJ72" s="153" t="e">
        <f t="shared" si="333"/>
        <v>#N/A</v>
      </c>
      <c r="JK72" s="153" t="e">
        <f t="shared" si="333"/>
        <v>#N/A</v>
      </c>
      <c r="JL72" s="153" t="e">
        <f t="shared" si="333"/>
        <v>#N/A</v>
      </c>
      <c r="JM72" s="153" t="e">
        <f t="shared" si="333"/>
        <v>#N/A</v>
      </c>
      <c r="JN72" s="153" t="e">
        <f t="shared" si="357"/>
        <v>#N/A</v>
      </c>
      <c r="JO72" s="153" t="e">
        <f t="shared" si="357"/>
        <v>#N/A</v>
      </c>
      <c r="JP72" s="153" t="e">
        <f t="shared" si="357"/>
        <v>#N/A</v>
      </c>
      <c r="JQ72" s="153" t="e">
        <f t="shared" si="357"/>
        <v>#N/A</v>
      </c>
      <c r="JR72" s="153" t="e">
        <f t="shared" si="357"/>
        <v>#N/A</v>
      </c>
      <c r="JS72" s="153" t="e">
        <f t="shared" si="357"/>
        <v>#N/A</v>
      </c>
      <c r="JT72" s="153" t="e">
        <f t="shared" si="357"/>
        <v>#N/A</v>
      </c>
      <c r="JU72" s="153" t="e">
        <f t="shared" si="357"/>
        <v>#N/A</v>
      </c>
      <c r="JV72" s="153" t="e">
        <f t="shared" si="357"/>
        <v>#N/A</v>
      </c>
      <c r="JW72" s="153" t="e">
        <f t="shared" si="357"/>
        <v>#N/A</v>
      </c>
      <c r="JX72" s="153" t="e">
        <f t="shared" si="357"/>
        <v>#N/A</v>
      </c>
      <c r="JY72" s="153" t="e">
        <f t="shared" si="357"/>
        <v>#N/A</v>
      </c>
      <c r="JZ72" s="153" t="e">
        <f t="shared" si="357"/>
        <v>#N/A</v>
      </c>
      <c r="KA72" s="153" t="e">
        <f t="shared" si="357"/>
        <v>#N/A</v>
      </c>
      <c r="KB72" s="153" t="e">
        <f t="shared" si="357"/>
        <v>#N/A</v>
      </c>
      <c r="KC72" s="153" t="e">
        <f t="shared" si="365"/>
        <v>#N/A</v>
      </c>
      <c r="KD72" s="153" t="e">
        <f t="shared" si="330"/>
        <v>#N/A</v>
      </c>
      <c r="KE72" s="153" t="e">
        <f t="shared" si="330"/>
        <v>#N/A</v>
      </c>
      <c r="KF72" s="153" t="e">
        <f t="shared" si="330"/>
        <v>#N/A</v>
      </c>
      <c r="KG72" s="153" t="e">
        <f t="shared" si="343"/>
        <v>#N/A</v>
      </c>
      <c r="KH72" s="153" t="e">
        <f t="shared" si="343"/>
        <v>#N/A</v>
      </c>
      <c r="KI72" s="153" t="e">
        <f t="shared" si="343"/>
        <v>#N/A</v>
      </c>
      <c r="KJ72" s="153" t="e">
        <f t="shared" si="343"/>
        <v>#N/A</v>
      </c>
      <c r="KK72" s="153" t="e">
        <f t="shared" si="343"/>
        <v>#N/A</v>
      </c>
      <c r="KL72" s="153" t="e">
        <f t="shared" si="343"/>
        <v>#N/A</v>
      </c>
      <c r="KM72" s="153" t="e">
        <f t="shared" si="343"/>
        <v>#N/A</v>
      </c>
      <c r="KN72" s="153" t="e">
        <f t="shared" si="343"/>
        <v>#N/A</v>
      </c>
      <c r="KO72" s="153" t="e">
        <f t="shared" si="343"/>
        <v>#N/A</v>
      </c>
      <c r="KP72" s="153" t="e">
        <f t="shared" si="343"/>
        <v>#N/A</v>
      </c>
      <c r="KQ72" s="153" t="e">
        <f t="shared" si="343"/>
        <v>#N/A</v>
      </c>
      <c r="KR72" s="153" t="e">
        <f t="shared" si="343"/>
        <v>#N/A</v>
      </c>
      <c r="KS72" s="153" t="e">
        <f t="shared" si="343"/>
        <v>#N/A</v>
      </c>
      <c r="KT72" s="153" t="e">
        <f t="shared" si="343"/>
        <v>#N/A</v>
      </c>
      <c r="KU72" s="153" t="e">
        <f t="shared" si="343"/>
        <v>#N/A</v>
      </c>
      <c r="KV72" s="153" t="e">
        <f t="shared" si="338"/>
        <v>#N/A</v>
      </c>
      <c r="KW72" s="153" t="e">
        <f t="shared" si="338"/>
        <v>#N/A</v>
      </c>
      <c r="KX72" s="153" t="e">
        <f t="shared" si="338"/>
        <v>#N/A</v>
      </c>
      <c r="KY72" s="153" t="e">
        <f t="shared" si="338"/>
        <v>#N/A</v>
      </c>
      <c r="KZ72" s="153" t="e">
        <f t="shared" si="338"/>
        <v>#N/A</v>
      </c>
      <c r="LA72" s="153" t="e">
        <f t="shared" si="338"/>
        <v>#N/A</v>
      </c>
      <c r="LB72" s="153" t="e">
        <f t="shared" si="338"/>
        <v>#N/A</v>
      </c>
      <c r="LC72" s="153" t="e">
        <f t="shared" si="338"/>
        <v>#N/A</v>
      </c>
      <c r="LD72" s="153" t="e">
        <f t="shared" si="338"/>
        <v>#N/A</v>
      </c>
      <c r="LE72" s="153" t="e">
        <f t="shared" si="338"/>
        <v>#N/A</v>
      </c>
      <c r="LF72" s="153" t="e">
        <f t="shared" si="338"/>
        <v>#N/A</v>
      </c>
      <c r="LG72" s="153" t="e">
        <f t="shared" si="338"/>
        <v>#N/A</v>
      </c>
      <c r="LH72" s="153" t="e">
        <f t="shared" si="338"/>
        <v>#N/A</v>
      </c>
      <c r="LI72" s="153" t="e">
        <f t="shared" si="338"/>
        <v>#N/A</v>
      </c>
      <c r="LJ72" s="153" t="e">
        <f t="shared" si="338"/>
        <v>#N/A</v>
      </c>
      <c r="LK72" s="153" t="e">
        <f t="shared" si="334"/>
        <v>#N/A</v>
      </c>
      <c r="LL72" s="153" t="e">
        <f t="shared" si="334"/>
        <v>#N/A</v>
      </c>
      <c r="LM72" s="153" t="e">
        <f t="shared" si="334"/>
        <v>#N/A</v>
      </c>
      <c r="LN72" s="153" t="e">
        <f t="shared" si="334"/>
        <v>#N/A</v>
      </c>
      <c r="LO72" s="153" t="e">
        <f t="shared" si="334"/>
        <v>#N/A</v>
      </c>
      <c r="LP72" s="153" t="e">
        <f t="shared" si="334"/>
        <v>#N/A</v>
      </c>
      <c r="LQ72" s="153" t="e">
        <f t="shared" si="334"/>
        <v>#N/A</v>
      </c>
      <c r="LR72" s="153" t="e">
        <f t="shared" si="334"/>
        <v>#N/A</v>
      </c>
      <c r="LS72" s="153" t="e">
        <f t="shared" si="334"/>
        <v>#N/A</v>
      </c>
      <c r="LT72" s="153" t="e">
        <f t="shared" si="334"/>
        <v>#N/A</v>
      </c>
      <c r="LU72" s="153" t="e">
        <f t="shared" si="334"/>
        <v>#N/A</v>
      </c>
      <c r="LV72" s="153" t="e">
        <f t="shared" si="334"/>
        <v>#N/A</v>
      </c>
      <c r="LW72" s="153" t="e">
        <f t="shared" si="334"/>
        <v>#N/A</v>
      </c>
      <c r="LX72" s="153" t="e">
        <f t="shared" si="334"/>
        <v>#N/A</v>
      </c>
      <c r="LY72" s="153" t="e">
        <f t="shared" si="334"/>
        <v>#N/A</v>
      </c>
      <c r="LZ72" s="153" t="e">
        <f t="shared" si="358"/>
        <v>#N/A</v>
      </c>
      <c r="MA72" s="153" t="e">
        <f t="shared" si="358"/>
        <v>#N/A</v>
      </c>
      <c r="MB72" s="153" t="e">
        <f t="shared" si="358"/>
        <v>#N/A</v>
      </c>
      <c r="MC72" s="153" t="e">
        <f t="shared" si="358"/>
        <v>#N/A</v>
      </c>
      <c r="MD72" s="153" t="e">
        <f t="shared" si="358"/>
        <v>#N/A</v>
      </c>
      <c r="ME72" s="153" t="e">
        <f t="shared" si="358"/>
        <v>#N/A</v>
      </c>
      <c r="MF72" s="153" t="e">
        <f t="shared" si="358"/>
        <v>#N/A</v>
      </c>
      <c r="MG72" s="153" t="e">
        <f t="shared" si="358"/>
        <v>#N/A</v>
      </c>
      <c r="MH72" s="153" t="e">
        <f t="shared" si="358"/>
        <v>#N/A</v>
      </c>
      <c r="MI72" s="153" t="e">
        <f t="shared" si="358"/>
        <v>#N/A</v>
      </c>
      <c r="MJ72" s="153" t="e">
        <f t="shared" si="358"/>
        <v>#N/A</v>
      </c>
      <c r="MK72" s="153" t="e">
        <f t="shared" si="358"/>
        <v>#N/A</v>
      </c>
      <c r="ML72" s="153" t="e">
        <f t="shared" si="358"/>
        <v>#N/A</v>
      </c>
      <c r="MM72" s="153" t="e">
        <f t="shared" si="358"/>
        <v>#N/A</v>
      </c>
      <c r="MN72" s="153" t="e">
        <f t="shared" si="358"/>
        <v>#N/A</v>
      </c>
      <c r="MO72" s="153" t="e">
        <f t="shared" si="366"/>
        <v>#N/A</v>
      </c>
      <c r="MP72" s="153" t="e">
        <f t="shared" si="331"/>
        <v>#N/A</v>
      </c>
      <c r="MQ72" s="153" t="e">
        <f t="shared" si="331"/>
        <v>#N/A</v>
      </c>
      <c r="MR72" s="153" t="e">
        <f t="shared" si="331"/>
        <v>#N/A</v>
      </c>
      <c r="MS72" s="153" t="e">
        <f t="shared" si="344"/>
        <v>#N/A</v>
      </c>
      <c r="MT72" s="153" t="e">
        <f t="shared" si="344"/>
        <v>#N/A</v>
      </c>
      <c r="MU72" s="153" t="e">
        <f t="shared" si="344"/>
        <v>#N/A</v>
      </c>
      <c r="MV72" s="153" t="e">
        <f t="shared" si="344"/>
        <v>#N/A</v>
      </c>
      <c r="MW72" s="153" t="e">
        <f t="shared" si="344"/>
        <v>#N/A</v>
      </c>
      <c r="MX72" s="153" t="e">
        <f t="shared" si="344"/>
        <v>#N/A</v>
      </c>
      <c r="MY72" s="153" t="e">
        <f t="shared" si="344"/>
        <v>#N/A</v>
      </c>
      <c r="MZ72" s="153" t="e">
        <f t="shared" si="344"/>
        <v>#N/A</v>
      </c>
      <c r="NA72" s="153" t="e">
        <f t="shared" si="344"/>
        <v>#N/A</v>
      </c>
      <c r="NB72" s="153" t="e">
        <f t="shared" si="344"/>
        <v>#N/A</v>
      </c>
      <c r="NC72" s="153" t="e">
        <f t="shared" si="344"/>
        <v>#N/A</v>
      </c>
      <c r="ND72" s="153" t="e">
        <f t="shared" si="344"/>
        <v>#N/A</v>
      </c>
      <c r="NE72" s="153" t="e">
        <f t="shared" si="344"/>
        <v>#N/A</v>
      </c>
      <c r="NF72" s="153" t="e">
        <f t="shared" si="344"/>
        <v>#N/A</v>
      </c>
      <c r="NG72" s="153" t="e">
        <f t="shared" si="344"/>
        <v>#N/A</v>
      </c>
      <c r="NH72" s="153" t="e">
        <f t="shared" si="339"/>
        <v>#N/A</v>
      </c>
      <c r="NI72" s="153" t="e">
        <f t="shared" si="339"/>
        <v>#N/A</v>
      </c>
      <c r="NJ72" s="153" t="e">
        <f t="shared" si="339"/>
        <v>#N/A</v>
      </c>
      <c r="NK72" s="153" t="e">
        <f t="shared" si="339"/>
        <v>#N/A</v>
      </c>
      <c r="NL72" s="153" t="e">
        <f t="shared" si="339"/>
        <v>#N/A</v>
      </c>
      <c r="NM72" s="153" t="e">
        <f t="shared" si="339"/>
        <v>#N/A</v>
      </c>
      <c r="NN72" s="153" t="e">
        <f t="shared" si="339"/>
        <v>#N/A</v>
      </c>
      <c r="NO72" s="153" t="e">
        <f t="shared" si="339"/>
        <v>#N/A</v>
      </c>
      <c r="NP72" s="153" t="e">
        <f t="shared" si="339"/>
        <v>#N/A</v>
      </c>
      <c r="NQ72" s="153" t="e">
        <f t="shared" si="339"/>
        <v>#N/A</v>
      </c>
      <c r="NR72" s="153" t="e">
        <f t="shared" si="339"/>
        <v>#N/A</v>
      </c>
      <c r="NS72" s="153" t="e">
        <f t="shared" si="339"/>
        <v>#N/A</v>
      </c>
      <c r="NT72" s="153" t="e">
        <f t="shared" si="339"/>
        <v>#N/A</v>
      </c>
      <c r="NU72" s="153" t="e">
        <f t="shared" si="339"/>
        <v>#N/A</v>
      </c>
      <c r="NV72" s="153" t="e">
        <f t="shared" si="339"/>
        <v>#N/A</v>
      </c>
      <c r="NW72" s="153" t="e">
        <f t="shared" si="335"/>
        <v>#N/A</v>
      </c>
      <c r="NX72" s="153" t="e">
        <f t="shared" si="335"/>
        <v>#N/A</v>
      </c>
      <c r="NY72" s="153" t="e">
        <f t="shared" si="335"/>
        <v>#N/A</v>
      </c>
      <c r="NZ72" s="153" t="e">
        <f t="shared" si="335"/>
        <v>#N/A</v>
      </c>
      <c r="OA72" s="153" t="e">
        <f t="shared" si="335"/>
        <v>#N/A</v>
      </c>
      <c r="OB72" s="153" t="e">
        <f t="shared" si="335"/>
        <v>#N/A</v>
      </c>
      <c r="OC72" s="153" t="e">
        <f t="shared" si="335"/>
        <v>#N/A</v>
      </c>
      <c r="OD72" s="153" t="e">
        <f t="shared" si="335"/>
        <v>#N/A</v>
      </c>
      <c r="OE72" s="153" t="e">
        <f t="shared" si="335"/>
        <v>#N/A</v>
      </c>
      <c r="OF72" s="153" t="e">
        <f t="shared" si="335"/>
        <v>#N/A</v>
      </c>
      <c r="OG72" s="153" t="e">
        <f t="shared" si="335"/>
        <v>#N/A</v>
      </c>
      <c r="OH72" s="153" t="e">
        <f t="shared" si="335"/>
        <v>#N/A</v>
      </c>
      <c r="OI72" s="153" t="e">
        <f t="shared" si="335"/>
        <v>#N/A</v>
      </c>
      <c r="OJ72" s="153" t="e">
        <f t="shared" si="335"/>
        <v>#N/A</v>
      </c>
      <c r="OK72" s="153" t="e">
        <f t="shared" si="335"/>
        <v>#N/A</v>
      </c>
      <c r="OL72" s="153" t="e">
        <f t="shared" si="359"/>
        <v>#N/A</v>
      </c>
      <c r="OM72" s="153" t="e">
        <f t="shared" si="359"/>
        <v>#N/A</v>
      </c>
      <c r="ON72" s="153" t="e">
        <f t="shared" si="359"/>
        <v>#N/A</v>
      </c>
      <c r="OO72" s="153" t="e">
        <f t="shared" si="359"/>
        <v>#N/A</v>
      </c>
      <c r="OP72" s="153" t="e">
        <f t="shared" si="359"/>
        <v>#N/A</v>
      </c>
      <c r="OQ72" s="153" t="e">
        <f t="shared" si="359"/>
        <v>#N/A</v>
      </c>
      <c r="OR72" s="153" t="e">
        <f t="shared" si="359"/>
        <v>#N/A</v>
      </c>
      <c r="OS72" s="153" t="e">
        <f t="shared" si="359"/>
        <v>#N/A</v>
      </c>
      <c r="OT72" s="153" t="e">
        <f t="shared" si="359"/>
        <v>#N/A</v>
      </c>
      <c r="OU72" s="153" t="e">
        <f t="shared" si="359"/>
        <v>#N/A</v>
      </c>
      <c r="OV72" s="153" t="e">
        <f t="shared" si="359"/>
        <v>#N/A</v>
      </c>
      <c r="OW72" s="153" t="e">
        <f t="shared" si="359"/>
        <v>#N/A</v>
      </c>
      <c r="OX72" s="153" t="e">
        <f t="shared" si="359"/>
        <v>#N/A</v>
      </c>
      <c r="OY72" s="153" t="e">
        <f t="shared" si="359"/>
        <v>#N/A</v>
      </c>
      <c r="OZ72" s="153" t="e">
        <f t="shared" si="359"/>
        <v>#N/A</v>
      </c>
      <c r="PA72" s="153" t="e">
        <f t="shared" si="367"/>
        <v>#N/A</v>
      </c>
      <c r="PB72" s="153" t="e">
        <f t="shared" si="349"/>
        <v>#N/A</v>
      </c>
      <c r="PC72" s="153" t="e">
        <f t="shared" si="349"/>
        <v>#N/A</v>
      </c>
      <c r="PD72" s="153" t="e">
        <f t="shared" si="349"/>
        <v>#N/A</v>
      </c>
      <c r="PE72" s="153" t="e">
        <f t="shared" si="349"/>
        <v>#N/A</v>
      </c>
      <c r="PF72" s="153" t="e">
        <f t="shared" si="349"/>
        <v>#N/A</v>
      </c>
      <c r="PG72" s="153" t="e">
        <f t="shared" si="349"/>
        <v>#N/A</v>
      </c>
      <c r="PH72" s="153" t="e">
        <f t="shared" si="349"/>
        <v>#N/A</v>
      </c>
      <c r="PI72" s="153" t="e">
        <f t="shared" si="349"/>
        <v>#N/A</v>
      </c>
    </row>
    <row r="73" spans="1:425" hidden="1" x14ac:dyDescent="0.75">
      <c r="A73" s="4">
        <v>70</v>
      </c>
      <c r="B73" s="342" t="str">
        <f>IFERROR(_xlfn.LOGNORM.INV(VLookups!$B$22,LN($G73),LN($K73)),"")</f>
        <v/>
      </c>
      <c r="C73" s="87"/>
      <c r="D73" s="342" t="str">
        <f>IFERROR(_xlfn.LOGNORM.INV(VLookups!$B$23,LN($G73),LN($K73)),"")</f>
        <v/>
      </c>
      <c r="E73" s="34" t="str">
        <f t="shared" si="350"/>
        <v/>
      </c>
      <c r="F73" s="34" t="str">
        <f t="shared" si="351"/>
        <v/>
      </c>
      <c r="G73" s="68" t="str">
        <f>IF(AND(C73&gt;0,NOT(ISBLANK(H73))),IF(VLOOKUP($C$3,VLookups!$A$17:$B$18,2,FALSE),C73*VLOOKUP(H73,VLookups!$A$4:$B$13,2,FALSE),C73),"")</f>
        <v/>
      </c>
      <c r="H73" s="21"/>
      <c r="I73" s="56"/>
      <c r="J73" s="244"/>
      <c r="K73" s="343" t="str">
        <f>IF(C73&gt;0,IF(ISBLANK(J73),IF(ISBLANK(H73),"",VLOOKUP(H73,VLookups!$A$4:$C$13,3,FALSE)),J73),"")</f>
        <v/>
      </c>
      <c r="L73" s="343" t="str">
        <f t="shared" si="352"/>
        <v/>
      </c>
      <c r="M73" s="70" t="str">
        <f t="shared" si="353"/>
        <v/>
      </c>
      <c r="N73" s="87"/>
      <c r="O73" s="237" t="str">
        <f>IF(AND(N73&gt;0,C73&gt;0,NOT(K73="")),ABS(VLOOKUP($N$1,VLookups!$A$53:$B$54,2,FALSE)-_xlfn.LOGNORM.DIST(N73,LN(G73),LN(K73),TRUE)),"")</f>
        <v/>
      </c>
      <c r="P73" s="86" t="str">
        <f>IF(AND($B73&gt;0,$C73&gt;0,$D73&gt;0,NOT(ISBLANK($H73))),_xlfn.LOGNORM.INV(ABS(VLOOKUP($N$1,VLookups!$A$53:$B$54,2,FALSE)-P$3),LN($G73),LN($K73)),"")</f>
        <v/>
      </c>
      <c r="Q73" s="85" t="str">
        <f>IF(AND($B73&gt;0,$C73&gt;0,$D73&gt;0,NOT(ISBLANK($H73))),_xlfn.LOGNORM.INV(ABS(VLOOKUP($N$1,VLookups!$A$53:$B$54,2,FALSE)-Q$3),LN($G73),LN($K73)),"")</f>
        <v/>
      </c>
      <c r="R73" s="86" t="str">
        <f>IF(AND($B73&gt;0,$C73&gt;0,$D73&gt;0,NOT(ISBLANK($H73))),_xlfn.LOGNORM.INV(ABS(VLOOKUP($N$1,VLookups!$A$53:$B$54,2,FALSE)-R$3),LN($G73),LN($K73)),"")</f>
        <v/>
      </c>
      <c r="S73" s="85" t="str">
        <f>IF(AND($B73&gt;0,$C73&gt;0,$D73&gt;0,NOT(ISBLANK($H73))),_xlfn.LOGNORM.INV(ABS(VLOOKUP($N$1,VLookups!$A$53:$B$54,2,FALSE)-S$3),LN($G73),LN($K73)),"")</f>
        <v/>
      </c>
      <c r="T73" s="86" t="str">
        <f>IF(AND($B73&gt;0,$C73&gt;0,$D73&gt;0,NOT(ISBLANK($H73))),_xlfn.LOGNORM.INV(ABS(VLOOKUP($N$1,VLookups!$A$53:$B$54,2,FALSE)-T$3),LN($G73),LN($K73)),"")</f>
        <v/>
      </c>
      <c r="U73" s="85" t="str">
        <f>IF(AND($B73&gt;0,$C73&gt;0,$D73&gt;0,NOT(ISBLANK($H73))),_xlfn.LOGNORM.INV(ABS(VLOOKUP($N$1,VLookups!$A$53:$B$54,2,FALSE)-U$3),LN($G73),LN($K73)),"")</f>
        <v/>
      </c>
      <c r="V73" s="5"/>
      <c r="W73" s="152" t="str">
        <f t="shared" si="354"/>
        <v/>
      </c>
      <c r="X73" s="152"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53" t="e">
        <f t="shared" si="348"/>
        <v>#N/A</v>
      </c>
      <c r="HR73" s="153" t="e">
        <f t="shared" si="329"/>
        <v>#N/A</v>
      </c>
      <c r="HS73" s="153" t="e">
        <f t="shared" si="329"/>
        <v>#N/A</v>
      </c>
      <c r="HT73" s="153" t="e">
        <f t="shared" si="329"/>
        <v>#N/A</v>
      </c>
      <c r="HU73" s="153" t="e">
        <f t="shared" si="342"/>
        <v>#N/A</v>
      </c>
      <c r="HV73" s="153" t="e">
        <f t="shared" si="342"/>
        <v>#N/A</v>
      </c>
      <c r="HW73" s="153" t="e">
        <f t="shared" si="342"/>
        <v>#N/A</v>
      </c>
      <c r="HX73" s="153" t="e">
        <f t="shared" si="342"/>
        <v>#N/A</v>
      </c>
      <c r="HY73" s="153" t="e">
        <f t="shared" si="342"/>
        <v>#N/A</v>
      </c>
      <c r="HZ73" s="153" t="e">
        <f t="shared" si="342"/>
        <v>#N/A</v>
      </c>
      <c r="IA73" s="153" t="e">
        <f t="shared" si="342"/>
        <v>#N/A</v>
      </c>
      <c r="IB73" s="153" t="e">
        <f t="shared" si="342"/>
        <v>#N/A</v>
      </c>
      <c r="IC73" s="153" t="e">
        <f t="shared" si="342"/>
        <v>#N/A</v>
      </c>
      <c r="ID73" s="153" t="e">
        <f t="shared" si="342"/>
        <v>#N/A</v>
      </c>
      <c r="IE73" s="153" t="e">
        <f t="shared" si="342"/>
        <v>#N/A</v>
      </c>
      <c r="IF73" s="153" t="e">
        <f t="shared" si="342"/>
        <v>#N/A</v>
      </c>
      <c r="IG73" s="153" t="e">
        <f t="shared" si="342"/>
        <v>#N/A</v>
      </c>
      <c r="IH73" s="153" t="e">
        <f t="shared" si="342"/>
        <v>#N/A</v>
      </c>
      <c r="II73" s="153" t="e">
        <f t="shared" si="342"/>
        <v>#N/A</v>
      </c>
      <c r="IJ73" s="153" t="e">
        <f t="shared" si="337"/>
        <v>#N/A</v>
      </c>
      <c r="IK73" s="153" t="e">
        <f t="shared" si="337"/>
        <v>#N/A</v>
      </c>
      <c r="IL73" s="153" t="e">
        <f t="shared" si="337"/>
        <v>#N/A</v>
      </c>
      <c r="IM73" s="153" t="e">
        <f t="shared" si="337"/>
        <v>#N/A</v>
      </c>
      <c r="IN73" s="153" t="e">
        <f t="shared" si="337"/>
        <v>#N/A</v>
      </c>
      <c r="IO73" s="153" t="e">
        <f t="shared" si="337"/>
        <v>#N/A</v>
      </c>
      <c r="IP73" s="153" t="e">
        <f t="shared" si="337"/>
        <v>#N/A</v>
      </c>
      <c r="IQ73" s="153" t="e">
        <f t="shared" si="337"/>
        <v>#N/A</v>
      </c>
      <c r="IR73" s="153" t="e">
        <f t="shared" si="337"/>
        <v>#N/A</v>
      </c>
      <c r="IS73" s="153" t="e">
        <f t="shared" si="337"/>
        <v>#N/A</v>
      </c>
      <c r="IT73" s="153" t="e">
        <f t="shared" si="337"/>
        <v>#N/A</v>
      </c>
      <c r="IU73" s="153" t="e">
        <f t="shared" si="337"/>
        <v>#N/A</v>
      </c>
      <c r="IV73" s="153" t="e">
        <f t="shared" si="337"/>
        <v>#N/A</v>
      </c>
      <c r="IW73" s="153" t="e">
        <f t="shared" si="337"/>
        <v>#N/A</v>
      </c>
      <c r="IX73" s="153" t="e">
        <f t="shared" si="337"/>
        <v>#N/A</v>
      </c>
      <c r="IY73" s="153" t="e">
        <f t="shared" si="333"/>
        <v>#N/A</v>
      </c>
      <c r="IZ73" s="153" t="e">
        <f t="shared" si="333"/>
        <v>#N/A</v>
      </c>
      <c r="JA73" s="153" t="e">
        <f t="shared" si="333"/>
        <v>#N/A</v>
      </c>
      <c r="JB73" s="153" t="e">
        <f t="shared" si="333"/>
        <v>#N/A</v>
      </c>
      <c r="JC73" s="153" t="e">
        <f t="shared" si="333"/>
        <v>#N/A</v>
      </c>
      <c r="JD73" s="153" t="e">
        <f t="shared" si="333"/>
        <v>#N/A</v>
      </c>
      <c r="JE73" s="153" t="e">
        <f t="shared" si="333"/>
        <v>#N/A</v>
      </c>
      <c r="JF73" s="153" t="e">
        <f t="shared" si="333"/>
        <v>#N/A</v>
      </c>
      <c r="JG73" s="153" t="e">
        <f t="shared" si="333"/>
        <v>#N/A</v>
      </c>
      <c r="JH73" s="153" t="e">
        <f t="shared" si="333"/>
        <v>#N/A</v>
      </c>
      <c r="JI73" s="153" t="e">
        <f t="shared" si="333"/>
        <v>#N/A</v>
      </c>
      <c r="JJ73" s="153" t="e">
        <f t="shared" si="333"/>
        <v>#N/A</v>
      </c>
      <c r="JK73" s="153" t="e">
        <f t="shared" si="333"/>
        <v>#N/A</v>
      </c>
      <c r="JL73" s="153" t="e">
        <f t="shared" si="333"/>
        <v>#N/A</v>
      </c>
      <c r="JM73" s="153" t="e">
        <f t="shared" si="333"/>
        <v>#N/A</v>
      </c>
      <c r="JN73" s="153" t="e">
        <f t="shared" si="357"/>
        <v>#N/A</v>
      </c>
      <c r="JO73" s="153" t="e">
        <f t="shared" si="357"/>
        <v>#N/A</v>
      </c>
      <c r="JP73" s="153" t="e">
        <f t="shared" si="357"/>
        <v>#N/A</v>
      </c>
      <c r="JQ73" s="153" t="e">
        <f t="shared" si="357"/>
        <v>#N/A</v>
      </c>
      <c r="JR73" s="153" t="e">
        <f t="shared" si="357"/>
        <v>#N/A</v>
      </c>
      <c r="JS73" s="153" t="e">
        <f t="shared" si="357"/>
        <v>#N/A</v>
      </c>
      <c r="JT73" s="153" t="e">
        <f t="shared" si="357"/>
        <v>#N/A</v>
      </c>
      <c r="JU73" s="153" t="e">
        <f t="shared" si="357"/>
        <v>#N/A</v>
      </c>
      <c r="JV73" s="153" t="e">
        <f t="shared" si="357"/>
        <v>#N/A</v>
      </c>
      <c r="JW73" s="153" t="e">
        <f t="shared" si="357"/>
        <v>#N/A</v>
      </c>
      <c r="JX73" s="153" t="e">
        <f t="shared" si="357"/>
        <v>#N/A</v>
      </c>
      <c r="JY73" s="153" t="e">
        <f t="shared" si="357"/>
        <v>#N/A</v>
      </c>
      <c r="JZ73" s="153" t="e">
        <f t="shared" si="357"/>
        <v>#N/A</v>
      </c>
      <c r="KA73" s="153" t="e">
        <f t="shared" si="357"/>
        <v>#N/A</v>
      </c>
      <c r="KB73" s="153" t="e">
        <f t="shared" si="357"/>
        <v>#N/A</v>
      </c>
      <c r="KC73" s="153" t="e">
        <f t="shared" si="365"/>
        <v>#N/A</v>
      </c>
      <c r="KD73" s="153" t="e">
        <f t="shared" si="330"/>
        <v>#N/A</v>
      </c>
      <c r="KE73" s="153" t="e">
        <f t="shared" si="330"/>
        <v>#N/A</v>
      </c>
      <c r="KF73" s="153" t="e">
        <f t="shared" si="330"/>
        <v>#N/A</v>
      </c>
      <c r="KG73" s="153" t="e">
        <f t="shared" si="343"/>
        <v>#N/A</v>
      </c>
      <c r="KH73" s="153" t="e">
        <f t="shared" si="343"/>
        <v>#N/A</v>
      </c>
      <c r="KI73" s="153" t="e">
        <f t="shared" si="343"/>
        <v>#N/A</v>
      </c>
      <c r="KJ73" s="153" t="e">
        <f t="shared" si="343"/>
        <v>#N/A</v>
      </c>
      <c r="KK73" s="153" t="e">
        <f t="shared" si="343"/>
        <v>#N/A</v>
      </c>
      <c r="KL73" s="153" t="e">
        <f t="shared" si="343"/>
        <v>#N/A</v>
      </c>
      <c r="KM73" s="153" t="e">
        <f t="shared" si="343"/>
        <v>#N/A</v>
      </c>
      <c r="KN73" s="153" t="e">
        <f t="shared" si="343"/>
        <v>#N/A</v>
      </c>
      <c r="KO73" s="153" t="e">
        <f t="shared" si="343"/>
        <v>#N/A</v>
      </c>
      <c r="KP73" s="153" t="e">
        <f t="shared" si="343"/>
        <v>#N/A</v>
      </c>
      <c r="KQ73" s="153" t="e">
        <f t="shared" si="343"/>
        <v>#N/A</v>
      </c>
      <c r="KR73" s="153" t="e">
        <f t="shared" si="343"/>
        <v>#N/A</v>
      </c>
      <c r="KS73" s="153" t="e">
        <f t="shared" si="343"/>
        <v>#N/A</v>
      </c>
      <c r="KT73" s="153" t="e">
        <f t="shared" si="343"/>
        <v>#N/A</v>
      </c>
      <c r="KU73" s="153" t="e">
        <f t="shared" si="343"/>
        <v>#N/A</v>
      </c>
      <c r="KV73" s="153" t="e">
        <f t="shared" si="338"/>
        <v>#N/A</v>
      </c>
      <c r="KW73" s="153" t="e">
        <f t="shared" si="338"/>
        <v>#N/A</v>
      </c>
      <c r="KX73" s="153" t="e">
        <f t="shared" si="338"/>
        <v>#N/A</v>
      </c>
      <c r="KY73" s="153" t="e">
        <f t="shared" si="338"/>
        <v>#N/A</v>
      </c>
      <c r="KZ73" s="153" t="e">
        <f t="shared" si="338"/>
        <v>#N/A</v>
      </c>
      <c r="LA73" s="153" t="e">
        <f t="shared" si="338"/>
        <v>#N/A</v>
      </c>
      <c r="LB73" s="153" t="e">
        <f t="shared" si="338"/>
        <v>#N/A</v>
      </c>
      <c r="LC73" s="153" t="e">
        <f t="shared" si="338"/>
        <v>#N/A</v>
      </c>
      <c r="LD73" s="153" t="e">
        <f t="shared" si="338"/>
        <v>#N/A</v>
      </c>
      <c r="LE73" s="153" t="e">
        <f t="shared" si="338"/>
        <v>#N/A</v>
      </c>
      <c r="LF73" s="153" t="e">
        <f t="shared" si="338"/>
        <v>#N/A</v>
      </c>
      <c r="LG73" s="153" t="e">
        <f t="shared" si="338"/>
        <v>#N/A</v>
      </c>
      <c r="LH73" s="153" t="e">
        <f t="shared" si="338"/>
        <v>#N/A</v>
      </c>
      <c r="LI73" s="153" t="e">
        <f t="shared" si="338"/>
        <v>#N/A</v>
      </c>
      <c r="LJ73" s="153" t="e">
        <f t="shared" si="338"/>
        <v>#N/A</v>
      </c>
      <c r="LK73" s="153" t="e">
        <f t="shared" si="334"/>
        <v>#N/A</v>
      </c>
      <c r="LL73" s="153" t="e">
        <f t="shared" si="334"/>
        <v>#N/A</v>
      </c>
      <c r="LM73" s="153" t="e">
        <f t="shared" si="334"/>
        <v>#N/A</v>
      </c>
      <c r="LN73" s="153" t="e">
        <f t="shared" si="334"/>
        <v>#N/A</v>
      </c>
      <c r="LO73" s="153" t="e">
        <f t="shared" si="334"/>
        <v>#N/A</v>
      </c>
      <c r="LP73" s="153" t="e">
        <f t="shared" si="334"/>
        <v>#N/A</v>
      </c>
      <c r="LQ73" s="153" t="e">
        <f t="shared" si="334"/>
        <v>#N/A</v>
      </c>
      <c r="LR73" s="153" t="e">
        <f t="shared" si="334"/>
        <v>#N/A</v>
      </c>
      <c r="LS73" s="153" t="e">
        <f t="shared" si="334"/>
        <v>#N/A</v>
      </c>
      <c r="LT73" s="153" t="e">
        <f t="shared" si="334"/>
        <v>#N/A</v>
      </c>
      <c r="LU73" s="153" t="e">
        <f t="shared" si="334"/>
        <v>#N/A</v>
      </c>
      <c r="LV73" s="153" t="e">
        <f t="shared" si="334"/>
        <v>#N/A</v>
      </c>
      <c r="LW73" s="153" t="e">
        <f t="shared" si="334"/>
        <v>#N/A</v>
      </c>
      <c r="LX73" s="153" t="e">
        <f t="shared" si="334"/>
        <v>#N/A</v>
      </c>
      <c r="LY73" s="153" t="e">
        <f t="shared" si="334"/>
        <v>#N/A</v>
      </c>
      <c r="LZ73" s="153" t="e">
        <f t="shared" si="358"/>
        <v>#N/A</v>
      </c>
      <c r="MA73" s="153" t="e">
        <f t="shared" si="358"/>
        <v>#N/A</v>
      </c>
      <c r="MB73" s="153" t="e">
        <f t="shared" si="358"/>
        <v>#N/A</v>
      </c>
      <c r="MC73" s="153" t="e">
        <f t="shared" si="358"/>
        <v>#N/A</v>
      </c>
      <c r="MD73" s="153" t="e">
        <f t="shared" si="358"/>
        <v>#N/A</v>
      </c>
      <c r="ME73" s="153" t="e">
        <f t="shared" si="358"/>
        <v>#N/A</v>
      </c>
      <c r="MF73" s="153" t="e">
        <f t="shared" si="358"/>
        <v>#N/A</v>
      </c>
      <c r="MG73" s="153" t="e">
        <f t="shared" si="358"/>
        <v>#N/A</v>
      </c>
      <c r="MH73" s="153" t="e">
        <f t="shared" si="358"/>
        <v>#N/A</v>
      </c>
      <c r="MI73" s="153" t="e">
        <f t="shared" si="358"/>
        <v>#N/A</v>
      </c>
      <c r="MJ73" s="153" t="e">
        <f t="shared" si="358"/>
        <v>#N/A</v>
      </c>
      <c r="MK73" s="153" t="e">
        <f t="shared" si="358"/>
        <v>#N/A</v>
      </c>
      <c r="ML73" s="153" t="e">
        <f t="shared" si="358"/>
        <v>#N/A</v>
      </c>
      <c r="MM73" s="153" t="e">
        <f t="shared" si="358"/>
        <v>#N/A</v>
      </c>
      <c r="MN73" s="153" t="e">
        <f t="shared" si="358"/>
        <v>#N/A</v>
      </c>
      <c r="MO73" s="153" t="e">
        <f t="shared" si="366"/>
        <v>#N/A</v>
      </c>
      <c r="MP73" s="153" t="e">
        <f t="shared" si="331"/>
        <v>#N/A</v>
      </c>
      <c r="MQ73" s="153" t="e">
        <f t="shared" si="331"/>
        <v>#N/A</v>
      </c>
      <c r="MR73" s="153" t="e">
        <f t="shared" si="331"/>
        <v>#N/A</v>
      </c>
      <c r="MS73" s="153" t="e">
        <f t="shared" si="344"/>
        <v>#N/A</v>
      </c>
      <c r="MT73" s="153" t="e">
        <f t="shared" si="344"/>
        <v>#N/A</v>
      </c>
      <c r="MU73" s="153" t="e">
        <f t="shared" si="344"/>
        <v>#N/A</v>
      </c>
      <c r="MV73" s="153" t="e">
        <f t="shared" si="344"/>
        <v>#N/A</v>
      </c>
      <c r="MW73" s="153" t="e">
        <f t="shared" si="344"/>
        <v>#N/A</v>
      </c>
      <c r="MX73" s="153" t="e">
        <f t="shared" si="344"/>
        <v>#N/A</v>
      </c>
      <c r="MY73" s="153" t="e">
        <f t="shared" si="344"/>
        <v>#N/A</v>
      </c>
      <c r="MZ73" s="153" t="e">
        <f t="shared" si="344"/>
        <v>#N/A</v>
      </c>
      <c r="NA73" s="153" t="e">
        <f t="shared" si="344"/>
        <v>#N/A</v>
      </c>
      <c r="NB73" s="153" t="e">
        <f t="shared" si="344"/>
        <v>#N/A</v>
      </c>
      <c r="NC73" s="153" t="e">
        <f t="shared" si="344"/>
        <v>#N/A</v>
      </c>
      <c r="ND73" s="153" t="e">
        <f t="shared" si="344"/>
        <v>#N/A</v>
      </c>
      <c r="NE73" s="153" t="e">
        <f t="shared" si="344"/>
        <v>#N/A</v>
      </c>
      <c r="NF73" s="153" t="e">
        <f t="shared" si="344"/>
        <v>#N/A</v>
      </c>
      <c r="NG73" s="153" t="e">
        <f t="shared" si="344"/>
        <v>#N/A</v>
      </c>
      <c r="NH73" s="153" t="e">
        <f t="shared" si="339"/>
        <v>#N/A</v>
      </c>
      <c r="NI73" s="153" t="e">
        <f t="shared" si="339"/>
        <v>#N/A</v>
      </c>
      <c r="NJ73" s="153" t="e">
        <f t="shared" si="339"/>
        <v>#N/A</v>
      </c>
      <c r="NK73" s="153" t="e">
        <f t="shared" si="339"/>
        <v>#N/A</v>
      </c>
      <c r="NL73" s="153" t="e">
        <f t="shared" si="339"/>
        <v>#N/A</v>
      </c>
      <c r="NM73" s="153" t="e">
        <f t="shared" si="339"/>
        <v>#N/A</v>
      </c>
      <c r="NN73" s="153" t="e">
        <f t="shared" si="339"/>
        <v>#N/A</v>
      </c>
      <c r="NO73" s="153" t="e">
        <f t="shared" si="339"/>
        <v>#N/A</v>
      </c>
      <c r="NP73" s="153" t="e">
        <f t="shared" si="339"/>
        <v>#N/A</v>
      </c>
      <c r="NQ73" s="153" t="e">
        <f t="shared" si="339"/>
        <v>#N/A</v>
      </c>
      <c r="NR73" s="153" t="e">
        <f t="shared" si="339"/>
        <v>#N/A</v>
      </c>
      <c r="NS73" s="153" t="e">
        <f t="shared" si="339"/>
        <v>#N/A</v>
      </c>
      <c r="NT73" s="153" t="e">
        <f t="shared" si="339"/>
        <v>#N/A</v>
      </c>
      <c r="NU73" s="153" t="e">
        <f t="shared" si="339"/>
        <v>#N/A</v>
      </c>
      <c r="NV73" s="153" t="e">
        <f t="shared" si="339"/>
        <v>#N/A</v>
      </c>
      <c r="NW73" s="153" t="e">
        <f t="shared" si="335"/>
        <v>#N/A</v>
      </c>
      <c r="NX73" s="153" t="e">
        <f t="shared" si="335"/>
        <v>#N/A</v>
      </c>
      <c r="NY73" s="153" t="e">
        <f t="shared" si="335"/>
        <v>#N/A</v>
      </c>
      <c r="NZ73" s="153" t="e">
        <f t="shared" si="335"/>
        <v>#N/A</v>
      </c>
      <c r="OA73" s="153" t="e">
        <f t="shared" si="335"/>
        <v>#N/A</v>
      </c>
      <c r="OB73" s="153" t="e">
        <f t="shared" si="335"/>
        <v>#N/A</v>
      </c>
      <c r="OC73" s="153" t="e">
        <f t="shared" si="335"/>
        <v>#N/A</v>
      </c>
      <c r="OD73" s="153" t="e">
        <f t="shared" si="335"/>
        <v>#N/A</v>
      </c>
      <c r="OE73" s="153" t="e">
        <f t="shared" si="335"/>
        <v>#N/A</v>
      </c>
      <c r="OF73" s="153" t="e">
        <f t="shared" si="335"/>
        <v>#N/A</v>
      </c>
      <c r="OG73" s="153" t="e">
        <f t="shared" si="335"/>
        <v>#N/A</v>
      </c>
      <c r="OH73" s="153" t="e">
        <f t="shared" si="335"/>
        <v>#N/A</v>
      </c>
      <c r="OI73" s="153" t="e">
        <f t="shared" si="335"/>
        <v>#N/A</v>
      </c>
      <c r="OJ73" s="153" t="e">
        <f t="shared" si="335"/>
        <v>#N/A</v>
      </c>
      <c r="OK73" s="153" t="e">
        <f t="shared" si="335"/>
        <v>#N/A</v>
      </c>
      <c r="OL73" s="153" t="e">
        <f t="shared" si="359"/>
        <v>#N/A</v>
      </c>
      <c r="OM73" s="153" t="e">
        <f t="shared" si="359"/>
        <v>#N/A</v>
      </c>
      <c r="ON73" s="153" t="e">
        <f t="shared" si="359"/>
        <v>#N/A</v>
      </c>
      <c r="OO73" s="153" t="e">
        <f t="shared" si="359"/>
        <v>#N/A</v>
      </c>
      <c r="OP73" s="153" t="e">
        <f t="shared" si="359"/>
        <v>#N/A</v>
      </c>
      <c r="OQ73" s="153" t="e">
        <f t="shared" si="359"/>
        <v>#N/A</v>
      </c>
      <c r="OR73" s="153" t="e">
        <f t="shared" si="359"/>
        <v>#N/A</v>
      </c>
      <c r="OS73" s="153" t="e">
        <f t="shared" si="359"/>
        <v>#N/A</v>
      </c>
      <c r="OT73" s="153" t="e">
        <f t="shared" si="359"/>
        <v>#N/A</v>
      </c>
      <c r="OU73" s="153" t="e">
        <f t="shared" si="359"/>
        <v>#N/A</v>
      </c>
      <c r="OV73" s="153" t="e">
        <f t="shared" si="359"/>
        <v>#N/A</v>
      </c>
      <c r="OW73" s="153" t="e">
        <f t="shared" si="359"/>
        <v>#N/A</v>
      </c>
      <c r="OX73" s="153" t="e">
        <f t="shared" si="359"/>
        <v>#N/A</v>
      </c>
      <c r="OY73" s="153" t="e">
        <f t="shared" si="359"/>
        <v>#N/A</v>
      </c>
      <c r="OZ73" s="153" t="e">
        <f t="shared" si="359"/>
        <v>#N/A</v>
      </c>
      <c r="PA73" s="153" t="e">
        <f t="shared" si="367"/>
        <v>#N/A</v>
      </c>
      <c r="PB73" s="153" t="e">
        <f t="shared" si="349"/>
        <v>#N/A</v>
      </c>
      <c r="PC73" s="153" t="e">
        <f t="shared" si="349"/>
        <v>#N/A</v>
      </c>
      <c r="PD73" s="153" t="e">
        <f t="shared" si="349"/>
        <v>#N/A</v>
      </c>
      <c r="PE73" s="153" t="e">
        <f t="shared" si="349"/>
        <v>#N/A</v>
      </c>
      <c r="PF73" s="153" t="e">
        <f t="shared" si="349"/>
        <v>#N/A</v>
      </c>
      <c r="PG73" s="153" t="e">
        <f t="shared" si="349"/>
        <v>#N/A</v>
      </c>
      <c r="PH73" s="153" t="e">
        <f t="shared" si="349"/>
        <v>#N/A</v>
      </c>
      <c r="PI73" s="153" t="e">
        <f t="shared" si="349"/>
        <v>#N/A</v>
      </c>
    </row>
    <row r="74" spans="1:425" hidden="1" x14ac:dyDescent="0.75">
      <c r="A74" s="4">
        <v>71</v>
      </c>
      <c r="B74" s="342" t="str">
        <f>IFERROR(_xlfn.LOGNORM.INV(VLookups!$B$22,LN($G74),LN($K74)),"")</f>
        <v/>
      </c>
      <c r="C74" s="87"/>
      <c r="D74" s="342" t="str">
        <f>IFERROR(_xlfn.LOGNORM.INV(VLookups!$B$23,LN($G74),LN($K74)),"")</f>
        <v/>
      </c>
      <c r="E74" s="34" t="str">
        <f t="shared" si="350"/>
        <v/>
      </c>
      <c r="F74" s="34" t="str">
        <f t="shared" si="351"/>
        <v/>
      </c>
      <c r="G74" s="68" t="str">
        <f>IF(AND(C74&gt;0,NOT(ISBLANK(H74))),IF(VLOOKUP($C$3,VLookups!$A$17:$B$18,2,FALSE),C74*VLOOKUP(H74,VLookups!$A$4:$B$13,2,FALSE),C74),"")</f>
        <v/>
      </c>
      <c r="H74" s="21"/>
      <c r="I74" s="56"/>
      <c r="J74" s="244"/>
      <c r="K74" s="343" t="str">
        <f>IF(C74&gt;0,IF(ISBLANK(J74),IF(ISBLANK(H74),"",VLOOKUP(H74,VLookups!$A$4:$C$13,3,FALSE)),J74),"")</f>
        <v/>
      </c>
      <c r="L74" s="343" t="str">
        <f t="shared" si="352"/>
        <v/>
      </c>
      <c r="M74" s="70" t="str">
        <f t="shared" si="353"/>
        <v/>
      </c>
      <c r="N74" s="87"/>
      <c r="O74" s="237" t="str">
        <f>IF(AND(N74&gt;0,C74&gt;0,NOT(K74="")),ABS(VLOOKUP($N$1,VLookups!$A$53:$B$54,2,FALSE)-_xlfn.LOGNORM.DIST(N74,LN(G74),LN(K74),TRUE)),"")</f>
        <v/>
      </c>
      <c r="P74" s="86" t="str">
        <f>IF(AND($B74&gt;0,$C74&gt;0,$D74&gt;0,NOT(ISBLANK($H74))),_xlfn.LOGNORM.INV(ABS(VLOOKUP($N$1,VLookups!$A$53:$B$54,2,FALSE)-P$3),LN($G74),LN($K74)),"")</f>
        <v/>
      </c>
      <c r="Q74" s="85" t="str">
        <f>IF(AND($B74&gt;0,$C74&gt;0,$D74&gt;0,NOT(ISBLANK($H74))),_xlfn.LOGNORM.INV(ABS(VLOOKUP($N$1,VLookups!$A$53:$B$54,2,FALSE)-Q$3),LN($G74),LN($K74)),"")</f>
        <v/>
      </c>
      <c r="R74" s="86" t="str">
        <f>IF(AND($B74&gt;0,$C74&gt;0,$D74&gt;0,NOT(ISBLANK($H74))),_xlfn.LOGNORM.INV(ABS(VLOOKUP($N$1,VLookups!$A$53:$B$54,2,FALSE)-R$3),LN($G74),LN($K74)),"")</f>
        <v/>
      </c>
      <c r="S74" s="85" t="str">
        <f>IF(AND($B74&gt;0,$C74&gt;0,$D74&gt;0,NOT(ISBLANK($H74))),_xlfn.LOGNORM.INV(ABS(VLOOKUP($N$1,VLookups!$A$53:$B$54,2,FALSE)-S$3),LN($G74),LN($K74)),"")</f>
        <v/>
      </c>
      <c r="T74" s="86" t="str">
        <f>IF(AND($B74&gt;0,$C74&gt;0,$D74&gt;0,NOT(ISBLANK($H74))),_xlfn.LOGNORM.INV(ABS(VLOOKUP($N$1,VLookups!$A$53:$B$54,2,FALSE)-T$3),LN($G74),LN($K74)),"")</f>
        <v/>
      </c>
      <c r="U74" s="85" t="str">
        <f>IF(AND($B74&gt;0,$C74&gt;0,$D74&gt;0,NOT(ISBLANK($H74))),_xlfn.LOGNORM.INV(ABS(VLOOKUP($N$1,VLookups!$A$53:$B$54,2,FALSE)-U$3),LN($G74),LN($K74)),"")</f>
        <v/>
      </c>
      <c r="V74" s="5"/>
      <c r="W74" s="152" t="str">
        <f t="shared" si="354"/>
        <v/>
      </c>
      <c r="X74" s="152"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53" t="e">
        <f t="shared" si="348"/>
        <v>#N/A</v>
      </c>
      <c r="HR74" s="153" t="e">
        <f t="shared" si="329"/>
        <v>#N/A</v>
      </c>
      <c r="HS74" s="153" t="e">
        <f t="shared" si="329"/>
        <v>#N/A</v>
      </c>
      <c r="HT74" s="153" t="e">
        <f t="shared" si="329"/>
        <v>#N/A</v>
      </c>
      <c r="HU74" s="153" t="e">
        <f t="shared" si="342"/>
        <v>#N/A</v>
      </c>
      <c r="HV74" s="153" t="e">
        <f t="shared" si="342"/>
        <v>#N/A</v>
      </c>
      <c r="HW74" s="153" t="e">
        <f t="shared" si="342"/>
        <v>#N/A</v>
      </c>
      <c r="HX74" s="153" t="e">
        <f t="shared" si="342"/>
        <v>#N/A</v>
      </c>
      <c r="HY74" s="153" t="e">
        <f t="shared" si="342"/>
        <v>#N/A</v>
      </c>
      <c r="HZ74" s="153" t="e">
        <f t="shared" si="342"/>
        <v>#N/A</v>
      </c>
      <c r="IA74" s="153" t="e">
        <f t="shared" si="342"/>
        <v>#N/A</v>
      </c>
      <c r="IB74" s="153" t="e">
        <f t="shared" si="342"/>
        <v>#N/A</v>
      </c>
      <c r="IC74" s="153" t="e">
        <f t="shared" si="342"/>
        <v>#N/A</v>
      </c>
      <c r="ID74" s="153" t="e">
        <f t="shared" si="342"/>
        <v>#N/A</v>
      </c>
      <c r="IE74" s="153" t="e">
        <f t="shared" si="342"/>
        <v>#N/A</v>
      </c>
      <c r="IF74" s="153" t="e">
        <f t="shared" si="342"/>
        <v>#N/A</v>
      </c>
      <c r="IG74" s="153" t="e">
        <f t="shared" si="342"/>
        <v>#N/A</v>
      </c>
      <c r="IH74" s="153" t="e">
        <f t="shared" si="342"/>
        <v>#N/A</v>
      </c>
      <c r="II74" s="153" t="e">
        <f t="shared" si="342"/>
        <v>#N/A</v>
      </c>
      <c r="IJ74" s="153" t="e">
        <f t="shared" si="337"/>
        <v>#N/A</v>
      </c>
      <c r="IK74" s="153" t="e">
        <f t="shared" si="337"/>
        <v>#N/A</v>
      </c>
      <c r="IL74" s="153" t="e">
        <f t="shared" si="337"/>
        <v>#N/A</v>
      </c>
      <c r="IM74" s="153" t="e">
        <f t="shared" si="337"/>
        <v>#N/A</v>
      </c>
      <c r="IN74" s="153" t="e">
        <f t="shared" si="337"/>
        <v>#N/A</v>
      </c>
      <c r="IO74" s="153" t="e">
        <f t="shared" si="337"/>
        <v>#N/A</v>
      </c>
      <c r="IP74" s="153" t="e">
        <f t="shared" si="337"/>
        <v>#N/A</v>
      </c>
      <c r="IQ74" s="153" t="e">
        <f t="shared" si="337"/>
        <v>#N/A</v>
      </c>
      <c r="IR74" s="153" t="e">
        <f t="shared" si="337"/>
        <v>#N/A</v>
      </c>
      <c r="IS74" s="153" t="e">
        <f t="shared" si="337"/>
        <v>#N/A</v>
      </c>
      <c r="IT74" s="153" t="e">
        <f t="shared" si="337"/>
        <v>#N/A</v>
      </c>
      <c r="IU74" s="153" t="e">
        <f t="shared" si="337"/>
        <v>#N/A</v>
      </c>
      <c r="IV74" s="153" t="e">
        <f t="shared" si="337"/>
        <v>#N/A</v>
      </c>
      <c r="IW74" s="153" t="e">
        <f t="shared" si="337"/>
        <v>#N/A</v>
      </c>
      <c r="IX74" s="153" t="e">
        <f t="shared" si="337"/>
        <v>#N/A</v>
      </c>
      <c r="IY74" s="153" t="e">
        <f t="shared" si="333"/>
        <v>#N/A</v>
      </c>
      <c r="IZ74" s="153" t="e">
        <f t="shared" si="333"/>
        <v>#N/A</v>
      </c>
      <c r="JA74" s="153" t="e">
        <f t="shared" si="333"/>
        <v>#N/A</v>
      </c>
      <c r="JB74" s="153" t="e">
        <f t="shared" si="333"/>
        <v>#N/A</v>
      </c>
      <c r="JC74" s="153" t="e">
        <f t="shared" si="333"/>
        <v>#N/A</v>
      </c>
      <c r="JD74" s="153" t="e">
        <f t="shared" si="333"/>
        <v>#N/A</v>
      </c>
      <c r="JE74" s="153" t="e">
        <f t="shared" si="333"/>
        <v>#N/A</v>
      </c>
      <c r="JF74" s="153" t="e">
        <f t="shared" si="333"/>
        <v>#N/A</v>
      </c>
      <c r="JG74" s="153" t="e">
        <f t="shared" si="333"/>
        <v>#N/A</v>
      </c>
      <c r="JH74" s="153" t="e">
        <f t="shared" si="333"/>
        <v>#N/A</v>
      </c>
      <c r="JI74" s="153" t="e">
        <f t="shared" si="333"/>
        <v>#N/A</v>
      </c>
      <c r="JJ74" s="153" t="e">
        <f t="shared" si="333"/>
        <v>#N/A</v>
      </c>
      <c r="JK74" s="153" t="e">
        <f t="shared" si="333"/>
        <v>#N/A</v>
      </c>
      <c r="JL74" s="153" t="e">
        <f t="shared" si="333"/>
        <v>#N/A</v>
      </c>
      <c r="JM74" s="153" t="e">
        <f t="shared" si="333"/>
        <v>#N/A</v>
      </c>
      <c r="JN74" s="153" t="e">
        <f t="shared" si="357"/>
        <v>#N/A</v>
      </c>
      <c r="JO74" s="153" t="e">
        <f t="shared" si="357"/>
        <v>#N/A</v>
      </c>
      <c r="JP74" s="153" t="e">
        <f t="shared" si="357"/>
        <v>#N/A</v>
      </c>
      <c r="JQ74" s="153" t="e">
        <f t="shared" si="357"/>
        <v>#N/A</v>
      </c>
      <c r="JR74" s="153" t="e">
        <f t="shared" si="357"/>
        <v>#N/A</v>
      </c>
      <c r="JS74" s="153" t="e">
        <f t="shared" si="357"/>
        <v>#N/A</v>
      </c>
      <c r="JT74" s="153" t="e">
        <f t="shared" si="357"/>
        <v>#N/A</v>
      </c>
      <c r="JU74" s="153" t="e">
        <f t="shared" si="357"/>
        <v>#N/A</v>
      </c>
      <c r="JV74" s="153" t="e">
        <f t="shared" si="357"/>
        <v>#N/A</v>
      </c>
      <c r="JW74" s="153" t="e">
        <f t="shared" si="357"/>
        <v>#N/A</v>
      </c>
      <c r="JX74" s="153" t="e">
        <f t="shared" si="357"/>
        <v>#N/A</v>
      </c>
      <c r="JY74" s="153" t="e">
        <f t="shared" si="357"/>
        <v>#N/A</v>
      </c>
      <c r="JZ74" s="153" t="e">
        <f t="shared" si="357"/>
        <v>#N/A</v>
      </c>
      <c r="KA74" s="153" t="e">
        <f t="shared" si="357"/>
        <v>#N/A</v>
      </c>
      <c r="KB74" s="153" t="e">
        <f t="shared" si="357"/>
        <v>#N/A</v>
      </c>
      <c r="KC74" s="153" t="e">
        <f t="shared" si="365"/>
        <v>#N/A</v>
      </c>
      <c r="KD74" s="153" t="e">
        <f t="shared" si="330"/>
        <v>#N/A</v>
      </c>
      <c r="KE74" s="153" t="e">
        <f t="shared" si="330"/>
        <v>#N/A</v>
      </c>
      <c r="KF74" s="153" t="e">
        <f t="shared" si="330"/>
        <v>#N/A</v>
      </c>
      <c r="KG74" s="153" t="e">
        <f t="shared" si="343"/>
        <v>#N/A</v>
      </c>
      <c r="KH74" s="153" t="e">
        <f t="shared" si="343"/>
        <v>#N/A</v>
      </c>
      <c r="KI74" s="153" t="e">
        <f t="shared" si="343"/>
        <v>#N/A</v>
      </c>
      <c r="KJ74" s="153" t="e">
        <f t="shared" si="343"/>
        <v>#N/A</v>
      </c>
      <c r="KK74" s="153" t="e">
        <f t="shared" si="343"/>
        <v>#N/A</v>
      </c>
      <c r="KL74" s="153" t="e">
        <f t="shared" si="343"/>
        <v>#N/A</v>
      </c>
      <c r="KM74" s="153" t="e">
        <f t="shared" si="343"/>
        <v>#N/A</v>
      </c>
      <c r="KN74" s="153" t="e">
        <f t="shared" si="343"/>
        <v>#N/A</v>
      </c>
      <c r="KO74" s="153" t="e">
        <f t="shared" si="343"/>
        <v>#N/A</v>
      </c>
      <c r="KP74" s="153" t="e">
        <f t="shared" si="343"/>
        <v>#N/A</v>
      </c>
      <c r="KQ74" s="153" t="e">
        <f t="shared" si="343"/>
        <v>#N/A</v>
      </c>
      <c r="KR74" s="153" t="e">
        <f t="shared" si="343"/>
        <v>#N/A</v>
      </c>
      <c r="KS74" s="153" t="e">
        <f t="shared" si="343"/>
        <v>#N/A</v>
      </c>
      <c r="KT74" s="153" t="e">
        <f t="shared" si="343"/>
        <v>#N/A</v>
      </c>
      <c r="KU74" s="153" t="e">
        <f t="shared" si="343"/>
        <v>#N/A</v>
      </c>
      <c r="KV74" s="153" t="e">
        <f t="shared" si="338"/>
        <v>#N/A</v>
      </c>
      <c r="KW74" s="153" t="e">
        <f t="shared" si="338"/>
        <v>#N/A</v>
      </c>
      <c r="KX74" s="153" t="e">
        <f t="shared" si="338"/>
        <v>#N/A</v>
      </c>
      <c r="KY74" s="153" t="e">
        <f t="shared" si="338"/>
        <v>#N/A</v>
      </c>
      <c r="KZ74" s="153" t="e">
        <f t="shared" si="338"/>
        <v>#N/A</v>
      </c>
      <c r="LA74" s="153" t="e">
        <f t="shared" si="338"/>
        <v>#N/A</v>
      </c>
      <c r="LB74" s="153" t="e">
        <f t="shared" si="338"/>
        <v>#N/A</v>
      </c>
      <c r="LC74" s="153" t="e">
        <f t="shared" si="338"/>
        <v>#N/A</v>
      </c>
      <c r="LD74" s="153" t="e">
        <f t="shared" si="338"/>
        <v>#N/A</v>
      </c>
      <c r="LE74" s="153" t="e">
        <f t="shared" si="338"/>
        <v>#N/A</v>
      </c>
      <c r="LF74" s="153" t="e">
        <f t="shared" si="338"/>
        <v>#N/A</v>
      </c>
      <c r="LG74" s="153" t="e">
        <f t="shared" si="338"/>
        <v>#N/A</v>
      </c>
      <c r="LH74" s="153" t="e">
        <f t="shared" si="338"/>
        <v>#N/A</v>
      </c>
      <c r="LI74" s="153" t="e">
        <f t="shared" si="338"/>
        <v>#N/A</v>
      </c>
      <c r="LJ74" s="153" t="e">
        <f t="shared" si="338"/>
        <v>#N/A</v>
      </c>
      <c r="LK74" s="153" t="e">
        <f t="shared" si="334"/>
        <v>#N/A</v>
      </c>
      <c r="LL74" s="153" t="e">
        <f t="shared" si="334"/>
        <v>#N/A</v>
      </c>
      <c r="LM74" s="153" t="e">
        <f t="shared" si="334"/>
        <v>#N/A</v>
      </c>
      <c r="LN74" s="153" t="e">
        <f t="shared" si="334"/>
        <v>#N/A</v>
      </c>
      <c r="LO74" s="153" t="e">
        <f t="shared" si="334"/>
        <v>#N/A</v>
      </c>
      <c r="LP74" s="153" t="e">
        <f t="shared" si="334"/>
        <v>#N/A</v>
      </c>
      <c r="LQ74" s="153" t="e">
        <f t="shared" si="334"/>
        <v>#N/A</v>
      </c>
      <c r="LR74" s="153" t="e">
        <f t="shared" si="334"/>
        <v>#N/A</v>
      </c>
      <c r="LS74" s="153" t="e">
        <f t="shared" si="334"/>
        <v>#N/A</v>
      </c>
      <c r="LT74" s="153" t="e">
        <f t="shared" si="334"/>
        <v>#N/A</v>
      </c>
      <c r="LU74" s="153" t="e">
        <f t="shared" si="334"/>
        <v>#N/A</v>
      </c>
      <c r="LV74" s="153" t="e">
        <f t="shared" si="334"/>
        <v>#N/A</v>
      </c>
      <c r="LW74" s="153" t="e">
        <f t="shared" si="334"/>
        <v>#N/A</v>
      </c>
      <c r="LX74" s="153" t="e">
        <f t="shared" si="334"/>
        <v>#N/A</v>
      </c>
      <c r="LY74" s="153" t="e">
        <f t="shared" si="334"/>
        <v>#N/A</v>
      </c>
      <c r="LZ74" s="153" t="e">
        <f t="shared" si="358"/>
        <v>#N/A</v>
      </c>
      <c r="MA74" s="153" t="e">
        <f t="shared" si="358"/>
        <v>#N/A</v>
      </c>
      <c r="MB74" s="153" t="e">
        <f t="shared" si="358"/>
        <v>#N/A</v>
      </c>
      <c r="MC74" s="153" t="e">
        <f t="shared" si="358"/>
        <v>#N/A</v>
      </c>
      <c r="MD74" s="153" t="e">
        <f t="shared" si="358"/>
        <v>#N/A</v>
      </c>
      <c r="ME74" s="153" t="e">
        <f t="shared" si="358"/>
        <v>#N/A</v>
      </c>
      <c r="MF74" s="153" t="e">
        <f t="shared" si="358"/>
        <v>#N/A</v>
      </c>
      <c r="MG74" s="153" t="e">
        <f t="shared" si="358"/>
        <v>#N/A</v>
      </c>
      <c r="MH74" s="153" t="e">
        <f t="shared" si="358"/>
        <v>#N/A</v>
      </c>
      <c r="MI74" s="153" t="e">
        <f t="shared" si="358"/>
        <v>#N/A</v>
      </c>
      <c r="MJ74" s="153" t="e">
        <f t="shared" si="358"/>
        <v>#N/A</v>
      </c>
      <c r="MK74" s="153" t="e">
        <f t="shared" si="358"/>
        <v>#N/A</v>
      </c>
      <c r="ML74" s="153" t="e">
        <f t="shared" si="358"/>
        <v>#N/A</v>
      </c>
      <c r="MM74" s="153" t="e">
        <f t="shared" si="358"/>
        <v>#N/A</v>
      </c>
      <c r="MN74" s="153" t="e">
        <f t="shared" si="358"/>
        <v>#N/A</v>
      </c>
      <c r="MO74" s="153" t="e">
        <f t="shared" si="366"/>
        <v>#N/A</v>
      </c>
      <c r="MP74" s="153" t="e">
        <f t="shared" si="331"/>
        <v>#N/A</v>
      </c>
      <c r="MQ74" s="153" t="e">
        <f t="shared" si="331"/>
        <v>#N/A</v>
      </c>
      <c r="MR74" s="153" t="e">
        <f t="shared" si="331"/>
        <v>#N/A</v>
      </c>
      <c r="MS74" s="153" t="e">
        <f t="shared" si="344"/>
        <v>#N/A</v>
      </c>
      <c r="MT74" s="153" t="e">
        <f t="shared" si="344"/>
        <v>#N/A</v>
      </c>
      <c r="MU74" s="153" t="e">
        <f t="shared" si="344"/>
        <v>#N/A</v>
      </c>
      <c r="MV74" s="153" t="e">
        <f t="shared" si="344"/>
        <v>#N/A</v>
      </c>
      <c r="MW74" s="153" t="e">
        <f t="shared" si="344"/>
        <v>#N/A</v>
      </c>
      <c r="MX74" s="153" t="e">
        <f t="shared" si="344"/>
        <v>#N/A</v>
      </c>
      <c r="MY74" s="153" t="e">
        <f t="shared" si="344"/>
        <v>#N/A</v>
      </c>
      <c r="MZ74" s="153" t="e">
        <f t="shared" si="344"/>
        <v>#N/A</v>
      </c>
      <c r="NA74" s="153" t="e">
        <f t="shared" si="344"/>
        <v>#N/A</v>
      </c>
      <c r="NB74" s="153" t="e">
        <f t="shared" si="344"/>
        <v>#N/A</v>
      </c>
      <c r="NC74" s="153" t="e">
        <f t="shared" si="344"/>
        <v>#N/A</v>
      </c>
      <c r="ND74" s="153" t="e">
        <f t="shared" si="344"/>
        <v>#N/A</v>
      </c>
      <c r="NE74" s="153" t="e">
        <f t="shared" si="344"/>
        <v>#N/A</v>
      </c>
      <c r="NF74" s="153" t="e">
        <f t="shared" si="344"/>
        <v>#N/A</v>
      </c>
      <c r="NG74" s="153" t="e">
        <f t="shared" si="344"/>
        <v>#N/A</v>
      </c>
      <c r="NH74" s="153" t="e">
        <f t="shared" si="339"/>
        <v>#N/A</v>
      </c>
      <c r="NI74" s="153" t="e">
        <f t="shared" si="339"/>
        <v>#N/A</v>
      </c>
      <c r="NJ74" s="153" t="e">
        <f t="shared" si="339"/>
        <v>#N/A</v>
      </c>
      <c r="NK74" s="153" t="e">
        <f t="shared" si="339"/>
        <v>#N/A</v>
      </c>
      <c r="NL74" s="153" t="e">
        <f t="shared" si="339"/>
        <v>#N/A</v>
      </c>
      <c r="NM74" s="153" t="e">
        <f t="shared" si="339"/>
        <v>#N/A</v>
      </c>
      <c r="NN74" s="153" t="e">
        <f t="shared" si="339"/>
        <v>#N/A</v>
      </c>
      <c r="NO74" s="153" t="e">
        <f t="shared" si="339"/>
        <v>#N/A</v>
      </c>
      <c r="NP74" s="153" t="e">
        <f t="shared" si="339"/>
        <v>#N/A</v>
      </c>
      <c r="NQ74" s="153" t="e">
        <f t="shared" si="339"/>
        <v>#N/A</v>
      </c>
      <c r="NR74" s="153" t="e">
        <f t="shared" si="339"/>
        <v>#N/A</v>
      </c>
      <c r="NS74" s="153" t="e">
        <f t="shared" si="339"/>
        <v>#N/A</v>
      </c>
      <c r="NT74" s="153" t="e">
        <f t="shared" si="339"/>
        <v>#N/A</v>
      </c>
      <c r="NU74" s="153" t="e">
        <f t="shared" si="339"/>
        <v>#N/A</v>
      </c>
      <c r="NV74" s="153" t="e">
        <f t="shared" si="339"/>
        <v>#N/A</v>
      </c>
      <c r="NW74" s="153" t="e">
        <f t="shared" si="335"/>
        <v>#N/A</v>
      </c>
      <c r="NX74" s="153" t="e">
        <f t="shared" si="335"/>
        <v>#N/A</v>
      </c>
      <c r="NY74" s="153" t="e">
        <f t="shared" si="335"/>
        <v>#N/A</v>
      </c>
      <c r="NZ74" s="153" t="e">
        <f t="shared" si="335"/>
        <v>#N/A</v>
      </c>
      <c r="OA74" s="153" t="e">
        <f t="shared" si="335"/>
        <v>#N/A</v>
      </c>
      <c r="OB74" s="153" t="e">
        <f t="shared" si="335"/>
        <v>#N/A</v>
      </c>
      <c r="OC74" s="153" t="e">
        <f t="shared" si="335"/>
        <v>#N/A</v>
      </c>
      <c r="OD74" s="153" t="e">
        <f t="shared" si="335"/>
        <v>#N/A</v>
      </c>
      <c r="OE74" s="153" t="e">
        <f t="shared" si="335"/>
        <v>#N/A</v>
      </c>
      <c r="OF74" s="153" t="e">
        <f t="shared" si="335"/>
        <v>#N/A</v>
      </c>
      <c r="OG74" s="153" t="e">
        <f t="shared" si="335"/>
        <v>#N/A</v>
      </c>
      <c r="OH74" s="153" t="e">
        <f t="shared" si="335"/>
        <v>#N/A</v>
      </c>
      <c r="OI74" s="153" t="e">
        <f t="shared" si="335"/>
        <v>#N/A</v>
      </c>
      <c r="OJ74" s="153" t="e">
        <f t="shared" si="335"/>
        <v>#N/A</v>
      </c>
      <c r="OK74" s="153" t="e">
        <f t="shared" si="335"/>
        <v>#N/A</v>
      </c>
      <c r="OL74" s="153" t="e">
        <f t="shared" si="359"/>
        <v>#N/A</v>
      </c>
      <c r="OM74" s="153" t="e">
        <f t="shared" si="359"/>
        <v>#N/A</v>
      </c>
      <c r="ON74" s="153" t="e">
        <f t="shared" si="359"/>
        <v>#N/A</v>
      </c>
      <c r="OO74" s="153" t="e">
        <f t="shared" si="359"/>
        <v>#N/A</v>
      </c>
      <c r="OP74" s="153" t="e">
        <f t="shared" si="359"/>
        <v>#N/A</v>
      </c>
      <c r="OQ74" s="153" t="e">
        <f t="shared" si="359"/>
        <v>#N/A</v>
      </c>
      <c r="OR74" s="153" t="e">
        <f t="shared" si="359"/>
        <v>#N/A</v>
      </c>
      <c r="OS74" s="153" t="e">
        <f t="shared" si="359"/>
        <v>#N/A</v>
      </c>
      <c r="OT74" s="153" t="e">
        <f t="shared" si="359"/>
        <v>#N/A</v>
      </c>
      <c r="OU74" s="153" t="e">
        <f t="shared" si="359"/>
        <v>#N/A</v>
      </c>
      <c r="OV74" s="153" t="e">
        <f t="shared" si="359"/>
        <v>#N/A</v>
      </c>
      <c r="OW74" s="153" t="e">
        <f t="shared" si="359"/>
        <v>#N/A</v>
      </c>
      <c r="OX74" s="153" t="e">
        <f t="shared" si="359"/>
        <v>#N/A</v>
      </c>
      <c r="OY74" s="153" t="e">
        <f t="shared" si="359"/>
        <v>#N/A</v>
      </c>
      <c r="OZ74" s="153" t="e">
        <f t="shared" si="359"/>
        <v>#N/A</v>
      </c>
      <c r="PA74" s="153" t="e">
        <f t="shared" si="367"/>
        <v>#N/A</v>
      </c>
      <c r="PB74" s="153" t="e">
        <f t="shared" si="349"/>
        <v>#N/A</v>
      </c>
      <c r="PC74" s="153" t="e">
        <f t="shared" si="349"/>
        <v>#N/A</v>
      </c>
      <c r="PD74" s="153" t="e">
        <f t="shared" si="349"/>
        <v>#N/A</v>
      </c>
      <c r="PE74" s="153" t="e">
        <f t="shared" si="349"/>
        <v>#N/A</v>
      </c>
      <c r="PF74" s="153" t="e">
        <f t="shared" si="349"/>
        <v>#N/A</v>
      </c>
      <c r="PG74" s="153" t="e">
        <f t="shared" si="349"/>
        <v>#N/A</v>
      </c>
      <c r="PH74" s="153" t="e">
        <f t="shared" si="349"/>
        <v>#N/A</v>
      </c>
      <c r="PI74" s="153" t="e">
        <f t="shared" si="349"/>
        <v>#N/A</v>
      </c>
    </row>
    <row r="75" spans="1:425" hidden="1" x14ac:dyDescent="0.75">
      <c r="A75" s="4">
        <v>72</v>
      </c>
      <c r="B75" s="342" t="str">
        <f>IFERROR(_xlfn.LOGNORM.INV(VLookups!$B$22,LN($G75),LN($K75)),"")</f>
        <v/>
      </c>
      <c r="C75" s="87"/>
      <c r="D75" s="342" t="str">
        <f>IFERROR(_xlfn.LOGNORM.INV(VLookups!$B$23,LN($G75),LN($K75)),"")</f>
        <v/>
      </c>
      <c r="E75" s="34" t="str">
        <f t="shared" si="350"/>
        <v/>
      </c>
      <c r="F75" s="34" t="str">
        <f t="shared" si="351"/>
        <v/>
      </c>
      <c r="G75" s="68" t="str">
        <f>IF(AND(C75&gt;0,NOT(ISBLANK(H75))),IF(VLOOKUP($C$3,VLookups!$A$17:$B$18,2,FALSE),C75*VLOOKUP(H75,VLookups!$A$4:$B$13,2,FALSE),C75),"")</f>
        <v/>
      </c>
      <c r="H75" s="21"/>
      <c r="I75" s="56"/>
      <c r="J75" s="244"/>
      <c r="K75" s="343" t="str">
        <f>IF(C75&gt;0,IF(ISBLANK(J75),IF(ISBLANK(H75),"",VLOOKUP(H75,VLookups!$A$4:$C$13,3,FALSE)),J75),"")</f>
        <v/>
      </c>
      <c r="L75" s="343" t="str">
        <f t="shared" si="352"/>
        <v/>
      </c>
      <c r="M75" s="70" t="str">
        <f t="shared" si="353"/>
        <v/>
      </c>
      <c r="N75" s="87"/>
      <c r="O75" s="237" t="str">
        <f>IF(AND(N75&gt;0,C75&gt;0,NOT(K75="")),ABS(VLOOKUP($N$1,VLookups!$A$53:$B$54,2,FALSE)-_xlfn.LOGNORM.DIST(N75,LN(G75),LN(K75),TRUE)),"")</f>
        <v/>
      </c>
      <c r="P75" s="86" t="str">
        <f>IF(AND($B75&gt;0,$C75&gt;0,$D75&gt;0,NOT(ISBLANK($H75))),_xlfn.LOGNORM.INV(ABS(VLOOKUP($N$1,VLookups!$A$53:$B$54,2,FALSE)-P$3),LN($G75),LN($K75)),"")</f>
        <v/>
      </c>
      <c r="Q75" s="85" t="str">
        <f>IF(AND($B75&gt;0,$C75&gt;0,$D75&gt;0,NOT(ISBLANK($H75))),_xlfn.LOGNORM.INV(ABS(VLOOKUP($N$1,VLookups!$A$53:$B$54,2,FALSE)-Q$3),LN($G75),LN($K75)),"")</f>
        <v/>
      </c>
      <c r="R75" s="86" t="str">
        <f>IF(AND($B75&gt;0,$C75&gt;0,$D75&gt;0,NOT(ISBLANK($H75))),_xlfn.LOGNORM.INV(ABS(VLOOKUP($N$1,VLookups!$A$53:$B$54,2,FALSE)-R$3),LN($G75),LN($K75)),"")</f>
        <v/>
      </c>
      <c r="S75" s="85" t="str">
        <f>IF(AND($B75&gt;0,$C75&gt;0,$D75&gt;0,NOT(ISBLANK($H75))),_xlfn.LOGNORM.INV(ABS(VLOOKUP($N$1,VLookups!$A$53:$B$54,2,FALSE)-S$3),LN($G75),LN($K75)),"")</f>
        <v/>
      </c>
      <c r="T75" s="86" t="str">
        <f>IF(AND($B75&gt;0,$C75&gt;0,$D75&gt;0,NOT(ISBLANK($H75))),_xlfn.LOGNORM.INV(ABS(VLOOKUP($N$1,VLookups!$A$53:$B$54,2,FALSE)-T$3),LN($G75),LN($K75)),"")</f>
        <v/>
      </c>
      <c r="U75" s="85" t="str">
        <f>IF(AND($B75&gt;0,$C75&gt;0,$D75&gt;0,NOT(ISBLANK($H75))),_xlfn.LOGNORM.INV(ABS(VLOOKUP($N$1,VLookups!$A$53:$B$54,2,FALSE)-U$3),LN($G75),LN($K75)),"")</f>
        <v/>
      </c>
      <c r="V75" s="5"/>
      <c r="W75" s="152" t="str">
        <f t="shared" si="354"/>
        <v/>
      </c>
      <c r="X75" s="152"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53" t="e">
        <f t="shared" si="348"/>
        <v>#N/A</v>
      </c>
      <c r="HR75" s="153" t="e">
        <f t="shared" si="329"/>
        <v>#N/A</v>
      </c>
      <c r="HS75" s="153" t="e">
        <f t="shared" si="329"/>
        <v>#N/A</v>
      </c>
      <c r="HT75" s="153" t="e">
        <f t="shared" si="329"/>
        <v>#N/A</v>
      </c>
      <c r="HU75" s="153" t="e">
        <f t="shared" si="342"/>
        <v>#N/A</v>
      </c>
      <c r="HV75" s="153" t="e">
        <f t="shared" si="342"/>
        <v>#N/A</v>
      </c>
      <c r="HW75" s="153" t="e">
        <f t="shared" si="342"/>
        <v>#N/A</v>
      </c>
      <c r="HX75" s="153" t="e">
        <f t="shared" si="342"/>
        <v>#N/A</v>
      </c>
      <c r="HY75" s="153" t="e">
        <f t="shared" si="342"/>
        <v>#N/A</v>
      </c>
      <c r="HZ75" s="153" t="e">
        <f t="shared" si="342"/>
        <v>#N/A</v>
      </c>
      <c r="IA75" s="153" t="e">
        <f t="shared" si="342"/>
        <v>#N/A</v>
      </c>
      <c r="IB75" s="153" t="e">
        <f t="shared" si="342"/>
        <v>#N/A</v>
      </c>
      <c r="IC75" s="153" t="e">
        <f t="shared" si="342"/>
        <v>#N/A</v>
      </c>
      <c r="ID75" s="153" t="e">
        <f t="shared" si="342"/>
        <v>#N/A</v>
      </c>
      <c r="IE75" s="153" t="e">
        <f t="shared" si="342"/>
        <v>#N/A</v>
      </c>
      <c r="IF75" s="153" t="e">
        <f t="shared" si="342"/>
        <v>#N/A</v>
      </c>
      <c r="IG75" s="153" t="e">
        <f t="shared" si="342"/>
        <v>#N/A</v>
      </c>
      <c r="IH75" s="153" t="e">
        <f t="shared" si="342"/>
        <v>#N/A</v>
      </c>
      <c r="II75" s="153" t="e">
        <f t="shared" si="342"/>
        <v>#N/A</v>
      </c>
      <c r="IJ75" s="153" t="e">
        <f t="shared" si="337"/>
        <v>#N/A</v>
      </c>
      <c r="IK75" s="153" t="e">
        <f t="shared" si="337"/>
        <v>#N/A</v>
      </c>
      <c r="IL75" s="153" t="e">
        <f t="shared" si="337"/>
        <v>#N/A</v>
      </c>
      <c r="IM75" s="153" t="e">
        <f t="shared" si="337"/>
        <v>#N/A</v>
      </c>
      <c r="IN75" s="153" t="e">
        <f t="shared" si="337"/>
        <v>#N/A</v>
      </c>
      <c r="IO75" s="153" t="e">
        <f t="shared" si="337"/>
        <v>#N/A</v>
      </c>
      <c r="IP75" s="153" t="e">
        <f t="shared" si="337"/>
        <v>#N/A</v>
      </c>
      <c r="IQ75" s="153" t="e">
        <f t="shared" si="337"/>
        <v>#N/A</v>
      </c>
      <c r="IR75" s="153" t="e">
        <f t="shared" si="337"/>
        <v>#N/A</v>
      </c>
      <c r="IS75" s="153" t="e">
        <f t="shared" si="337"/>
        <v>#N/A</v>
      </c>
      <c r="IT75" s="153" t="e">
        <f t="shared" si="337"/>
        <v>#N/A</v>
      </c>
      <c r="IU75" s="153" t="e">
        <f t="shared" si="337"/>
        <v>#N/A</v>
      </c>
      <c r="IV75" s="153" t="e">
        <f t="shared" si="337"/>
        <v>#N/A</v>
      </c>
      <c r="IW75" s="153" t="e">
        <f t="shared" si="337"/>
        <v>#N/A</v>
      </c>
      <c r="IX75" s="153" t="e">
        <f t="shared" si="337"/>
        <v>#N/A</v>
      </c>
      <c r="IY75" s="153" t="e">
        <f t="shared" si="333"/>
        <v>#N/A</v>
      </c>
      <c r="IZ75" s="153" t="e">
        <f t="shared" si="333"/>
        <v>#N/A</v>
      </c>
      <c r="JA75" s="153" t="e">
        <f t="shared" si="333"/>
        <v>#N/A</v>
      </c>
      <c r="JB75" s="153" t="e">
        <f t="shared" si="333"/>
        <v>#N/A</v>
      </c>
      <c r="JC75" s="153" t="e">
        <f t="shared" si="333"/>
        <v>#N/A</v>
      </c>
      <c r="JD75" s="153" t="e">
        <f t="shared" si="333"/>
        <v>#N/A</v>
      </c>
      <c r="JE75" s="153" t="e">
        <f t="shared" si="333"/>
        <v>#N/A</v>
      </c>
      <c r="JF75" s="153" t="e">
        <f t="shared" si="333"/>
        <v>#N/A</v>
      </c>
      <c r="JG75" s="153" t="e">
        <f t="shared" si="333"/>
        <v>#N/A</v>
      </c>
      <c r="JH75" s="153" t="e">
        <f t="shared" si="333"/>
        <v>#N/A</v>
      </c>
      <c r="JI75" s="153" t="e">
        <f t="shared" si="333"/>
        <v>#N/A</v>
      </c>
      <c r="JJ75" s="153" t="e">
        <f t="shared" si="333"/>
        <v>#N/A</v>
      </c>
      <c r="JK75" s="153" t="e">
        <f t="shared" si="333"/>
        <v>#N/A</v>
      </c>
      <c r="JL75" s="153" t="e">
        <f t="shared" si="333"/>
        <v>#N/A</v>
      </c>
      <c r="JM75" s="153" t="e">
        <f t="shared" si="333"/>
        <v>#N/A</v>
      </c>
      <c r="JN75" s="153" t="e">
        <f t="shared" si="357"/>
        <v>#N/A</v>
      </c>
      <c r="JO75" s="153" t="e">
        <f t="shared" si="357"/>
        <v>#N/A</v>
      </c>
      <c r="JP75" s="153" t="e">
        <f t="shared" si="357"/>
        <v>#N/A</v>
      </c>
      <c r="JQ75" s="153" t="e">
        <f t="shared" si="357"/>
        <v>#N/A</v>
      </c>
      <c r="JR75" s="153" t="e">
        <f t="shared" si="357"/>
        <v>#N/A</v>
      </c>
      <c r="JS75" s="153" t="e">
        <f t="shared" si="357"/>
        <v>#N/A</v>
      </c>
      <c r="JT75" s="153" t="e">
        <f t="shared" si="357"/>
        <v>#N/A</v>
      </c>
      <c r="JU75" s="153" t="e">
        <f t="shared" si="357"/>
        <v>#N/A</v>
      </c>
      <c r="JV75" s="153" t="e">
        <f t="shared" si="357"/>
        <v>#N/A</v>
      </c>
      <c r="JW75" s="153" t="e">
        <f t="shared" si="357"/>
        <v>#N/A</v>
      </c>
      <c r="JX75" s="153" t="e">
        <f t="shared" si="357"/>
        <v>#N/A</v>
      </c>
      <c r="JY75" s="153" t="e">
        <f t="shared" si="357"/>
        <v>#N/A</v>
      </c>
      <c r="JZ75" s="153" t="e">
        <f t="shared" si="357"/>
        <v>#N/A</v>
      </c>
      <c r="KA75" s="153" t="e">
        <f t="shared" si="357"/>
        <v>#N/A</v>
      </c>
      <c r="KB75" s="153" t="e">
        <f t="shared" si="357"/>
        <v>#N/A</v>
      </c>
      <c r="KC75" s="153" t="e">
        <f t="shared" si="365"/>
        <v>#N/A</v>
      </c>
      <c r="KD75" s="153" t="e">
        <f t="shared" si="330"/>
        <v>#N/A</v>
      </c>
      <c r="KE75" s="153" t="e">
        <f t="shared" si="330"/>
        <v>#N/A</v>
      </c>
      <c r="KF75" s="153" t="e">
        <f t="shared" si="330"/>
        <v>#N/A</v>
      </c>
      <c r="KG75" s="153" t="e">
        <f t="shared" si="343"/>
        <v>#N/A</v>
      </c>
      <c r="KH75" s="153" t="e">
        <f t="shared" si="343"/>
        <v>#N/A</v>
      </c>
      <c r="KI75" s="153" t="e">
        <f t="shared" si="343"/>
        <v>#N/A</v>
      </c>
      <c r="KJ75" s="153" t="e">
        <f t="shared" si="343"/>
        <v>#N/A</v>
      </c>
      <c r="KK75" s="153" t="e">
        <f t="shared" si="343"/>
        <v>#N/A</v>
      </c>
      <c r="KL75" s="153" t="e">
        <f t="shared" si="343"/>
        <v>#N/A</v>
      </c>
      <c r="KM75" s="153" t="e">
        <f t="shared" si="343"/>
        <v>#N/A</v>
      </c>
      <c r="KN75" s="153" t="e">
        <f t="shared" si="343"/>
        <v>#N/A</v>
      </c>
      <c r="KO75" s="153" t="e">
        <f t="shared" si="343"/>
        <v>#N/A</v>
      </c>
      <c r="KP75" s="153" t="e">
        <f t="shared" si="343"/>
        <v>#N/A</v>
      </c>
      <c r="KQ75" s="153" t="e">
        <f t="shared" si="343"/>
        <v>#N/A</v>
      </c>
      <c r="KR75" s="153" t="e">
        <f t="shared" si="343"/>
        <v>#N/A</v>
      </c>
      <c r="KS75" s="153" t="e">
        <f t="shared" si="343"/>
        <v>#N/A</v>
      </c>
      <c r="KT75" s="153" t="e">
        <f t="shared" si="343"/>
        <v>#N/A</v>
      </c>
      <c r="KU75" s="153" t="e">
        <f t="shared" si="343"/>
        <v>#N/A</v>
      </c>
      <c r="KV75" s="153" t="e">
        <f t="shared" si="338"/>
        <v>#N/A</v>
      </c>
      <c r="KW75" s="153" t="e">
        <f t="shared" si="338"/>
        <v>#N/A</v>
      </c>
      <c r="KX75" s="153" t="e">
        <f t="shared" si="338"/>
        <v>#N/A</v>
      </c>
      <c r="KY75" s="153" t="e">
        <f t="shared" si="338"/>
        <v>#N/A</v>
      </c>
      <c r="KZ75" s="153" t="e">
        <f t="shared" si="338"/>
        <v>#N/A</v>
      </c>
      <c r="LA75" s="153" t="e">
        <f t="shared" si="338"/>
        <v>#N/A</v>
      </c>
      <c r="LB75" s="153" t="e">
        <f t="shared" si="338"/>
        <v>#N/A</v>
      </c>
      <c r="LC75" s="153" t="e">
        <f t="shared" si="338"/>
        <v>#N/A</v>
      </c>
      <c r="LD75" s="153" t="e">
        <f t="shared" si="338"/>
        <v>#N/A</v>
      </c>
      <c r="LE75" s="153" t="e">
        <f t="shared" si="338"/>
        <v>#N/A</v>
      </c>
      <c r="LF75" s="153" t="e">
        <f t="shared" si="338"/>
        <v>#N/A</v>
      </c>
      <c r="LG75" s="153" t="e">
        <f t="shared" si="338"/>
        <v>#N/A</v>
      </c>
      <c r="LH75" s="153" t="e">
        <f t="shared" si="338"/>
        <v>#N/A</v>
      </c>
      <c r="LI75" s="153" t="e">
        <f t="shared" si="338"/>
        <v>#N/A</v>
      </c>
      <c r="LJ75" s="153" t="e">
        <f t="shared" si="338"/>
        <v>#N/A</v>
      </c>
      <c r="LK75" s="153" t="e">
        <f t="shared" si="334"/>
        <v>#N/A</v>
      </c>
      <c r="LL75" s="153" t="e">
        <f t="shared" si="334"/>
        <v>#N/A</v>
      </c>
      <c r="LM75" s="153" t="e">
        <f t="shared" si="334"/>
        <v>#N/A</v>
      </c>
      <c r="LN75" s="153" t="e">
        <f t="shared" si="334"/>
        <v>#N/A</v>
      </c>
      <c r="LO75" s="153" t="e">
        <f t="shared" si="334"/>
        <v>#N/A</v>
      </c>
      <c r="LP75" s="153" t="e">
        <f t="shared" si="334"/>
        <v>#N/A</v>
      </c>
      <c r="LQ75" s="153" t="e">
        <f t="shared" si="334"/>
        <v>#N/A</v>
      </c>
      <c r="LR75" s="153" t="e">
        <f t="shared" si="334"/>
        <v>#N/A</v>
      </c>
      <c r="LS75" s="153" t="e">
        <f t="shared" si="334"/>
        <v>#N/A</v>
      </c>
      <c r="LT75" s="153" t="e">
        <f t="shared" si="334"/>
        <v>#N/A</v>
      </c>
      <c r="LU75" s="153" t="e">
        <f t="shared" si="334"/>
        <v>#N/A</v>
      </c>
      <c r="LV75" s="153" t="e">
        <f t="shared" si="334"/>
        <v>#N/A</v>
      </c>
      <c r="LW75" s="153" t="e">
        <f t="shared" si="334"/>
        <v>#N/A</v>
      </c>
      <c r="LX75" s="153" t="e">
        <f t="shared" si="334"/>
        <v>#N/A</v>
      </c>
      <c r="LY75" s="153" t="e">
        <f t="shared" si="334"/>
        <v>#N/A</v>
      </c>
      <c r="LZ75" s="153" t="e">
        <f t="shared" si="358"/>
        <v>#N/A</v>
      </c>
      <c r="MA75" s="153" t="e">
        <f t="shared" si="358"/>
        <v>#N/A</v>
      </c>
      <c r="MB75" s="153" t="e">
        <f t="shared" si="358"/>
        <v>#N/A</v>
      </c>
      <c r="MC75" s="153" t="e">
        <f t="shared" si="358"/>
        <v>#N/A</v>
      </c>
      <c r="MD75" s="153" t="e">
        <f t="shared" si="358"/>
        <v>#N/A</v>
      </c>
      <c r="ME75" s="153" t="e">
        <f t="shared" si="358"/>
        <v>#N/A</v>
      </c>
      <c r="MF75" s="153" t="e">
        <f t="shared" si="358"/>
        <v>#N/A</v>
      </c>
      <c r="MG75" s="153" t="e">
        <f t="shared" si="358"/>
        <v>#N/A</v>
      </c>
      <c r="MH75" s="153" t="e">
        <f t="shared" si="358"/>
        <v>#N/A</v>
      </c>
      <c r="MI75" s="153" t="e">
        <f t="shared" si="358"/>
        <v>#N/A</v>
      </c>
      <c r="MJ75" s="153" t="e">
        <f t="shared" si="358"/>
        <v>#N/A</v>
      </c>
      <c r="MK75" s="153" t="e">
        <f t="shared" si="358"/>
        <v>#N/A</v>
      </c>
      <c r="ML75" s="153" t="e">
        <f t="shared" si="358"/>
        <v>#N/A</v>
      </c>
      <c r="MM75" s="153" t="e">
        <f t="shared" si="358"/>
        <v>#N/A</v>
      </c>
      <c r="MN75" s="153" t="e">
        <f t="shared" si="358"/>
        <v>#N/A</v>
      </c>
      <c r="MO75" s="153" t="e">
        <f t="shared" si="366"/>
        <v>#N/A</v>
      </c>
      <c r="MP75" s="153" t="e">
        <f t="shared" si="331"/>
        <v>#N/A</v>
      </c>
      <c r="MQ75" s="153" t="e">
        <f t="shared" si="331"/>
        <v>#N/A</v>
      </c>
      <c r="MR75" s="153" t="e">
        <f t="shared" si="331"/>
        <v>#N/A</v>
      </c>
      <c r="MS75" s="153" t="e">
        <f t="shared" si="344"/>
        <v>#N/A</v>
      </c>
      <c r="MT75" s="153" t="e">
        <f t="shared" si="344"/>
        <v>#N/A</v>
      </c>
      <c r="MU75" s="153" t="e">
        <f t="shared" si="344"/>
        <v>#N/A</v>
      </c>
      <c r="MV75" s="153" t="e">
        <f t="shared" si="344"/>
        <v>#N/A</v>
      </c>
      <c r="MW75" s="153" t="e">
        <f t="shared" si="344"/>
        <v>#N/A</v>
      </c>
      <c r="MX75" s="153" t="e">
        <f t="shared" si="344"/>
        <v>#N/A</v>
      </c>
      <c r="MY75" s="153" t="e">
        <f t="shared" si="344"/>
        <v>#N/A</v>
      </c>
      <c r="MZ75" s="153" t="e">
        <f t="shared" si="344"/>
        <v>#N/A</v>
      </c>
      <c r="NA75" s="153" t="e">
        <f t="shared" si="344"/>
        <v>#N/A</v>
      </c>
      <c r="NB75" s="153" t="e">
        <f t="shared" si="344"/>
        <v>#N/A</v>
      </c>
      <c r="NC75" s="153" t="e">
        <f t="shared" si="344"/>
        <v>#N/A</v>
      </c>
      <c r="ND75" s="153" t="e">
        <f t="shared" si="344"/>
        <v>#N/A</v>
      </c>
      <c r="NE75" s="153" t="e">
        <f t="shared" si="344"/>
        <v>#N/A</v>
      </c>
      <c r="NF75" s="153" t="e">
        <f t="shared" si="344"/>
        <v>#N/A</v>
      </c>
      <c r="NG75" s="153" t="e">
        <f t="shared" si="344"/>
        <v>#N/A</v>
      </c>
      <c r="NH75" s="153" t="e">
        <f t="shared" si="339"/>
        <v>#N/A</v>
      </c>
      <c r="NI75" s="153" t="e">
        <f t="shared" si="339"/>
        <v>#N/A</v>
      </c>
      <c r="NJ75" s="153" t="e">
        <f t="shared" si="339"/>
        <v>#N/A</v>
      </c>
      <c r="NK75" s="153" t="e">
        <f t="shared" si="339"/>
        <v>#N/A</v>
      </c>
      <c r="NL75" s="153" t="e">
        <f t="shared" si="339"/>
        <v>#N/A</v>
      </c>
      <c r="NM75" s="153" t="e">
        <f t="shared" si="339"/>
        <v>#N/A</v>
      </c>
      <c r="NN75" s="153" t="e">
        <f t="shared" si="339"/>
        <v>#N/A</v>
      </c>
      <c r="NO75" s="153" t="e">
        <f t="shared" si="339"/>
        <v>#N/A</v>
      </c>
      <c r="NP75" s="153" t="e">
        <f t="shared" si="339"/>
        <v>#N/A</v>
      </c>
      <c r="NQ75" s="153" t="e">
        <f t="shared" si="339"/>
        <v>#N/A</v>
      </c>
      <c r="NR75" s="153" t="e">
        <f t="shared" si="339"/>
        <v>#N/A</v>
      </c>
      <c r="NS75" s="153" t="e">
        <f t="shared" si="339"/>
        <v>#N/A</v>
      </c>
      <c r="NT75" s="153" t="e">
        <f t="shared" si="339"/>
        <v>#N/A</v>
      </c>
      <c r="NU75" s="153" t="e">
        <f t="shared" si="339"/>
        <v>#N/A</v>
      </c>
      <c r="NV75" s="153" t="e">
        <f t="shared" si="339"/>
        <v>#N/A</v>
      </c>
      <c r="NW75" s="153" t="e">
        <f t="shared" si="335"/>
        <v>#N/A</v>
      </c>
      <c r="NX75" s="153" t="e">
        <f t="shared" si="335"/>
        <v>#N/A</v>
      </c>
      <c r="NY75" s="153" t="e">
        <f t="shared" si="335"/>
        <v>#N/A</v>
      </c>
      <c r="NZ75" s="153" t="e">
        <f t="shared" si="335"/>
        <v>#N/A</v>
      </c>
      <c r="OA75" s="153" t="e">
        <f t="shared" si="335"/>
        <v>#N/A</v>
      </c>
      <c r="OB75" s="153" t="e">
        <f t="shared" si="335"/>
        <v>#N/A</v>
      </c>
      <c r="OC75" s="153" t="e">
        <f t="shared" si="335"/>
        <v>#N/A</v>
      </c>
      <c r="OD75" s="153" t="e">
        <f t="shared" si="335"/>
        <v>#N/A</v>
      </c>
      <c r="OE75" s="153" t="e">
        <f t="shared" si="335"/>
        <v>#N/A</v>
      </c>
      <c r="OF75" s="153" t="e">
        <f t="shared" si="335"/>
        <v>#N/A</v>
      </c>
      <c r="OG75" s="153" t="e">
        <f t="shared" si="335"/>
        <v>#N/A</v>
      </c>
      <c r="OH75" s="153" t="e">
        <f t="shared" si="335"/>
        <v>#N/A</v>
      </c>
      <c r="OI75" s="153" t="e">
        <f t="shared" si="335"/>
        <v>#N/A</v>
      </c>
      <c r="OJ75" s="153" t="e">
        <f t="shared" si="335"/>
        <v>#N/A</v>
      </c>
      <c r="OK75" s="153" t="e">
        <f t="shared" si="335"/>
        <v>#N/A</v>
      </c>
      <c r="OL75" s="153" t="e">
        <f t="shared" si="359"/>
        <v>#N/A</v>
      </c>
      <c r="OM75" s="153" t="e">
        <f t="shared" si="359"/>
        <v>#N/A</v>
      </c>
      <c r="ON75" s="153" t="e">
        <f t="shared" si="359"/>
        <v>#N/A</v>
      </c>
      <c r="OO75" s="153" t="e">
        <f t="shared" si="359"/>
        <v>#N/A</v>
      </c>
      <c r="OP75" s="153" t="e">
        <f t="shared" si="359"/>
        <v>#N/A</v>
      </c>
      <c r="OQ75" s="153" t="e">
        <f t="shared" si="359"/>
        <v>#N/A</v>
      </c>
      <c r="OR75" s="153" t="e">
        <f t="shared" si="359"/>
        <v>#N/A</v>
      </c>
      <c r="OS75" s="153" t="e">
        <f t="shared" si="359"/>
        <v>#N/A</v>
      </c>
      <c r="OT75" s="153" t="e">
        <f t="shared" si="359"/>
        <v>#N/A</v>
      </c>
      <c r="OU75" s="153" t="e">
        <f t="shared" si="359"/>
        <v>#N/A</v>
      </c>
      <c r="OV75" s="153" t="e">
        <f t="shared" si="359"/>
        <v>#N/A</v>
      </c>
      <c r="OW75" s="153" t="e">
        <f t="shared" si="359"/>
        <v>#N/A</v>
      </c>
      <c r="OX75" s="153" t="e">
        <f t="shared" si="359"/>
        <v>#N/A</v>
      </c>
      <c r="OY75" s="153" t="e">
        <f t="shared" si="359"/>
        <v>#N/A</v>
      </c>
      <c r="OZ75" s="153" t="e">
        <f t="shared" si="359"/>
        <v>#N/A</v>
      </c>
      <c r="PA75" s="153" t="e">
        <f t="shared" si="367"/>
        <v>#N/A</v>
      </c>
      <c r="PB75" s="153" t="e">
        <f t="shared" si="349"/>
        <v>#N/A</v>
      </c>
      <c r="PC75" s="153" t="e">
        <f t="shared" si="349"/>
        <v>#N/A</v>
      </c>
      <c r="PD75" s="153" t="e">
        <f t="shared" si="349"/>
        <v>#N/A</v>
      </c>
      <c r="PE75" s="153" t="e">
        <f t="shared" si="349"/>
        <v>#N/A</v>
      </c>
      <c r="PF75" s="153" t="e">
        <f t="shared" si="349"/>
        <v>#N/A</v>
      </c>
      <c r="PG75" s="153" t="e">
        <f t="shared" si="349"/>
        <v>#N/A</v>
      </c>
      <c r="PH75" s="153" t="e">
        <f t="shared" si="349"/>
        <v>#N/A</v>
      </c>
      <c r="PI75" s="153" t="e">
        <f t="shared" si="349"/>
        <v>#N/A</v>
      </c>
    </row>
    <row r="76" spans="1:425" hidden="1" x14ac:dyDescent="0.75">
      <c r="A76" s="4">
        <v>73</v>
      </c>
      <c r="B76" s="342" t="str">
        <f>IFERROR(_xlfn.LOGNORM.INV(VLookups!$B$22,LN($G76),LN($K76)),"")</f>
        <v/>
      </c>
      <c r="C76" s="87"/>
      <c r="D76" s="342" t="str">
        <f>IFERROR(_xlfn.LOGNORM.INV(VLookups!$B$23,LN($G76),LN($K76)),"")</f>
        <v/>
      </c>
      <c r="E76" s="34" t="str">
        <f t="shared" si="350"/>
        <v/>
      </c>
      <c r="F76" s="34" t="str">
        <f t="shared" si="351"/>
        <v/>
      </c>
      <c r="G76" s="68" t="str">
        <f>IF(AND(C76&gt;0,NOT(ISBLANK(H76))),IF(VLOOKUP($C$3,VLookups!$A$17:$B$18,2,FALSE),C76*VLOOKUP(H76,VLookups!$A$4:$B$13,2,FALSE),C76),"")</f>
        <v/>
      </c>
      <c r="H76" s="21"/>
      <c r="I76" s="56"/>
      <c r="J76" s="244"/>
      <c r="K76" s="343" t="str">
        <f>IF(C76&gt;0,IF(ISBLANK(J76),IF(ISBLANK(H76),"",VLOOKUP(H76,VLookups!$A$4:$C$13,3,FALSE)),J76),"")</f>
        <v/>
      </c>
      <c r="L76" s="343" t="str">
        <f t="shared" si="352"/>
        <v/>
      </c>
      <c r="M76" s="70" t="str">
        <f t="shared" si="353"/>
        <v/>
      </c>
      <c r="N76" s="87"/>
      <c r="O76" s="237" t="str">
        <f>IF(AND(N76&gt;0,C76&gt;0,NOT(K76="")),ABS(VLOOKUP($N$1,VLookups!$A$53:$B$54,2,FALSE)-_xlfn.LOGNORM.DIST(N76,LN(G76),LN(K76),TRUE)),"")</f>
        <v/>
      </c>
      <c r="P76" s="86" t="str">
        <f>IF(AND($B76&gt;0,$C76&gt;0,$D76&gt;0,NOT(ISBLANK($H76))),_xlfn.LOGNORM.INV(ABS(VLOOKUP($N$1,VLookups!$A$53:$B$54,2,FALSE)-P$3),LN($G76),LN($K76)),"")</f>
        <v/>
      </c>
      <c r="Q76" s="85" t="str">
        <f>IF(AND($B76&gt;0,$C76&gt;0,$D76&gt;0,NOT(ISBLANK($H76))),_xlfn.LOGNORM.INV(ABS(VLOOKUP($N$1,VLookups!$A$53:$B$54,2,FALSE)-Q$3),LN($G76),LN($K76)),"")</f>
        <v/>
      </c>
      <c r="R76" s="86" t="str">
        <f>IF(AND($B76&gt;0,$C76&gt;0,$D76&gt;0,NOT(ISBLANK($H76))),_xlfn.LOGNORM.INV(ABS(VLOOKUP($N$1,VLookups!$A$53:$B$54,2,FALSE)-R$3),LN($G76),LN($K76)),"")</f>
        <v/>
      </c>
      <c r="S76" s="85" t="str">
        <f>IF(AND($B76&gt;0,$C76&gt;0,$D76&gt;0,NOT(ISBLANK($H76))),_xlfn.LOGNORM.INV(ABS(VLOOKUP($N$1,VLookups!$A$53:$B$54,2,FALSE)-S$3),LN($G76),LN($K76)),"")</f>
        <v/>
      </c>
      <c r="T76" s="86" t="str">
        <f>IF(AND($B76&gt;0,$C76&gt;0,$D76&gt;0,NOT(ISBLANK($H76))),_xlfn.LOGNORM.INV(ABS(VLOOKUP($N$1,VLookups!$A$53:$B$54,2,FALSE)-T$3),LN($G76),LN($K76)),"")</f>
        <v/>
      </c>
      <c r="U76" s="85" t="str">
        <f>IF(AND($B76&gt;0,$C76&gt;0,$D76&gt;0,NOT(ISBLANK($H76))),_xlfn.LOGNORM.INV(ABS(VLOOKUP($N$1,VLookups!$A$53:$B$54,2,FALSE)-U$3),LN($G76),LN($K76)),"")</f>
        <v/>
      </c>
      <c r="V76" s="5"/>
      <c r="W76" s="152" t="str">
        <f t="shared" si="354"/>
        <v/>
      </c>
      <c r="X76" s="152"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53" t="e">
        <f t="shared" si="348"/>
        <v>#N/A</v>
      </c>
      <c r="HR76" s="153" t="e">
        <f t="shared" si="329"/>
        <v>#N/A</v>
      </c>
      <c r="HS76" s="153" t="e">
        <f t="shared" si="329"/>
        <v>#N/A</v>
      </c>
      <c r="HT76" s="153" t="e">
        <f t="shared" si="329"/>
        <v>#N/A</v>
      </c>
      <c r="HU76" s="153" t="e">
        <f t="shared" si="342"/>
        <v>#N/A</v>
      </c>
      <c r="HV76" s="153" t="e">
        <f t="shared" si="342"/>
        <v>#N/A</v>
      </c>
      <c r="HW76" s="153" t="e">
        <f t="shared" si="342"/>
        <v>#N/A</v>
      </c>
      <c r="HX76" s="153" t="e">
        <f t="shared" si="342"/>
        <v>#N/A</v>
      </c>
      <c r="HY76" s="153" t="e">
        <f t="shared" si="342"/>
        <v>#N/A</v>
      </c>
      <c r="HZ76" s="153" t="e">
        <f t="shared" si="342"/>
        <v>#N/A</v>
      </c>
      <c r="IA76" s="153" t="e">
        <f t="shared" si="342"/>
        <v>#N/A</v>
      </c>
      <c r="IB76" s="153" t="e">
        <f t="shared" si="342"/>
        <v>#N/A</v>
      </c>
      <c r="IC76" s="153" t="e">
        <f t="shared" si="342"/>
        <v>#N/A</v>
      </c>
      <c r="ID76" s="153" t="e">
        <f t="shared" si="342"/>
        <v>#N/A</v>
      </c>
      <c r="IE76" s="153" t="e">
        <f t="shared" si="342"/>
        <v>#N/A</v>
      </c>
      <c r="IF76" s="153" t="e">
        <f t="shared" si="342"/>
        <v>#N/A</v>
      </c>
      <c r="IG76" s="153" t="e">
        <f t="shared" si="342"/>
        <v>#N/A</v>
      </c>
      <c r="IH76" s="153" t="e">
        <f t="shared" si="342"/>
        <v>#N/A</v>
      </c>
      <c r="II76" s="153" t="e">
        <f t="shared" si="342"/>
        <v>#N/A</v>
      </c>
      <c r="IJ76" s="153" t="e">
        <f t="shared" si="337"/>
        <v>#N/A</v>
      </c>
      <c r="IK76" s="153" t="e">
        <f t="shared" si="337"/>
        <v>#N/A</v>
      </c>
      <c r="IL76" s="153" t="e">
        <f t="shared" si="337"/>
        <v>#N/A</v>
      </c>
      <c r="IM76" s="153" t="e">
        <f t="shared" si="337"/>
        <v>#N/A</v>
      </c>
      <c r="IN76" s="153" t="e">
        <f t="shared" si="337"/>
        <v>#N/A</v>
      </c>
      <c r="IO76" s="153" t="e">
        <f t="shared" si="337"/>
        <v>#N/A</v>
      </c>
      <c r="IP76" s="153" t="e">
        <f t="shared" si="337"/>
        <v>#N/A</v>
      </c>
      <c r="IQ76" s="153" t="e">
        <f t="shared" si="337"/>
        <v>#N/A</v>
      </c>
      <c r="IR76" s="153" t="e">
        <f t="shared" si="337"/>
        <v>#N/A</v>
      </c>
      <c r="IS76" s="153" t="e">
        <f t="shared" si="337"/>
        <v>#N/A</v>
      </c>
      <c r="IT76" s="153" t="e">
        <f t="shared" si="337"/>
        <v>#N/A</v>
      </c>
      <c r="IU76" s="153" t="e">
        <f t="shared" si="337"/>
        <v>#N/A</v>
      </c>
      <c r="IV76" s="153" t="e">
        <f t="shared" si="337"/>
        <v>#N/A</v>
      </c>
      <c r="IW76" s="153" t="e">
        <f t="shared" si="337"/>
        <v>#N/A</v>
      </c>
      <c r="IX76" s="153" t="e">
        <f t="shared" si="337"/>
        <v>#N/A</v>
      </c>
      <c r="IY76" s="153" t="e">
        <f t="shared" si="333"/>
        <v>#N/A</v>
      </c>
      <c r="IZ76" s="153" t="e">
        <f t="shared" si="333"/>
        <v>#N/A</v>
      </c>
      <c r="JA76" s="153" t="e">
        <f t="shared" si="333"/>
        <v>#N/A</v>
      </c>
      <c r="JB76" s="153" t="e">
        <f t="shared" si="333"/>
        <v>#N/A</v>
      </c>
      <c r="JC76" s="153" t="e">
        <f t="shared" si="333"/>
        <v>#N/A</v>
      </c>
      <c r="JD76" s="153" t="e">
        <f t="shared" si="333"/>
        <v>#N/A</v>
      </c>
      <c r="JE76" s="153" t="e">
        <f t="shared" si="333"/>
        <v>#N/A</v>
      </c>
      <c r="JF76" s="153" t="e">
        <f t="shared" si="333"/>
        <v>#N/A</v>
      </c>
      <c r="JG76" s="153" t="e">
        <f t="shared" si="333"/>
        <v>#N/A</v>
      </c>
      <c r="JH76" s="153" t="e">
        <f t="shared" si="333"/>
        <v>#N/A</v>
      </c>
      <c r="JI76" s="153" t="e">
        <f t="shared" si="333"/>
        <v>#N/A</v>
      </c>
      <c r="JJ76" s="153" t="e">
        <f t="shared" si="333"/>
        <v>#N/A</v>
      </c>
      <c r="JK76" s="153" t="e">
        <f t="shared" si="333"/>
        <v>#N/A</v>
      </c>
      <c r="JL76" s="153" t="e">
        <f t="shared" si="333"/>
        <v>#N/A</v>
      </c>
      <c r="JM76" s="153" t="e">
        <f t="shared" si="333"/>
        <v>#N/A</v>
      </c>
      <c r="JN76" s="153" t="e">
        <f t="shared" si="357"/>
        <v>#N/A</v>
      </c>
      <c r="JO76" s="153" t="e">
        <f t="shared" si="357"/>
        <v>#N/A</v>
      </c>
      <c r="JP76" s="153" t="e">
        <f t="shared" si="357"/>
        <v>#N/A</v>
      </c>
      <c r="JQ76" s="153" t="e">
        <f t="shared" si="357"/>
        <v>#N/A</v>
      </c>
      <c r="JR76" s="153" t="e">
        <f t="shared" si="357"/>
        <v>#N/A</v>
      </c>
      <c r="JS76" s="153" t="e">
        <f t="shared" si="357"/>
        <v>#N/A</v>
      </c>
      <c r="JT76" s="153" t="e">
        <f t="shared" si="357"/>
        <v>#N/A</v>
      </c>
      <c r="JU76" s="153" t="e">
        <f t="shared" si="357"/>
        <v>#N/A</v>
      </c>
      <c r="JV76" s="153" t="e">
        <f t="shared" si="357"/>
        <v>#N/A</v>
      </c>
      <c r="JW76" s="153" t="e">
        <f t="shared" si="357"/>
        <v>#N/A</v>
      </c>
      <c r="JX76" s="153" t="e">
        <f t="shared" si="357"/>
        <v>#N/A</v>
      </c>
      <c r="JY76" s="153" t="e">
        <f t="shared" si="357"/>
        <v>#N/A</v>
      </c>
      <c r="JZ76" s="153" t="e">
        <f t="shared" si="357"/>
        <v>#N/A</v>
      </c>
      <c r="KA76" s="153" t="e">
        <f t="shared" si="357"/>
        <v>#N/A</v>
      </c>
      <c r="KB76" s="153" t="e">
        <f t="shared" si="357"/>
        <v>#N/A</v>
      </c>
      <c r="KC76" s="153" t="e">
        <f t="shared" si="365"/>
        <v>#N/A</v>
      </c>
      <c r="KD76" s="153" t="e">
        <f t="shared" si="330"/>
        <v>#N/A</v>
      </c>
      <c r="KE76" s="153" t="e">
        <f t="shared" si="330"/>
        <v>#N/A</v>
      </c>
      <c r="KF76" s="153" t="e">
        <f t="shared" si="330"/>
        <v>#N/A</v>
      </c>
      <c r="KG76" s="153" t="e">
        <f t="shared" si="343"/>
        <v>#N/A</v>
      </c>
      <c r="KH76" s="153" t="e">
        <f t="shared" si="343"/>
        <v>#N/A</v>
      </c>
      <c r="KI76" s="153" t="e">
        <f t="shared" si="343"/>
        <v>#N/A</v>
      </c>
      <c r="KJ76" s="153" t="e">
        <f t="shared" si="343"/>
        <v>#N/A</v>
      </c>
      <c r="KK76" s="153" t="e">
        <f t="shared" si="343"/>
        <v>#N/A</v>
      </c>
      <c r="KL76" s="153" t="e">
        <f t="shared" si="343"/>
        <v>#N/A</v>
      </c>
      <c r="KM76" s="153" t="e">
        <f t="shared" si="343"/>
        <v>#N/A</v>
      </c>
      <c r="KN76" s="153" t="e">
        <f t="shared" si="343"/>
        <v>#N/A</v>
      </c>
      <c r="KO76" s="153" t="e">
        <f t="shared" si="343"/>
        <v>#N/A</v>
      </c>
      <c r="KP76" s="153" t="e">
        <f t="shared" si="343"/>
        <v>#N/A</v>
      </c>
      <c r="KQ76" s="153" t="e">
        <f t="shared" si="343"/>
        <v>#N/A</v>
      </c>
      <c r="KR76" s="153" t="e">
        <f t="shared" si="343"/>
        <v>#N/A</v>
      </c>
      <c r="KS76" s="153" t="e">
        <f t="shared" si="343"/>
        <v>#N/A</v>
      </c>
      <c r="KT76" s="153" t="e">
        <f t="shared" si="343"/>
        <v>#N/A</v>
      </c>
      <c r="KU76" s="153" t="e">
        <f t="shared" si="343"/>
        <v>#N/A</v>
      </c>
      <c r="KV76" s="153" t="e">
        <f t="shared" si="338"/>
        <v>#N/A</v>
      </c>
      <c r="KW76" s="153" t="e">
        <f t="shared" si="338"/>
        <v>#N/A</v>
      </c>
      <c r="KX76" s="153" t="e">
        <f t="shared" si="338"/>
        <v>#N/A</v>
      </c>
      <c r="KY76" s="153" t="e">
        <f t="shared" si="338"/>
        <v>#N/A</v>
      </c>
      <c r="KZ76" s="153" t="e">
        <f t="shared" si="338"/>
        <v>#N/A</v>
      </c>
      <c r="LA76" s="153" t="e">
        <f t="shared" si="338"/>
        <v>#N/A</v>
      </c>
      <c r="LB76" s="153" t="e">
        <f t="shared" si="338"/>
        <v>#N/A</v>
      </c>
      <c r="LC76" s="153" t="e">
        <f t="shared" si="338"/>
        <v>#N/A</v>
      </c>
      <c r="LD76" s="153" t="e">
        <f t="shared" si="338"/>
        <v>#N/A</v>
      </c>
      <c r="LE76" s="153" t="e">
        <f t="shared" si="338"/>
        <v>#N/A</v>
      </c>
      <c r="LF76" s="153" t="e">
        <f t="shared" si="338"/>
        <v>#N/A</v>
      </c>
      <c r="LG76" s="153" t="e">
        <f t="shared" si="338"/>
        <v>#N/A</v>
      </c>
      <c r="LH76" s="153" t="e">
        <f t="shared" si="338"/>
        <v>#N/A</v>
      </c>
      <c r="LI76" s="153" t="e">
        <f t="shared" si="338"/>
        <v>#N/A</v>
      </c>
      <c r="LJ76" s="153" t="e">
        <f t="shared" si="338"/>
        <v>#N/A</v>
      </c>
      <c r="LK76" s="153" t="e">
        <f t="shared" si="334"/>
        <v>#N/A</v>
      </c>
      <c r="LL76" s="153" t="e">
        <f t="shared" si="334"/>
        <v>#N/A</v>
      </c>
      <c r="LM76" s="153" t="e">
        <f t="shared" si="334"/>
        <v>#N/A</v>
      </c>
      <c r="LN76" s="153" t="e">
        <f t="shared" si="334"/>
        <v>#N/A</v>
      </c>
      <c r="LO76" s="153" t="e">
        <f t="shared" si="334"/>
        <v>#N/A</v>
      </c>
      <c r="LP76" s="153" t="e">
        <f t="shared" si="334"/>
        <v>#N/A</v>
      </c>
      <c r="LQ76" s="153" t="e">
        <f t="shared" si="334"/>
        <v>#N/A</v>
      </c>
      <c r="LR76" s="153" t="e">
        <f t="shared" si="334"/>
        <v>#N/A</v>
      </c>
      <c r="LS76" s="153" t="e">
        <f t="shared" si="334"/>
        <v>#N/A</v>
      </c>
      <c r="LT76" s="153" t="e">
        <f t="shared" si="334"/>
        <v>#N/A</v>
      </c>
      <c r="LU76" s="153" t="e">
        <f t="shared" si="334"/>
        <v>#N/A</v>
      </c>
      <c r="LV76" s="153" t="e">
        <f t="shared" si="334"/>
        <v>#N/A</v>
      </c>
      <c r="LW76" s="153" t="e">
        <f t="shared" si="334"/>
        <v>#N/A</v>
      </c>
      <c r="LX76" s="153" t="e">
        <f t="shared" si="334"/>
        <v>#N/A</v>
      </c>
      <c r="LY76" s="153" t="e">
        <f t="shared" si="334"/>
        <v>#N/A</v>
      </c>
      <c r="LZ76" s="153" t="e">
        <f t="shared" si="358"/>
        <v>#N/A</v>
      </c>
      <c r="MA76" s="153" t="e">
        <f t="shared" si="358"/>
        <v>#N/A</v>
      </c>
      <c r="MB76" s="153" t="e">
        <f t="shared" si="358"/>
        <v>#N/A</v>
      </c>
      <c r="MC76" s="153" t="e">
        <f t="shared" si="358"/>
        <v>#N/A</v>
      </c>
      <c r="MD76" s="153" t="e">
        <f t="shared" si="358"/>
        <v>#N/A</v>
      </c>
      <c r="ME76" s="153" t="e">
        <f t="shared" si="358"/>
        <v>#N/A</v>
      </c>
      <c r="MF76" s="153" t="e">
        <f t="shared" si="358"/>
        <v>#N/A</v>
      </c>
      <c r="MG76" s="153" t="e">
        <f t="shared" si="358"/>
        <v>#N/A</v>
      </c>
      <c r="MH76" s="153" t="e">
        <f t="shared" si="358"/>
        <v>#N/A</v>
      </c>
      <c r="MI76" s="153" t="e">
        <f t="shared" si="358"/>
        <v>#N/A</v>
      </c>
      <c r="MJ76" s="153" t="e">
        <f t="shared" si="358"/>
        <v>#N/A</v>
      </c>
      <c r="MK76" s="153" t="e">
        <f t="shared" si="358"/>
        <v>#N/A</v>
      </c>
      <c r="ML76" s="153" t="e">
        <f t="shared" si="358"/>
        <v>#N/A</v>
      </c>
      <c r="MM76" s="153" t="e">
        <f t="shared" si="358"/>
        <v>#N/A</v>
      </c>
      <c r="MN76" s="153" t="e">
        <f t="shared" si="358"/>
        <v>#N/A</v>
      </c>
      <c r="MO76" s="153" t="e">
        <f t="shared" si="366"/>
        <v>#N/A</v>
      </c>
      <c r="MP76" s="153" t="e">
        <f t="shared" si="331"/>
        <v>#N/A</v>
      </c>
      <c r="MQ76" s="153" t="e">
        <f t="shared" si="331"/>
        <v>#N/A</v>
      </c>
      <c r="MR76" s="153" t="e">
        <f t="shared" si="331"/>
        <v>#N/A</v>
      </c>
      <c r="MS76" s="153" t="e">
        <f t="shared" si="344"/>
        <v>#N/A</v>
      </c>
      <c r="MT76" s="153" t="e">
        <f t="shared" si="344"/>
        <v>#N/A</v>
      </c>
      <c r="MU76" s="153" t="e">
        <f t="shared" si="344"/>
        <v>#N/A</v>
      </c>
      <c r="MV76" s="153" t="e">
        <f t="shared" si="344"/>
        <v>#N/A</v>
      </c>
      <c r="MW76" s="153" t="e">
        <f t="shared" si="344"/>
        <v>#N/A</v>
      </c>
      <c r="MX76" s="153" t="e">
        <f t="shared" si="344"/>
        <v>#N/A</v>
      </c>
      <c r="MY76" s="153" t="e">
        <f t="shared" si="344"/>
        <v>#N/A</v>
      </c>
      <c r="MZ76" s="153" t="e">
        <f t="shared" si="344"/>
        <v>#N/A</v>
      </c>
      <c r="NA76" s="153" t="e">
        <f t="shared" si="344"/>
        <v>#N/A</v>
      </c>
      <c r="NB76" s="153" t="e">
        <f t="shared" si="344"/>
        <v>#N/A</v>
      </c>
      <c r="NC76" s="153" t="e">
        <f t="shared" si="344"/>
        <v>#N/A</v>
      </c>
      <c r="ND76" s="153" t="e">
        <f t="shared" si="344"/>
        <v>#N/A</v>
      </c>
      <c r="NE76" s="153" t="e">
        <f t="shared" si="344"/>
        <v>#N/A</v>
      </c>
      <c r="NF76" s="153" t="e">
        <f t="shared" si="344"/>
        <v>#N/A</v>
      </c>
      <c r="NG76" s="153" t="e">
        <f t="shared" si="344"/>
        <v>#N/A</v>
      </c>
      <c r="NH76" s="153" t="e">
        <f t="shared" si="339"/>
        <v>#N/A</v>
      </c>
      <c r="NI76" s="153" t="e">
        <f t="shared" si="339"/>
        <v>#N/A</v>
      </c>
      <c r="NJ76" s="153" t="e">
        <f t="shared" si="339"/>
        <v>#N/A</v>
      </c>
      <c r="NK76" s="153" t="e">
        <f t="shared" si="339"/>
        <v>#N/A</v>
      </c>
      <c r="NL76" s="153" t="e">
        <f t="shared" si="339"/>
        <v>#N/A</v>
      </c>
      <c r="NM76" s="153" t="e">
        <f t="shared" si="339"/>
        <v>#N/A</v>
      </c>
      <c r="NN76" s="153" t="e">
        <f t="shared" si="339"/>
        <v>#N/A</v>
      </c>
      <c r="NO76" s="153" t="e">
        <f t="shared" si="339"/>
        <v>#N/A</v>
      </c>
      <c r="NP76" s="153" t="e">
        <f t="shared" si="339"/>
        <v>#N/A</v>
      </c>
      <c r="NQ76" s="153" t="e">
        <f t="shared" si="339"/>
        <v>#N/A</v>
      </c>
      <c r="NR76" s="153" t="e">
        <f t="shared" si="339"/>
        <v>#N/A</v>
      </c>
      <c r="NS76" s="153" t="e">
        <f t="shared" si="339"/>
        <v>#N/A</v>
      </c>
      <c r="NT76" s="153" t="e">
        <f t="shared" si="339"/>
        <v>#N/A</v>
      </c>
      <c r="NU76" s="153" t="e">
        <f t="shared" si="339"/>
        <v>#N/A</v>
      </c>
      <c r="NV76" s="153" t="e">
        <f t="shared" si="339"/>
        <v>#N/A</v>
      </c>
      <c r="NW76" s="153" t="e">
        <f t="shared" si="335"/>
        <v>#N/A</v>
      </c>
      <c r="NX76" s="153" t="e">
        <f t="shared" si="335"/>
        <v>#N/A</v>
      </c>
      <c r="NY76" s="153" t="e">
        <f t="shared" si="335"/>
        <v>#N/A</v>
      </c>
      <c r="NZ76" s="153" t="e">
        <f t="shared" si="335"/>
        <v>#N/A</v>
      </c>
      <c r="OA76" s="153" t="e">
        <f t="shared" si="335"/>
        <v>#N/A</v>
      </c>
      <c r="OB76" s="153" t="e">
        <f t="shared" si="335"/>
        <v>#N/A</v>
      </c>
      <c r="OC76" s="153" t="e">
        <f t="shared" si="335"/>
        <v>#N/A</v>
      </c>
      <c r="OD76" s="153" t="e">
        <f t="shared" si="335"/>
        <v>#N/A</v>
      </c>
      <c r="OE76" s="153" t="e">
        <f t="shared" si="335"/>
        <v>#N/A</v>
      </c>
      <c r="OF76" s="153" t="e">
        <f t="shared" si="335"/>
        <v>#N/A</v>
      </c>
      <c r="OG76" s="153" t="e">
        <f t="shared" si="335"/>
        <v>#N/A</v>
      </c>
      <c r="OH76" s="153" t="e">
        <f t="shared" si="335"/>
        <v>#N/A</v>
      </c>
      <c r="OI76" s="153" t="e">
        <f t="shared" si="335"/>
        <v>#N/A</v>
      </c>
      <c r="OJ76" s="153" t="e">
        <f t="shared" si="335"/>
        <v>#N/A</v>
      </c>
      <c r="OK76" s="153" t="e">
        <f t="shared" si="335"/>
        <v>#N/A</v>
      </c>
      <c r="OL76" s="153" t="e">
        <f t="shared" si="359"/>
        <v>#N/A</v>
      </c>
      <c r="OM76" s="153" t="e">
        <f t="shared" si="359"/>
        <v>#N/A</v>
      </c>
      <c r="ON76" s="153" t="e">
        <f t="shared" si="359"/>
        <v>#N/A</v>
      </c>
      <c r="OO76" s="153" t="e">
        <f t="shared" si="359"/>
        <v>#N/A</v>
      </c>
      <c r="OP76" s="153" t="e">
        <f t="shared" si="359"/>
        <v>#N/A</v>
      </c>
      <c r="OQ76" s="153" t="e">
        <f t="shared" si="359"/>
        <v>#N/A</v>
      </c>
      <c r="OR76" s="153" t="e">
        <f t="shared" si="359"/>
        <v>#N/A</v>
      </c>
      <c r="OS76" s="153" t="e">
        <f t="shared" si="359"/>
        <v>#N/A</v>
      </c>
      <c r="OT76" s="153" t="e">
        <f t="shared" si="359"/>
        <v>#N/A</v>
      </c>
      <c r="OU76" s="153" t="e">
        <f t="shared" si="359"/>
        <v>#N/A</v>
      </c>
      <c r="OV76" s="153" t="e">
        <f t="shared" si="359"/>
        <v>#N/A</v>
      </c>
      <c r="OW76" s="153" t="e">
        <f t="shared" si="359"/>
        <v>#N/A</v>
      </c>
      <c r="OX76" s="153" t="e">
        <f t="shared" si="359"/>
        <v>#N/A</v>
      </c>
      <c r="OY76" s="153" t="e">
        <f t="shared" si="359"/>
        <v>#N/A</v>
      </c>
      <c r="OZ76" s="153" t="e">
        <f t="shared" si="359"/>
        <v>#N/A</v>
      </c>
      <c r="PA76" s="153" t="e">
        <f t="shared" si="367"/>
        <v>#N/A</v>
      </c>
      <c r="PB76" s="153" t="e">
        <f t="shared" si="349"/>
        <v>#N/A</v>
      </c>
      <c r="PC76" s="153" t="e">
        <f t="shared" si="349"/>
        <v>#N/A</v>
      </c>
      <c r="PD76" s="153" t="e">
        <f t="shared" si="349"/>
        <v>#N/A</v>
      </c>
      <c r="PE76" s="153" t="e">
        <f t="shared" si="349"/>
        <v>#N/A</v>
      </c>
      <c r="PF76" s="153" t="e">
        <f t="shared" si="349"/>
        <v>#N/A</v>
      </c>
      <c r="PG76" s="153" t="e">
        <f t="shared" si="349"/>
        <v>#N/A</v>
      </c>
      <c r="PH76" s="153" t="e">
        <f t="shared" si="349"/>
        <v>#N/A</v>
      </c>
      <c r="PI76" s="153" t="e">
        <f t="shared" si="349"/>
        <v>#N/A</v>
      </c>
    </row>
    <row r="77" spans="1:425" hidden="1" x14ac:dyDescent="0.75">
      <c r="A77" s="4">
        <v>74</v>
      </c>
      <c r="B77" s="342" t="str">
        <f>IFERROR(_xlfn.LOGNORM.INV(VLookups!$B$22,LN($G77),LN($K77)),"")</f>
        <v/>
      </c>
      <c r="C77" s="87"/>
      <c r="D77" s="342" t="str">
        <f>IFERROR(_xlfn.LOGNORM.INV(VLookups!$B$23,LN($G77),LN($K77)),"")</f>
        <v/>
      </c>
      <c r="E77" s="34" t="str">
        <f t="shared" si="350"/>
        <v/>
      </c>
      <c r="F77" s="34" t="str">
        <f t="shared" si="351"/>
        <v/>
      </c>
      <c r="G77" s="68" t="str">
        <f>IF(AND(C77&gt;0,NOT(ISBLANK(H77))),IF(VLOOKUP($C$3,VLookups!$A$17:$B$18,2,FALSE),C77*VLOOKUP(H77,VLookups!$A$4:$B$13,2,FALSE),C77),"")</f>
        <v/>
      </c>
      <c r="H77" s="21"/>
      <c r="I77" s="56"/>
      <c r="J77" s="244"/>
      <c r="K77" s="343" t="str">
        <f>IF(C77&gt;0,IF(ISBLANK(J77),IF(ISBLANK(H77),"",VLOOKUP(H77,VLookups!$A$4:$C$13,3,FALSE)),J77),"")</f>
        <v/>
      </c>
      <c r="L77" s="343" t="str">
        <f t="shared" si="352"/>
        <v/>
      </c>
      <c r="M77" s="70" t="str">
        <f t="shared" si="353"/>
        <v/>
      </c>
      <c r="N77" s="87"/>
      <c r="O77" s="237" t="str">
        <f>IF(AND(N77&gt;0,C77&gt;0,NOT(K77="")),ABS(VLOOKUP($N$1,VLookups!$A$53:$B$54,2,FALSE)-_xlfn.LOGNORM.DIST(N77,LN(G77),LN(K77),TRUE)),"")</f>
        <v/>
      </c>
      <c r="P77" s="86" t="str">
        <f>IF(AND($B77&gt;0,$C77&gt;0,$D77&gt;0,NOT(ISBLANK($H77))),_xlfn.LOGNORM.INV(ABS(VLOOKUP($N$1,VLookups!$A$53:$B$54,2,FALSE)-P$3),LN($G77),LN($K77)),"")</f>
        <v/>
      </c>
      <c r="Q77" s="85" t="str">
        <f>IF(AND($B77&gt;0,$C77&gt;0,$D77&gt;0,NOT(ISBLANK($H77))),_xlfn.LOGNORM.INV(ABS(VLOOKUP($N$1,VLookups!$A$53:$B$54,2,FALSE)-Q$3),LN($G77),LN($K77)),"")</f>
        <v/>
      </c>
      <c r="R77" s="86" t="str">
        <f>IF(AND($B77&gt;0,$C77&gt;0,$D77&gt;0,NOT(ISBLANK($H77))),_xlfn.LOGNORM.INV(ABS(VLOOKUP($N$1,VLookups!$A$53:$B$54,2,FALSE)-R$3),LN($G77),LN($K77)),"")</f>
        <v/>
      </c>
      <c r="S77" s="85" t="str">
        <f>IF(AND($B77&gt;0,$C77&gt;0,$D77&gt;0,NOT(ISBLANK($H77))),_xlfn.LOGNORM.INV(ABS(VLOOKUP($N$1,VLookups!$A$53:$B$54,2,FALSE)-S$3),LN($G77),LN($K77)),"")</f>
        <v/>
      </c>
      <c r="T77" s="86" t="str">
        <f>IF(AND($B77&gt;0,$C77&gt;0,$D77&gt;0,NOT(ISBLANK($H77))),_xlfn.LOGNORM.INV(ABS(VLOOKUP($N$1,VLookups!$A$53:$B$54,2,FALSE)-T$3),LN($G77),LN($K77)),"")</f>
        <v/>
      </c>
      <c r="U77" s="85" t="str">
        <f>IF(AND($B77&gt;0,$C77&gt;0,$D77&gt;0,NOT(ISBLANK($H77))),_xlfn.LOGNORM.INV(ABS(VLOOKUP($N$1,VLookups!$A$53:$B$54,2,FALSE)-U$3),LN($G77),LN($K77)),"")</f>
        <v/>
      </c>
      <c r="V77" s="5"/>
      <c r="W77" s="152" t="str">
        <f t="shared" si="354"/>
        <v/>
      </c>
      <c r="X77" s="152"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53" t="e">
        <f t="shared" si="348"/>
        <v>#N/A</v>
      </c>
      <c r="HR77" s="153" t="e">
        <f t="shared" ref="HR77:HT92" si="563">IF(ISNONTEXT($K77),_xlfn.LOGNORM.DIST(Y77,LN($G77),LN($K77),FALSE),NA())</f>
        <v>#N/A</v>
      </c>
      <c r="HS77" s="153" t="e">
        <f t="shared" si="563"/>
        <v>#N/A</v>
      </c>
      <c r="HT77" s="153" t="e">
        <f t="shared" si="563"/>
        <v>#N/A</v>
      </c>
      <c r="HU77" s="153" t="e">
        <f t="shared" si="342"/>
        <v>#N/A</v>
      </c>
      <c r="HV77" s="153" t="e">
        <f t="shared" si="342"/>
        <v>#N/A</v>
      </c>
      <c r="HW77" s="153" t="e">
        <f t="shared" si="342"/>
        <v>#N/A</v>
      </c>
      <c r="HX77" s="153" t="e">
        <f t="shared" si="342"/>
        <v>#N/A</v>
      </c>
      <c r="HY77" s="153" t="e">
        <f t="shared" si="342"/>
        <v>#N/A</v>
      </c>
      <c r="HZ77" s="153" t="e">
        <f t="shared" si="342"/>
        <v>#N/A</v>
      </c>
      <c r="IA77" s="153" t="e">
        <f t="shared" si="342"/>
        <v>#N/A</v>
      </c>
      <c r="IB77" s="153" t="e">
        <f t="shared" si="342"/>
        <v>#N/A</v>
      </c>
      <c r="IC77" s="153" t="e">
        <f t="shared" si="342"/>
        <v>#N/A</v>
      </c>
      <c r="ID77" s="153" t="e">
        <f t="shared" si="342"/>
        <v>#N/A</v>
      </c>
      <c r="IE77" s="153" t="e">
        <f t="shared" si="342"/>
        <v>#N/A</v>
      </c>
      <c r="IF77" s="153" t="e">
        <f t="shared" si="342"/>
        <v>#N/A</v>
      </c>
      <c r="IG77" s="153" t="e">
        <f t="shared" si="342"/>
        <v>#N/A</v>
      </c>
      <c r="IH77" s="153" t="e">
        <f t="shared" si="342"/>
        <v>#N/A</v>
      </c>
      <c r="II77" s="153" t="e">
        <f t="shared" si="342"/>
        <v>#N/A</v>
      </c>
      <c r="IJ77" s="153" t="e">
        <f t="shared" si="337"/>
        <v>#N/A</v>
      </c>
      <c r="IK77" s="153" t="e">
        <f t="shared" si="337"/>
        <v>#N/A</v>
      </c>
      <c r="IL77" s="153" t="e">
        <f t="shared" si="337"/>
        <v>#N/A</v>
      </c>
      <c r="IM77" s="153" t="e">
        <f t="shared" si="337"/>
        <v>#N/A</v>
      </c>
      <c r="IN77" s="153" t="e">
        <f t="shared" si="337"/>
        <v>#N/A</v>
      </c>
      <c r="IO77" s="153" t="e">
        <f t="shared" si="337"/>
        <v>#N/A</v>
      </c>
      <c r="IP77" s="153" t="e">
        <f t="shared" si="337"/>
        <v>#N/A</v>
      </c>
      <c r="IQ77" s="153" t="e">
        <f t="shared" si="337"/>
        <v>#N/A</v>
      </c>
      <c r="IR77" s="153" t="e">
        <f t="shared" si="337"/>
        <v>#N/A</v>
      </c>
      <c r="IS77" s="153" t="e">
        <f t="shared" si="337"/>
        <v>#N/A</v>
      </c>
      <c r="IT77" s="153" t="e">
        <f t="shared" si="337"/>
        <v>#N/A</v>
      </c>
      <c r="IU77" s="153" t="e">
        <f t="shared" si="337"/>
        <v>#N/A</v>
      </c>
      <c r="IV77" s="153" t="e">
        <f t="shared" si="337"/>
        <v>#N/A</v>
      </c>
      <c r="IW77" s="153" t="e">
        <f t="shared" si="337"/>
        <v>#N/A</v>
      </c>
      <c r="IX77" s="153" t="e">
        <f t="shared" si="337"/>
        <v>#N/A</v>
      </c>
      <c r="IY77" s="153" t="e">
        <f t="shared" si="333"/>
        <v>#N/A</v>
      </c>
      <c r="IZ77" s="153" t="e">
        <f t="shared" si="333"/>
        <v>#N/A</v>
      </c>
      <c r="JA77" s="153" t="e">
        <f t="shared" si="333"/>
        <v>#N/A</v>
      </c>
      <c r="JB77" s="153" t="e">
        <f t="shared" si="333"/>
        <v>#N/A</v>
      </c>
      <c r="JC77" s="153" t="e">
        <f t="shared" si="333"/>
        <v>#N/A</v>
      </c>
      <c r="JD77" s="153" t="e">
        <f t="shared" si="333"/>
        <v>#N/A</v>
      </c>
      <c r="JE77" s="153" t="e">
        <f t="shared" si="333"/>
        <v>#N/A</v>
      </c>
      <c r="JF77" s="153" t="e">
        <f t="shared" si="333"/>
        <v>#N/A</v>
      </c>
      <c r="JG77" s="153" t="e">
        <f t="shared" si="333"/>
        <v>#N/A</v>
      </c>
      <c r="JH77" s="153" t="e">
        <f t="shared" si="333"/>
        <v>#N/A</v>
      </c>
      <c r="JI77" s="153" t="e">
        <f t="shared" si="333"/>
        <v>#N/A</v>
      </c>
      <c r="JJ77" s="153" t="e">
        <f t="shared" si="333"/>
        <v>#N/A</v>
      </c>
      <c r="JK77" s="153" t="e">
        <f t="shared" si="333"/>
        <v>#N/A</v>
      </c>
      <c r="JL77" s="153" t="e">
        <f t="shared" si="333"/>
        <v>#N/A</v>
      </c>
      <c r="JM77" s="153" t="e">
        <f t="shared" si="333"/>
        <v>#N/A</v>
      </c>
      <c r="JN77" s="153" t="e">
        <f t="shared" si="357"/>
        <v>#N/A</v>
      </c>
      <c r="JO77" s="153" t="e">
        <f t="shared" si="357"/>
        <v>#N/A</v>
      </c>
      <c r="JP77" s="153" t="e">
        <f t="shared" si="357"/>
        <v>#N/A</v>
      </c>
      <c r="JQ77" s="153" t="e">
        <f t="shared" si="357"/>
        <v>#N/A</v>
      </c>
      <c r="JR77" s="153" t="e">
        <f t="shared" si="357"/>
        <v>#N/A</v>
      </c>
      <c r="JS77" s="153" t="e">
        <f t="shared" si="357"/>
        <v>#N/A</v>
      </c>
      <c r="JT77" s="153" t="e">
        <f t="shared" si="357"/>
        <v>#N/A</v>
      </c>
      <c r="JU77" s="153" t="e">
        <f t="shared" si="357"/>
        <v>#N/A</v>
      </c>
      <c r="JV77" s="153" t="e">
        <f t="shared" si="357"/>
        <v>#N/A</v>
      </c>
      <c r="JW77" s="153" t="e">
        <f t="shared" si="357"/>
        <v>#N/A</v>
      </c>
      <c r="JX77" s="153" t="e">
        <f t="shared" si="357"/>
        <v>#N/A</v>
      </c>
      <c r="JY77" s="153" t="e">
        <f t="shared" si="357"/>
        <v>#N/A</v>
      </c>
      <c r="JZ77" s="153" t="e">
        <f t="shared" si="357"/>
        <v>#N/A</v>
      </c>
      <c r="KA77" s="153" t="e">
        <f t="shared" si="357"/>
        <v>#N/A</v>
      </c>
      <c r="KB77" s="153" t="e">
        <f t="shared" si="357"/>
        <v>#N/A</v>
      </c>
      <c r="KC77" s="153" t="e">
        <f t="shared" si="365"/>
        <v>#N/A</v>
      </c>
      <c r="KD77" s="153" t="e">
        <f t="shared" ref="KD77:KF92" si="564">IF(ISNONTEXT($K77),_xlfn.LOGNORM.DIST(CK77,LN($G77),LN($K77),FALSE),NA())</f>
        <v>#N/A</v>
      </c>
      <c r="KE77" s="153" t="e">
        <f t="shared" si="564"/>
        <v>#N/A</v>
      </c>
      <c r="KF77" s="153" t="e">
        <f t="shared" si="564"/>
        <v>#N/A</v>
      </c>
      <c r="KG77" s="153" t="e">
        <f t="shared" si="343"/>
        <v>#N/A</v>
      </c>
      <c r="KH77" s="153" t="e">
        <f t="shared" si="343"/>
        <v>#N/A</v>
      </c>
      <c r="KI77" s="153" t="e">
        <f t="shared" si="343"/>
        <v>#N/A</v>
      </c>
      <c r="KJ77" s="153" t="e">
        <f t="shared" si="343"/>
        <v>#N/A</v>
      </c>
      <c r="KK77" s="153" t="e">
        <f t="shared" si="343"/>
        <v>#N/A</v>
      </c>
      <c r="KL77" s="153" t="e">
        <f t="shared" si="343"/>
        <v>#N/A</v>
      </c>
      <c r="KM77" s="153" t="e">
        <f t="shared" si="343"/>
        <v>#N/A</v>
      </c>
      <c r="KN77" s="153" t="e">
        <f t="shared" si="343"/>
        <v>#N/A</v>
      </c>
      <c r="KO77" s="153" t="e">
        <f t="shared" si="343"/>
        <v>#N/A</v>
      </c>
      <c r="KP77" s="153" t="e">
        <f t="shared" si="343"/>
        <v>#N/A</v>
      </c>
      <c r="KQ77" s="153" t="e">
        <f t="shared" si="343"/>
        <v>#N/A</v>
      </c>
      <c r="KR77" s="153" t="e">
        <f t="shared" si="343"/>
        <v>#N/A</v>
      </c>
      <c r="KS77" s="153" t="e">
        <f t="shared" si="343"/>
        <v>#N/A</v>
      </c>
      <c r="KT77" s="153" t="e">
        <f t="shared" si="343"/>
        <v>#N/A</v>
      </c>
      <c r="KU77" s="153" t="e">
        <f t="shared" si="343"/>
        <v>#N/A</v>
      </c>
      <c r="KV77" s="153" t="e">
        <f t="shared" si="338"/>
        <v>#N/A</v>
      </c>
      <c r="KW77" s="153" t="e">
        <f t="shared" si="338"/>
        <v>#N/A</v>
      </c>
      <c r="KX77" s="153" t="e">
        <f t="shared" si="338"/>
        <v>#N/A</v>
      </c>
      <c r="KY77" s="153" t="e">
        <f t="shared" si="338"/>
        <v>#N/A</v>
      </c>
      <c r="KZ77" s="153" t="e">
        <f t="shared" si="338"/>
        <v>#N/A</v>
      </c>
      <c r="LA77" s="153" t="e">
        <f t="shared" si="338"/>
        <v>#N/A</v>
      </c>
      <c r="LB77" s="153" t="e">
        <f t="shared" si="338"/>
        <v>#N/A</v>
      </c>
      <c r="LC77" s="153" t="e">
        <f t="shared" si="338"/>
        <v>#N/A</v>
      </c>
      <c r="LD77" s="153" t="e">
        <f t="shared" si="338"/>
        <v>#N/A</v>
      </c>
      <c r="LE77" s="153" t="e">
        <f t="shared" si="338"/>
        <v>#N/A</v>
      </c>
      <c r="LF77" s="153" t="e">
        <f t="shared" si="338"/>
        <v>#N/A</v>
      </c>
      <c r="LG77" s="153" t="e">
        <f t="shared" si="338"/>
        <v>#N/A</v>
      </c>
      <c r="LH77" s="153" t="e">
        <f t="shared" si="338"/>
        <v>#N/A</v>
      </c>
      <c r="LI77" s="153" t="e">
        <f t="shared" si="338"/>
        <v>#N/A</v>
      </c>
      <c r="LJ77" s="153" t="e">
        <f t="shared" si="338"/>
        <v>#N/A</v>
      </c>
      <c r="LK77" s="153" t="e">
        <f t="shared" si="334"/>
        <v>#N/A</v>
      </c>
      <c r="LL77" s="153" t="e">
        <f t="shared" si="334"/>
        <v>#N/A</v>
      </c>
      <c r="LM77" s="153" t="e">
        <f t="shared" si="334"/>
        <v>#N/A</v>
      </c>
      <c r="LN77" s="153" t="e">
        <f t="shared" si="334"/>
        <v>#N/A</v>
      </c>
      <c r="LO77" s="153" t="e">
        <f t="shared" si="334"/>
        <v>#N/A</v>
      </c>
      <c r="LP77" s="153" t="e">
        <f t="shared" si="334"/>
        <v>#N/A</v>
      </c>
      <c r="LQ77" s="153" t="e">
        <f t="shared" si="334"/>
        <v>#N/A</v>
      </c>
      <c r="LR77" s="153" t="e">
        <f t="shared" si="334"/>
        <v>#N/A</v>
      </c>
      <c r="LS77" s="153" t="e">
        <f t="shared" si="334"/>
        <v>#N/A</v>
      </c>
      <c r="LT77" s="153" t="e">
        <f t="shared" si="334"/>
        <v>#N/A</v>
      </c>
      <c r="LU77" s="153" t="e">
        <f t="shared" si="334"/>
        <v>#N/A</v>
      </c>
      <c r="LV77" s="153" t="e">
        <f t="shared" si="334"/>
        <v>#N/A</v>
      </c>
      <c r="LW77" s="153" t="e">
        <f t="shared" si="334"/>
        <v>#N/A</v>
      </c>
      <c r="LX77" s="153" t="e">
        <f t="shared" si="334"/>
        <v>#N/A</v>
      </c>
      <c r="LY77" s="153" t="e">
        <f t="shared" si="334"/>
        <v>#N/A</v>
      </c>
      <c r="LZ77" s="153" t="e">
        <f t="shared" si="358"/>
        <v>#N/A</v>
      </c>
      <c r="MA77" s="153" t="e">
        <f t="shared" si="358"/>
        <v>#N/A</v>
      </c>
      <c r="MB77" s="153" t="e">
        <f t="shared" si="358"/>
        <v>#N/A</v>
      </c>
      <c r="MC77" s="153" t="e">
        <f t="shared" si="358"/>
        <v>#N/A</v>
      </c>
      <c r="MD77" s="153" t="e">
        <f t="shared" si="358"/>
        <v>#N/A</v>
      </c>
      <c r="ME77" s="153" t="e">
        <f t="shared" si="358"/>
        <v>#N/A</v>
      </c>
      <c r="MF77" s="153" t="e">
        <f t="shared" si="358"/>
        <v>#N/A</v>
      </c>
      <c r="MG77" s="153" t="e">
        <f t="shared" si="358"/>
        <v>#N/A</v>
      </c>
      <c r="MH77" s="153" t="e">
        <f t="shared" si="358"/>
        <v>#N/A</v>
      </c>
      <c r="MI77" s="153" t="e">
        <f t="shared" si="358"/>
        <v>#N/A</v>
      </c>
      <c r="MJ77" s="153" t="e">
        <f t="shared" si="358"/>
        <v>#N/A</v>
      </c>
      <c r="MK77" s="153" t="e">
        <f t="shared" si="358"/>
        <v>#N/A</v>
      </c>
      <c r="ML77" s="153" t="e">
        <f t="shared" si="358"/>
        <v>#N/A</v>
      </c>
      <c r="MM77" s="153" t="e">
        <f t="shared" si="358"/>
        <v>#N/A</v>
      </c>
      <c r="MN77" s="153" t="e">
        <f t="shared" si="358"/>
        <v>#N/A</v>
      </c>
      <c r="MO77" s="153" t="e">
        <f t="shared" si="366"/>
        <v>#N/A</v>
      </c>
      <c r="MP77" s="153" t="e">
        <f t="shared" ref="MP77:MR92" si="565">IF(ISNONTEXT($K77),_xlfn.LOGNORM.DIST(EW77,LN($G77),LN($K77),FALSE),NA())</f>
        <v>#N/A</v>
      </c>
      <c r="MQ77" s="153" t="e">
        <f t="shared" si="565"/>
        <v>#N/A</v>
      </c>
      <c r="MR77" s="153" t="e">
        <f t="shared" si="565"/>
        <v>#N/A</v>
      </c>
      <c r="MS77" s="153" t="e">
        <f t="shared" si="344"/>
        <v>#N/A</v>
      </c>
      <c r="MT77" s="153" t="e">
        <f t="shared" si="344"/>
        <v>#N/A</v>
      </c>
      <c r="MU77" s="153" t="e">
        <f t="shared" si="344"/>
        <v>#N/A</v>
      </c>
      <c r="MV77" s="153" t="e">
        <f t="shared" si="344"/>
        <v>#N/A</v>
      </c>
      <c r="MW77" s="153" t="e">
        <f t="shared" si="344"/>
        <v>#N/A</v>
      </c>
      <c r="MX77" s="153" t="e">
        <f t="shared" si="344"/>
        <v>#N/A</v>
      </c>
      <c r="MY77" s="153" t="e">
        <f t="shared" si="344"/>
        <v>#N/A</v>
      </c>
      <c r="MZ77" s="153" t="e">
        <f t="shared" si="344"/>
        <v>#N/A</v>
      </c>
      <c r="NA77" s="153" t="e">
        <f t="shared" si="344"/>
        <v>#N/A</v>
      </c>
      <c r="NB77" s="153" t="e">
        <f t="shared" si="344"/>
        <v>#N/A</v>
      </c>
      <c r="NC77" s="153" t="e">
        <f t="shared" si="344"/>
        <v>#N/A</v>
      </c>
      <c r="ND77" s="153" t="e">
        <f t="shared" si="344"/>
        <v>#N/A</v>
      </c>
      <c r="NE77" s="153" t="e">
        <f t="shared" si="344"/>
        <v>#N/A</v>
      </c>
      <c r="NF77" s="153" t="e">
        <f t="shared" si="344"/>
        <v>#N/A</v>
      </c>
      <c r="NG77" s="153" t="e">
        <f t="shared" si="344"/>
        <v>#N/A</v>
      </c>
      <c r="NH77" s="153" t="e">
        <f t="shared" si="339"/>
        <v>#N/A</v>
      </c>
      <c r="NI77" s="153" t="e">
        <f t="shared" si="339"/>
        <v>#N/A</v>
      </c>
      <c r="NJ77" s="153" t="e">
        <f t="shared" si="339"/>
        <v>#N/A</v>
      </c>
      <c r="NK77" s="153" t="e">
        <f t="shared" si="339"/>
        <v>#N/A</v>
      </c>
      <c r="NL77" s="153" t="e">
        <f t="shared" si="339"/>
        <v>#N/A</v>
      </c>
      <c r="NM77" s="153" t="e">
        <f t="shared" si="339"/>
        <v>#N/A</v>
      </c>
      <c r="NN77" s="153" t="e">
        <f t="shared" si="339"/>
        <v>#N/A</v>
      </c>
      <c r="NO77" s="153" t="e">
        <f t="shared" si="339"/>
        <v>#N/A</v>
      </c>
      <c r="NP77" s="153" t="e">
        <f t="shared" si="339"/>
        <v>#N/A</v>
      </c>
      <c r="NQ77" s="153" t="e">
        <f t="shared" si="339"/>
        <v>#N/A</v>
      </c>
      <c r="NR77" s="153" t="e">
        <f t="shared" si="339"/>
        <v>#N/A</v>
      </c>
      <c r="NS77" s="153" t="e">
        <f t="shared" si="339"/>
        <v>#N/A</v>
      </c>
      <c r="NT77" s="153" t="e">
        <f t="shared" si="339"/>
        <v>#N/A</v>
      </c>
      <c r="NU77" s="153" t="e">
        <f t="shared" si="339"/>
        <v>#N/A</v>
      </c>
      <c r="NV77" s="153" t="e">
        <f t="shared" si="339"/>
        <v>#N/A</v>
      </c>
      <c r="NW77" s="153" t="e">
        <f t="shared" si="335"/>
        <v>#N/A</v>
      </c>
      <c r="NX77" s="153" t="e">
        <f t="shared" si="335"/>
        <v>#N/A</v>
      </c>
      <c r="NY77" s="153" t="e">
        <f t="shared" si="335"/>
        <v>#N/A</v>
      </c>
      <c r="NZ77" s="153" t="e">
        <f t="shared" si="335"/>
        <v>#N/A</v>
      </c>
      <c r="OA77" s="153" t="e">
        <f t="shared" si="335"/>
        <v>#N/A</v>
      </c>
      <c r="OB77" s="153" t="e">
        <f t="shared" si="335"/>
        <v>#N/A</v>
      </c>
      <c r="OC77" s="153" t="e">
        <f t="shared" si="335"/>
        <v>#N/A</v>
      </c>
      <c r="OD77" s="153" t="e">
        <f t="shared" si="335"/>
        <v>#N/A</v>
      </c>
      <c r="OE77" s="153" t="e">
        <f t="shared" si="335"/>
        <v>#N/A</v>
      </c>
      <c r="OF77" s="153" t="e">
        <f t="shared" si="335"/>
        <v>#N/A</v>
      </c>
      <c r="OG77" s="153" t="e">
        <f t="shared" si="335"/>
        <v>#N/A</v>
      </c>
      <c r="OH77" s="153" t="e">
        <f t="shared" si="335"/>
        <v>#N/A</v>
      </c>
      <c r="OI77" s="153" t="e">
        <f t="shared" si="335"/>
        <v>#N/A</v>
      </c>
      <c r="OJ77" s="153" t="e">
        <f t="shared" si="335"/>
        <v>#N/A</v>
      </c>
      <c r="OK77" s="153" t="e">
        <f t="shared" si="335"/>
        <v>#N/A</v>
      </c>
      <c r="OL77" s="153" t="e">
        <f t="shared" si="359"/>
        <v>#N/A</v>
      </c>
      <c r="OM77" s="153" t="e">
        <f t="shared" si="359"/>
        <v>#N/A</v>
      </c>
      <c r="ON77" s="153" t="e">
        <f t="shared" si="359"/>
        <v>#N/A</v>
      </c>
      <c r="OO77" s="153" t="e">
        <f t="shared" si="359"/>
        <v>#N/A</v>
      </c>
      <c r="OP77" s="153" t="e">
        <f t="shared" si="359"/>
        <v>#N/A</v>
      </c>
      <c r="OQ77" s="153" t="e">
        <f t="shared" si="359"/>
        <v>#N/A</v>
      </c>
      <c r="OR77" s="153" t="e">
        <f t="shared" si="359"/>
        <v>#N/A</v>
      </c>
      <c r="OS77" s="153" t="e">
        <f t="shared" si="359"/>
        <v>#N/A</v>
      </c>
      <c r="OT77" s="153" t="e">
        <f t="shared" si="359"/>
        <v>#N/A</v>
      </c>
      <c r="OU77" s="153" t="e">
        <f t="shared" si="359"/>
        <v>#N/A</v>
      </c>
      <c r="OV77" s="153" t="e">
        <f t="shared" si="359"/>
        <v>#N/A</v>
      </c>
      <c r="OW77" s="153" t="e">
        <f t="shared" si="359"/>
        <v>#N/A</v>
      </c>
      <c r="OX77" s="153" t="e">
        <f t="shared" si="359"/>
        <v>#N/A</v>
      </c>
      <c r="OY77" s="153" t="e">
        <f t="shared" si="359"/>
        <v>#N/A</v>
      </c>
      <c r="OZ77" s="153" t="e">
        <f t="shared" si="359"/>
        <v>#N/A</v>
      </c>
      <c r="PA77" s="153" t="e">
        <f t="shared" si="367"/>
        <v>#N/A</v>
      </c>
      <c r="PB77" s="153" t="e">
        <f t="shared" si="349"/>
        <v>#N/A</v>
      </c>
      <c r="PC77" s="153" t="e">
        <f t="shared" si="349"/>
        <v>#N/A</v>
      </c>
      <c r="PD77" s="153" t="e">
        <f t="shared" si="349"/>
        <v>#N/A</v>
      </c>
      <c r="PE77" s="153" t="e">
        <f t="shared" si="349"/>
        <v>#N/A</v>
      </c>
      <c r="PF77" s="153" t="e">
        <f t="shared" si="349"/>
        <v>#N/A</v>
      </c>
      <c r="PG77" s="153" t="e">
        <f t="shared" si="349"/>
        <v>#N/A</v>
      </c>
      <c r="PH77" s="153" t="e">
        <f t="shared" si="349"/>
        <v>#N/A</v>
      </c>
      <c r="PI77" s="153" t="e">
        <f t="shared" si="349"/>
        <v>#N/A</v>
      </c>
    </row>
    <row r="78" spans="1:425" hidden="1" x14ac:dyDescent="0.75">
      <c r="A78" s="4">
        <v>75</v>
      </c>
      <c r="B78" s="342" t="str">
        <f>IFERROR(_xlfn.LOGNORM.INV(VLookups!$B$22,LN($G78),LN($K78)),"")</f>
        <v/>
      </c>
      <c r="C78" s="87"/>
      <c r="D78" s="342" t="str">
        <f>IFERROR(_xlfn.LOGNORM.INV(VLookups!$B$23,LN($G78),LN($K78)),"")</f>
        <v/>
      </c>
      <c r="E78" s="34" t="str">
        <f t="shared" si="350"/>
        <v/>
      </c>
      <c r="F78" s="34" t="str">
        <f t="shared" si="351"/>
        <v/>
      </c>
      <c r="G78" s="68" t="str">
        <f>IF(AND(C78&gt;0,NOT(ISBLANK(H78))),IF(VLOOKUP($C$3,VLookups!$A$17:$B$18,2,FALSE),C78*VLOOKUP(H78,VLookups!$A$4:$B$13,2,FALSE),C78),"")</f>
        <v/>
      </c>
      <c r="H78" s="21"/>
      <c r="I78" s="56"/>
      <c r="J78" s="244"/>
      <c r="K78" s="343" t="str">
        <f>IF(C78&gt;0,IF(ISBLANK(J78),IF(ISBLANK(H78),"",VLOOKUP(H78,VLookups!$A$4:$C$13,3,FALSE)),J78),"")</f>
        <v/>
      </c>
      <c r="L78" s="343" t="str">
        <f t="shared" si="352"/>
        <v/>
      </c>
      <c r="M78" s="70" t="str">
        <f t="shared" si="353"/>
        <v/>
      </c>
      <c r="N78" s="87"/>
      <c r="O78" s="237" t="str">
        <f>IF(AND(N78&gt;0,C78&gt;0,NOT(K78="")),ABS(VLOOKUP($N$1,VLookups!$A$53:$B$54,2,FALSE)-_xlfn.LOGNORM.DIST(N78,LN(G78),LN(K78),TRUE)),"")</f>
        <v/>
      </c>
      <c r="P78" s="86" t="str">
        <f>IF(AND($B78&gt;0,$C78&gt;0,$D78&gt;0,NOT(ISBLANK($H78))),_xlfn.LOGNORM.INV(ABS(VLOOKUP($N$1,VLookups!$A$53:$B$54,2,FALSE)-P$3),LN($G78),LN($K78)),"")</f>
        <v/>
      </c>
      <c r="Q78" s="85" t="str">
        <f>IF(AND($B78&gt;0,$C78&gt;0,$D78&gt;0,NOT(ISBLANK($H78))),_xlfn.LOGNORM.INV(ABS(VLOOKUP($N$1,VLookups!$A$53:$B$54,2,FALSE)-Q$3),LN($G78),LN($K78)),"")</f>
        <v/>
      </c>
      <c r="R78" s="86" t="str">
        <f>IF(AND($B78&gt;0,$C78&gt;0,$D78&gt;0,NOT(ISBLANK($H78))),_xlfn.LOGNORM.INV(ABS(VLOOKUP($N$1,VLookups!$A$53:$B$54,2,FALSE)-R$3),LN($G78),LN($K78)),"")</f>
        <v/>
      </c>
      <c r="S78" s="85" t="str">
        <f>IF(AND($B78&gt;0,$C78&gt;0,$D78&gt;0,NOT(ISBLANK($H78))),_xlfn.LOGNORM.INV(ABS(VLOOKUP($N$1,VLookups!$A$53:$B$54,2,FALSE)-S$3),LN($G78),LN($K78)),"")</f>
        <v/>
      </c>
      <c r="T78" s="86" t="str">
        <f>IF(AND($B78&gt;0,$C78&gt;0,$D78&gt;0,NOT(ISBLANK($H78))),_xlfn.LOGNORM.INV(ABS(VLOOKUP($N$1,VLookups!$A$53:$B$54,2,FALSE)-T$3),LN($G78),LN($K78)),"")</f>
        <v/>
      </c>
      <c r="U78" s="85" t="str">
        <f>IF(AND($B78&gt;0,$C78&gt;0,$D78&gt;0,NOT(ISBLANK($H78))),_xlfn.LOGNORM.INV(ABS(VLOOKUP($N$1,VLookups!$A$53:$B$54,2,FALSE)-U$3),LN($G78),LN($K78)),"")</f>
        <v/>
      </c>
      <c r="V78" s="5"/>
      <c r="W78" s="152" t="str">
        <f t="shared" si="354"/>
        <v/>
      </c>
      <c r="X78" s="152"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53" t="e">
        <f t="shared" si="348"/>
        <v>#N/A</v>
      </c>
      <c r="HR78" s="153" t="e">
        <f t="shared" si="563"/>
        <v>#N/A</v>
      </c>
      <c r="HS78" s="153" t="e">
        <f t="shared" si="563"/>
        <v>#N/A</v>
      </c>
      <c r="HT78" s="153" t="e">
        <f t="shared" si="563"/>
        <v>#N/A</v>
      </c>
      <c r="HU78" s="153" t="e">
        <f t="shared" si="342"/>
        <v>#N/A</v>
      </c>
      <c r="HV78" s="153" t="e">
        <f t="shared" si="342"/>
        <v>#N/A</v>
      </c>
      <c r="HW78" s="153" t="e">
        <f t="shared" si="342"/>
        <v>#N/A</v>
      </c>
      <c r="HX78" s="153" t="e">
        <f t="shared" si="342"/>
        <v>#N/A</v>
      </c>
      <c r="HY78" s="153" t="e">
        <f t="shared" si="342"/>
        <v>#N/A</v>
      </c>
      <c r="HZ78" s="153" t="e">
        <f t="shared" si="342"/>
        <v>#N/A</v>
      </c>
      <c r="IA78" s="153" t="e">
        <f t="shared" si="342"/>
        <v>#N/A</v>
      </c>
      <c r="IB78" s="153" t="e">
        <f t="shared" si="342"/>
        <v>#N/A</v>
      </c>
      <c r="IC78" s="153" t="e">
        <f t="shared" si="342"/>
        <v>#N/A</v>
      </c>
      <c r="ID78" s="153" t="e">
        <f t="shared" si="342"/>
        <v>#N/A</v>
      </c>
      <c r="IE78" s="153" t="e">
        <f t="shared" si="342"/>
        <v>#N/A</v>
      </c>
      <c r="IF78" s="153" t="e">
        <f t="shared" si="342"/>
        <v>#N/A</v>
      </c>
      <c r="IG78" s="153" t="e">
        <f t="shared" si="342"/>
        <v>#N/A</v>
      </c>
      <c r="IH78" s="153" t="e">
        <f t="shared" si="342"/>
        <v>#N/A</v>
      </c>
      <c r="II78" s="153" t="e">
        <f t="shared" si="342"/>
        <v>#N/A</v>
      </c>
      <c r="IJ78" s="153" t="e">
        <f t="shared" si="337"/>
        <v>#N/A</v>
      </c>
      <c r="IK78" s="153" t="e">
        <f t="shared" si="337"/>
        <v>#N/A</v>
      </c>
      <c r="IL78" s="153" t="e">
        <f t="shared" si="337"/>
        <v>#N/A</v>
      </c>
      <c r="IM78" s="153" t="e">
        <f t="shared" si="337"/>
        <v>#N/A</v>
      </c>
      <c r="IN78" s="153" t="e">
        <f t="shared" si="337"/>
        <v>#N/A</v>
      </c>
      <c r="IO78" s="153" t="e">
        <f t="shared" si="337"/>
        <v>#N/A</v>
      </c>
      <c r="IP78" s="153" t="e">
        <f t="shared" si="337"/>
        <v>#N/A</v>
      </c>
      <c r="IQ78" s="153" t="e">
        <f t="shared" si="337"/>
        <v>#N/A</v>
      </c>
      <c r="IR78" s="153" t="e">
        <f t="shared" si="337"/>
        <v>#N/A</v>
      </c>
      <c r="IS78" s="153" t="e">
        <f t="shared" si="337"/>
        <v>#N/A</v>
      </c>
      <c r="IT78" s="153" t="e">
        <f t="shared" si="337"/>
        <v>#N/A</v>
      </c>
      <c r="IU78" s="153" t="e">
        <f t="shared" si="337"/>
        <v>#N/A</v>
      </c>
      <c r="IV78" s="153" t="e">
        <f t="shared" si="337"/>
        <v>#N/A</v>
      </c>
      <c r="IW78" s="153" t="e">
        <f t="shared" si="337"/>
        <v>#N/A</v>
      </c>
      <c r="IX78" s="153" t="e">
        <f t="shared" si="337"/>
        <v>#N/A</v>
      </c>
      <c r="IY78" s="153" t="e">
        <f t="shared" ref="IY78:JM93" si="567">IF(ISNONTEXT($K78),_xlfn.LOGNORM.DIST(BF78,LN($G78),LN($K78),FALSE),NA())</f>
        <v>#N/A</v>
      </c>
      <c r="IZ78" s="153" t="e">
        <f t="shared" si="567"/>
        <v>#N/A</v>
      </c>
      <c r="JA78" s="153" t="e">
        <f t="shared" si="567"/>
        <v>#N/A</v>
      </c>
      <c r="JB78" s="153" t="e">
        <f t="shared" si="567"/>
        <v>#N/A</v>
      </c>
      <c r="JC78" s="153" t="e">
        <f t="shared" si="567"/>
        <v>#N/A</v>
      </c>
      <c r="JD78" s="153" t="e">
        <f t="shared" si="567"/>
        <v>#N/A</v>
      </c>
      <c r="JE78" s="153" t="e">
        <f t="shared" si="567"/>
        <v>#N/A</v>
      </c>
      <c r="JF78" s="153" t="e">
        <f t="shared" si="567"/>
        <v>#N/A</v>
      </c>
      <c r="JG78" s="153" t="e">
        <f t="shared" si="567"/>
        <v>#N/A</v>
      </c>
      <c r="JH78" s="153" t="e">
        <f t="shared" si="567"/>
        <v>#N/A</v>
      </c>
      <c r="JI78" s="153" t="e">
        <f t="shared" si="567"/>
        <v>#N/A</v>
      </c>
      <c r="JJ78" s="153" t="e">
        <f t="shared" si="567"/>
        <v>#N/A</v>
      </c>
      <c r="JK78" s="153" t="e">
        <f t="shared" si="567"/>
        <v>#N/A</v>
      </c>
      <c r="JL78" s="153" t="e">
        <f t="shared" si="567"/>
        <v>#N/A</v>
      </c>
      <c r="JM78" s="153" t="e">
        <f t="shared" si="567"/>
        <v>#N/A</v>
      </c>
      <c r="JN78" s="153" t="e">
        <f t="shared" si="357"/>
        <v>#N/A</v>
      </c>
      <c r="JO78" s="153" t="e">
        <f t="shared" si="357"/>
        <v>#N/A</v>
      </c>
      <c r="JP78" s="153" t="e">
        <f t="shared" si="357"/>
        <v>#N/A</v>
      </c>
      <c r="JQ78" s="153" t="e">
        <f t="shared" si="357"/>
        <v>#N/A</v>
      </c>
      <c r="JR78" s="153" t="e">
        <f t="shared" si="357"/>
        <v>#N/A</v>
      </c>
      <c r="JS78" s="153" t="e">
        <f t="shared" si="357"/>
        <v>#N/A</v>
      </c>
      <c r="JT78" s="153" t="e">
        <f t="shared" si="357"/>
        <v>#N/A</v>
      </c>
      <c r="JU78" s="153" t="e">
        <f t="shared" si="357"/>
        <v>#N/A</v>
      </c>
      <c r="JV78" s="153" t="e">
        <f t="shared" si="357"/>
        <v>#N/A</v>
      </c>
      <c r="JW78" s="153" t="e">
        <f t="shared" si="357"/>
        <v>#N/A</v>
      </c>
      <c r="JX78" s="153" t="e">
        <f t="shared" si="357"/>
        <v>#N/A</v>
      </c>
      <c r="JY78" s="153" t="e">
        <f t="shared" si="357"/>
        <v>#N/A</v>
      </c>
      <c r="JZ78" s="153" t="e">
        <f t="shared" si="357"/>
        <v>#N/A</v>
      </c>
      <c r="KA78" s="153" t="e">
        <f t="shared" si="357"/>
        <v>#N/A</v>
      </c>
      <c r="KB78" s="153" t="e">
        <f t="shared" si="357"/>
        <v>#N/A</v>
      </c>
      <c r="KC78" s="153" t="e">
        <f t="shared" si="365"/>
        <v>#N/A</v>
      </c>
      <c r="KD78" s="153" t="e">
        <f t="shared" si="564"/>
        <v>#N/A</v>
      </c>
      <c r="KE78" s="153" t="e">
        <f t="shared" si="564"/>
        <v>#N/A</v>
      </c>
      <c r="KF78" s="153" t="e">
        <f t="shared" si="564"/>
        <v>#N/A</v>
      </c>
      <c r="KG78" s="153" t="e">
        <f t="shared" si="343"/>
        <v>#N/A</v>
      </c>
      <c r="KH78" s="153" t="e">
        <f t="shared" si="343"/>
        <v>#N/A</v>
      </c>
      <c r="KI78" s="153" t="e">
        <f t="shared" si="343"/>
        <v>#N/A</v>
      </c>
      <c r="KJ78" s="153" t="e">
        <f t="shared" si="343"/>
        <v>#N/A</v>
      </c>
      <c r="KK78" s="153" t="e">
        <f t="shared" si="343"/>
        <v>#N/A</v>
      </c>
      <c r="KL78" s="153" t="e">
        <f t="shared" si="343"/>
        <v>#N/A</v>
      </c>
      <c r="KM78" s="153" t="e">
        <f t="shared" si="343"/>
        <v>#N/A</v>
      </c>
      <c r="KN78" s="153" t="e">
        <f t="shared" si="343"/>
        <v>#N/A</v>
      </c>
      <c r="KO78" s="153" t="e">
        <f t="shared" si="343"/>
        <v>#N/A</v>
      </c>
      <c r="KP78" s="153" t="e">
        <f t="shared" si="343"/>
        <v>#N/A</v>
      </c>
      <c r="KQ78" s="153" t="e">
        <f t="shared" si="343"/>
        <v>#N/A</v>
      </c>
      <c r="KR78" s="153" t="e">
        <f t="shared" si="343"/>
        <v>#N/A</v>
      </c>
      <c r="KS78" s="153" t="e">
        <f t="shared" si="343"/>
        <v>#N/A</v>
      </c>
      <c r="KT78" s="153" t="e">
        <f t="shared" si="343"/>
        <v>#N/A</v>
      </c>
      <c r="KU78" s="153" t="e">
        <f t="shared" si="343"/>
        <v>#N/A</v>
      </c>
      <c r="KV78" s="153" t="e">
        <f t="shared" si="338"/>
        <v>#N/A</v>
      </c>
      <c r="KW78" s="153" t="e">
        <f t="shared" si="338"/>
        <v>#N/A</v>
      </c>
      <c r="KX78" s="153" t="e">
        <f t="shared" si="338"/>
        <v>#N/A</v>
      </c>
      <c r="KY78" s="153" t="e">
        <f t="shared" si="338"/>
        <v>#N/A</v>
      </c>
      <c r="KZ78" s="153" t="e">
        <f t="shared" si="338"/>
        <v>#N/A</v>
      </c>
      <c r="LA78" s="153" t="e">
        <f t="shared" si="338"/>
        <v>#N/A</v>
      </c>
      <c r="LB78" s="153" t="e">
        <f t="shared" si="338"/>
        <v>#N/A</v>
      </c>
      <c r="LC78" s="153" t="e">
        <f t="shared" si="338"/>
        <v>#N/A</v>
      </c>
      <c r="LD78" s="153" t="e">
        <f t="shared" si="338"/>
        <v>#N/A</v>
      </c>
      <c r="LE78" s="153" t="e">
        <f t="shared" si="338"/>
        <v>#N/A</v>
      </c>
      <c r="LF78" s="153" t="e">
        <f t="shared" si="338"/>
        <v>#N/A</v>
      </c>
      <c r="LG78" s="153" t="e">
        <f t="shared" si="338"/>
        <v>#N/A</v>
      </c>
      <c r="LH78" s="153" t="e">
        <f t="shared" si="338"/>
        <v>#N/A</v>
      </c>
      <c r="LI78" s="153" t="e">
        <f t="shared" si="338"/>
        <v>#N/A</v>
      </c>
      <c r="LJ78" s="153" t="e">
        <f t="shared" si="338"/>
        <v>#N/A</v>
      </c>
      <c r="LK78" s="153" t="e">
        <f t="shared" ref="LK78:LY93" si="568">IF(ISNONTEXT($K78),_xlfn.LOGNORM.DIST(DR78,LN($G78),LN($K78),FALSE),NA())</f>
        <v>#N/A</v>
      </c>
      <c r="LL78" s="153" t="e">
        <f t="shared" si="568"/>
        <v>#N/A</v>
      </c>
      <c r="LM78" s="153" t="e">
        <f t="shared" si="568"/>
        <v>#N/A</v>
      </c>
      <c r="LN78" s="153" t="e">
        <f t="shared" si="568"/>
        <v>#N/A</v>
      </c>
      <c r="LO78" s="153" t="e">
        <f t="shared" si="568"/>
        <v>#N/A</v>
      </c>
      <c r="LP78" s="153" t="e">
        <f t="shared" si="568"/>
        <v>#N/A</v>
      </c>
      <c r="LQ78" s="153" t="e">
        <f t="shared" si="568"/>
        <v>#N/A</v>
      </c>
      <c r="LR78" s="153" t="e">
        <f t="shared" si="568"/>
        <v>#N/A</v>
      </c>
      <c r="LS78" s="153" t="e">
        <f t="shared" si="568"/>
        <v>#N/A</v>
      </c>
      <c r="LT78" s="153" t="e">
        <f t="shared" si="568"/>
        <v>#N/A</v>
      </c>
      <c r="LU78" s="153" t="e">
        <f t="shared" si="568"/>
        <v>#N/A</v>
      </c>
      <c r="LV78" s="153" t="e">
        <f t="shared" si="568"/>
        <v>#N/A</v>
      </c>
      <c r="LW78" s="153" t="e">
        <f t="shared" si="568"/>
        <v>#N/A</v>
      </c>
      <c r="LX78" s="153" t="e">
        <f t="shared" si="568"/>
        <v>#N/A</v>
      </c>
      <c r="LY78" s="153" t="e">
        <f t="shared" si="568"/>
        <v>#N/A</v>
      </c>
      <c r="LZ78" s="153" t="e">
        <f t="shared" si="358"/>
        <v>#N/A</v>
      </c>
      <c r="MA78" s="153" t="e">
        <f t="shared" si="358"/>
        <v>#N/A</v>
      </c>
      <c r="MB78" s="153" t="e">
        <f t="shared" si="358"/>
        <v>#N/A</v>
      </c>
      <c r="MC78" s="153" t="e">
        <f t="shared" si="358"/>
        <v>#N/A</v>
      </c>
      <c r="MD78" s="153" t="e">
        <f t="shared" si="358"/>
        <v>#N/A</v>
      </c>
      <c r="ME78" s="153" t="e">
        <f t="shared" si="358"/>
        <v>#N/A</v>
      </c>
      <c r="MF78" s="153" t="e">
        <f t="shared" si="358"/>
        <v>#N/A</v>
      </c>
      <c r="MG78" s="153" t="e">
        <f t="shared" si="358"/>
        <v>#N/A</v>
      </c>
      <c r="MH78" s="153" t="e">
        <f t="shared" si="358"/>
        <v>#N/A</v>
      </c>
      <c r="MI78" s="153" t="e">
        <f t="shared" si="358"/>
        <v>#N/A</v>
      </c>
      <c r="MJ78" s="153" t="e">
        <f t="shared" si="358"/>
        <v>#N/A</v>
      </c>
      <c r="MK78" s="153" t="e">
        <f t="shared" si="358"/>
        <v>#N/A</v>
      </c>
      <c r="ML78" s="153" t="e">
        <f t="shared" si="358"/>
        <v>#N/A</v>
      </c>
      <c r="MM78" s="153" t="e">
        <f t="shared" si="358"/>
        <v>#N/A</v>
      </c>
      <c r="MN78" s="153" t="e">
        <f t="shared" si="358"/>
        <v>#N/A</v>
      </c>
      <c r="MO78" s="153" t="e">
        <f t="shared" si="366"/>
        <v>#N/A</v>
      </c>
      <c r="MP78" s="153" t="e">
        <f t="shared" si="565"/>
        <v>#N/A</v>
      </c>
      <c r="MQ78" s="153" t="e">
        <f t="shared" si="565"/>
        <v>#N/A</v>
      </c>
      <c r="MR78" s="153" t="e">
        <f t="shared" si="565"/>
        <v>#N/A</v>
      </c>
      <c r="MS78" s="153" t="e">
        <f t="shared" si="344"/>
        <v>#N/A</v>
      </c>
      <c r="MT78" s="153" t="e">
        <f t="shared" si="344"/>
        <v>#N/A</v>
      </c>
      <c r="MU78" s="153" t="e">
        <f t="shared" si="344"/>
        <v>#N/A</v>
      </c>
      <c r="MV78" s="153" t="e">
        <f t="shared" si="344"/>
        <v>#N/A</v>
      </c>
      <c r="MW78" s="153" t="e">
        <f t="shared" si="344"/>
        <v>#N/A</v>
      </c>
      <c r="MX78" s="153" t="e">
        <f t="shared" si="344"/>
        <v>#N/A</v>
      </c>
      <c r="MY78" s="153" t="e">
        <f t="shared" si="344"/>
        <v>#N/A</v>
      </c>
      <c r="MZ78" s="153" t="e">
        <f t="shared" si="344"/>
        <v>#N/A</v>
      </c>
      <c r="NA78" s="153" t="e">
        <f t="shared" si="344"/>
        <v>#N/A</v>
      </c>
      <c r="NB78" s="153" t="e">
        <f t="shared" si="344"/>
        <v>#N/A</v>
      </c>
      <c r="NC78" s="153" t="e">
        <f t="shared" si="344"/>
        <v>#N/A</v>
      </c>
      <c r="ND78" s="153" t="e">
        <f t="shared" si="344"/>
        <v>#N/A</v>
      </c>
      <c r="NE78" s="153" t="e">
        <f t="shared" si="344"/>
        <v>#N/A</v>
      </c>
      <c r="NF78" s="153" t="e">
        <f t="shared" si="344"/>
        <v>#N/A</v>
      </c>
      <c r="NG78" s="153" t="e">
        <f t="shared" si="344"/>
        <v>#N/A</v>
      </c>
      <c r="NH78" s="153" t="e">
        <f t="shared" si="339"/>
        <v>#N/A</v>
      </c>
      <c r="NI78" s="153" t="e">
        <f t="shared" si="339"/>
        <v>#N/A</v>
      </c>
      <c r="NJ78" s="153" t="e">
        <f t="shared" si="339"/>
        <v>#N/A</v>
      </c>
      <c r="NK78" s="153" t="e">
        <f t="shared" si="339"/>
        <v>#N/A</v>
      </c>
      <c r="NL78" s="153" t="e">
        <f t="shared" si="339"/>
        <v>#N/A</v>
      </c>
      <c r="NM78" s="153" t="e">
        <f t="shared" si="339"/>
        <v>#N/A</v>
      </c>
      <c r="NN78" s="153" t="e">
        <f t="shared" si="339"/>
        <v>#N/A</v>
      </c>
      <c r="NO78" s="153" t="e">
        <f t="shared" si="339"/>
        <v>#N/A</v>
      </c>
      <c r="NP78" s="153" t="e">
        <f t="shared" si="339"/>
        <v>#N/A</v>
      </c>
      <c r="NQ78" s="153" t="e">
        <f t="shared" si="339"/>
        <v>#N/A</v>
      </c>
      <c r="NR78" s="153" t="e">
        <f t="shared" si="339"/>
        <v>#N/A</v>
      </c>
      <c r="NS78" s="153" t="e">
        <f t="shared" si="339"/>
        <v>#N/A</v>
      </c>
      <c r="NT78" s="153" t="e">
        <f t="shared" si="339"/>
        <v>#N/A</v>
      </c>
      <c r="NU78" s="153" t="e">
        <f t="shared" si="339"/>
        <v>#N/A</v>
      </c>
      <c r="NV78" s="153" t="e">
        <f t="shared" si="339"/>
        <v>#N/A</v>
      </c>
      <c r="NW78" s="153" t="e">
        <f t="shared" ref="NW78:OK93" si="569">IF(ISNONTEXT($K78),_xlfn.LOGNORM.DIST(GD78,LN($G78),LN($K78),FALSE),NA())</f>
        <v>#N/A</v>
      </c>
      <c r="NX78" s="153" t="e">
        <f t="shared" si="569"/>
        <v>#N/A</v>
      </c>
      <c r="NY78" s="153" t="e">
        <f t="shared" si="569"/>
        <v>#N/A</v>
      </c>
      <c r="NZ78" s="153" t="e">
        <f t="shared" si="569"/>
        <v>#N/A</v>
      </c>
      <c r="OA78" s="153" t="e">
        <f t="shared" si="569"/>
        <v>#N/A</v>
      </c>
      <c r="OB78" s="153" t="e">
        <f t="shared" si="569"/>
        <v>#N/A</v>
      </c>
      <c r="OC78" s="153" t="e">
        <f t="shared" si="569"/>
        <v>#N/A</v>
      </c>
      <c r="OD78" s="153" t="e">
        <f t="shared" si="569"/>
        <v>#N/A</v>
      </c>
      <c r="OE78" s="153" t="e">
        <f t="shared" si="569"/>
        <v>#N/A</v>
      </c>
      <c r="OF78" s="153" t="e">
        <f t="shared" si="569"/>
        <v>#N/A</v>
      </c>
      <c r="OG78" s="153" t="e">
        <f t="shared" si="569"/>
        <v>#N/A</v>
      </c>
      <c r="OH78" s="153" t="e">
        <f t="shared" si="569"/>
        <v>#N/A</v>
      </c>
      <c r="OI78" s="153" t="e">
        <f t="shared" si="569"/>
        <v>#N/A</v>
      </c>
      <c r="OJ78" s="153" t="e">
        <f t="shared" si="569"/>
        <v>#N/A</v>
      </c>
      <c r="OK78" s="153" t="e">
        <f t="shared" si="569"/>
        <v>#N/A</v>
      </c>
      <c r="OL78" s="153" t="e">
        <f t="shared" si="359"/>
        <v>#N/A</v>
      </c>
      <c r="OM78" s="153" t="e">
        <f t="shared" si="359"/>
        <v>#N/A</v>
      </c>
      <c r="ON78" s="153" t="e">
        <f t="shared" si="359"/>
        <v>#N/A</v>
      </c>
      <c r="OO78" s="153" t="e">
        <f t="shared" si="359"/>
        <v>#N/A</v>
      </c>
      <c r="OP78" s="153" t="e">
        <f t="shared" si="359"/>
        <v>#N/A</v>
      </c>
      <c r="OQ78" s="153" t="e">
        <f t="shared" si="359"/>
        <v>#N/A</v>
      </c>
      <c r="OR78" s="153" t="e">
        <f t="shared" si="359"/>
        <v>#N/A</v>
      </c>
      <c r="OS78" s="153" t="e">
        <f t="shared" si="359"/>
        <v>#N/A</v>
      </c>
      <c r="OT78" s="153" t="e">
        <f t="shared" si="359"/>
        <v>#N/A</v>
      </c>
      <c r="OU78" s="153" t="e">
        <f t="shared" si="359"/>
        <v>#N/A</v>
      </c>
      <c r="OV78" s="153" t="e">
        <f t="shared" si="359"/>
        <v>#N/A</v>
      </c>
      <c r="OW78" s="153" t="e">
        <f t="shared" si="359"/>
        <v>#N/A</v>
      </c>
      <c r="OX78" s="153" t="e">
        <f t="shared" si="359"/>
        <v>#N/A</v>
      </c>
      <c r="OY78" s="153" t="e">
        <f t="shared" si="359"/>
        <v>#N/A</v>
      </c>
      <c r="OZ78" s="153" t="e">
        <f t="shared" si="359"/>
        <v>#N/A</v>
      </c>
      <c r="PA78" s="153" t="e">
        <f t="shared" si="367"/>
        <v>#N/A</v>
      </c>
      <c r="PB78" s="153" t="e">
        <f t="shared" si="349"/>
        <v>#N/A</v>
      </c>
      <c r="PC78" s="153" t="e">
        <f t="shared" si="349"/>
        <v>#N/A</v>
      </c>
      <c r="PD78" s="153" t="e">
        <f t="shared" si="349"/>
        <v>#N/A</v>
      </c>
      <c r="PE78" s="153" t="e">
        <f t="shared" si="349"/>
        <v>#N/A</v>
      </c>
      <c r="PF78" s="153" t="e">
        <f t="shared" si="349"/>
        <v>#N/A</v>
      </c>
      <c r="PG78" s="153" t="e">
        <f t="shared" si="349"/>
        <v>#N/A</v>
      </c>
      <c r="PH78" s="153" t="e">
        <f t="shared" si="349"/>
        <v>#N/A</v>
      </c>
      <c r="PI78" s="153" t="e">
        <f t="shared" si="349"/>
        <v>#N/A</v>
      </c>
    </row>
    <row r="79" spans="1:425" hidden="1" x14ac:dyDescent="0.75">
      <c r="A79" s="4">
        <v>76</v>
      </c>
      <c r="B79" s="342" t="str">
        <f>IFERROR(_xlfn.LOGNORM.INV(VLookups!$B$22,LN($G79),LN($K79)),"")</f>
        <v/>
      </c>
      <c r="C79" s="87"/>
      <c r="D79" s="342" t="str">
        <f>IFERROR(_xlfn.LOGNORM.INV(VLookups!$B$23,LN($G79),LN($K79)),"")</f>
        <v/>
      </c>
      <c r="E79" s="34" t="str">
        <f t="shared" si="350"/>
        <v/>
      </c>
      <c r="F79" s="34" t="str">
        <f t="shared" si="351"/>
        <v/>
      </c>
      <c r="G79" s="68" t="str">
        <f>IF(AND(C79&gt;0,NOT(ISBLANK(H79))),IF(VLOOKUP($C$3,VLookups!$A$17:$B$18,2,FALSE),C79*VLOOKUP(H79,VLookups!$A$4:$B$13,2,FALSE),C79),"")</f>
        <v/>
      </c>
      <c r="H79" s="21"/>
      <c r="I79" s="56"/>
      <c r="J79" s="244"/>
      <c r="K79" s="343" t="str">
        <f>IF(C79&gt;0,IF(ISBLANK(J79),IF(ISBLANK(H79),"",VLOOKUP(H79,VLookups!$A$4:$C$13,3,FALSE)),J79),"")</f>
        <v/>
      </c>
      <c r="L79" s="343" t="str">
        <f t="shared" si="352"/>
        <v/>
      </c>
      <c r="M79" s="70" t="str">
        <f t="shared" si="353"/>
        <v/>
      </c>
      <c r="N79" s="87"/>
      <c r="O79" s="237" t="str">
        <f>IF(AND(N79&gt;0,C79&gt;0,NOT(K79="")),ABS(VLOOKUP($N$1,VLookups!$A$53:$B$54,2,FALSE)-_xlfn.LOGNORM.DIST(N79,LN(G79),LN(K79),TRUE)),"")</f>
        <v/>
      </c>
      <c r="P79" s="86" t="str">
        <f>IF(AND($B79&gt;0,$C79&gt;0,$D79&gt;0,NOT(ISBLANK($H79))),_xlfn.LOGNORM.INV(ABS(VLOOKUP($N$1,VLookups!$A$53:$B$54,2,FALSE)-P$3),LN($G79),LN($K79)),"")</f>
        <v/>
      </c>
      <c r="Q79" s="85" t="str">
        <f>IF(AND($B79&gt;0,$C79&gt;0,$D79&gt;0,NOT(ISBLANK($H79))),_xlfn.LOGNORM.INV(ABS(VLOOKUP($N$1,VLookups!$A$53:$B$54,2,FALSE)-Q$3),LN($G79),LN($K79)),"")</f>
        <v/>
      </c>
      <c r="R79" s="86" t="str">
        <f>IF(AND($B79&gt;0,$C79&gt;0,$D79&gt;0,NOT(ISBLANK($H79))),_xlfn.LOGNORM.INV(ABS(VLOOKUP($N$1,VLookups!$A$53:$B$54,2,FALSE)-R$3),LN($G79),LN($K79)),"")</f>
        <v/>
      </c>
      <c r="S79" s="85" t="str">
        <f>IF(AND($B79&gt;0,$C79&gt;0,$D79&gt;0,NOT(ISBLANK($H79))),_xlfn.LOGNORM.INV(ABS(VLOOKUP($N$1,VLookups!$A$53:$B$54,2,FALSE)-S$3),LN($G79),LN($K79)),"")</f>
        <v/>
      </c>
      <c r="T79" s="86" t="str">
        <f>IF(AND($B79&gt;0,$C79&gt;0,$D79&gt;0,NOT(ISBLANK($H79))),_xlfn.LOGNORM.INV(ABS(VLOOKUP($N$1,VLookups!$A$53:$B$54,2,FALSE)-T$3),LN($G79),LN($K79)),"")</f>
        <v/>
      </c>
      <c r="U79" s="85" t="str">
        <f>IF(AND($B79&gt;0,$C79&gt;0,$D79&gt;0,NOT(ISBLANK($H79))),_xlfn.LOGNORM.INV(ABS(VLOOKUP($N$1,VLookups!$A$53:$B$54,2,FALSE)-U$3),LN($G79),LN($K79)),"")</f>
        <v/>
      </c>
      <c r="V79" s="5"/>
      <c r="W79" s="152" t="str">
        <f t="shared" si="354"/>
        <v/>
      </c>
      <c r="X79" s="152"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53" t="e">
        <f t="shared" si="348"/>
        <v>#N/A</v>
      </c>
      <c r="HR79" s="153" t="e">
        <f t="shared" si="563"/>
        <v>#N/A</v>
      </c>
      <c r="HS79" s="153" t="e">
        <f t="shared" si="563"/>
        <v>#N/A</v>
      </c>
      <c r="HT79" s="153" t="e">
        <f t="shared" si="563"/>
        <v>#N/A</v>
      </c>
      <c r="HU79" s="153" t="e">
        <f t="shared" si="342"/>
        <v>#N/A</v>
      </c>
      <c r="HV79" s="153" t="e">
        <f t="shared" si="342"/>
        <v>#N/A</v>
      </c>
      <c r="HW79" s="153" t="e">
        <f t="shared" si="342"/>
        <v>#N/A</v>
      </c>
      <c r="HX79" s="153" t="e">
        <f t="shared" si="342"/>
        <v>#N/A</v>
      </c>
      <c r="HY79" s="153" t="e">
        <f t="shared" si="342"/>
        <v>#N/A</v>
      </c>
      <c r="HZ79" s="153" t="e">
        <f t="shared" si="342"/>
        <v>#N/A</v>
      </c>
      <c r="IA79" s="153" t="e">
        <f t="shared" si="342"/>
        <v>#N/A</v>
      </c>
      <c r="IB79" s="153" t="e">
        <f t="shared" si="342"/>
        <v>#N/A</v>
      </c>
      <c r="IC79" s="153" t="e">
        <f t="shared" si="342"/>
        <v>#N/A</v>
      </c>
      <c r="ID79" s="153" t="e">
        <f t="shared" si="342"/>
        <v>#N/A</v>
      </c>
      <c r="IE79" s="153" t="e">
        <f t="shared" si="342"/>
        <v>#N/A</v>
      </c>
      <c r="IF79" s="153" t="e">
        <f t="shared" si="342"/>
        <v>#N/A</v>
      </c>
      <c r="IG79" s="153" t="e">
        <f t="shared" si="342"/>
        <v>#N/A</v>
      </c>
      <c r="IH79" s="153" t="e">
        <f t="shared" si="342"/>
        <v>#N/A</v>
      </c>
      <c r="II79" s="153" t="e">
        <f t="shared" si="342"/>
        <v>#N/A</v>
      </c>
      <c r="IJ79" s="153" t="e">
        <f t="shared" ref="IJ79:IX94" si="571">IF(ISNONTEXT($K79),_xlfn.LOGNORM.DIST(AQ79,LN($G79),LN($K79),FALSE),NA())</f>
        <v>#N/A</v>
      </c>
      <c r="IK79" s="153" t="e">
        <f t="shared" si="571"/>
        <v>#N/A</v>
      </c>
      <c r="IL79" s="153" t="e">
        <f t="shared" si="571"/>
        <v>#N/A</v>
      </c>
      <c r="IM79" s="153" t="e">
        <f t="shared" si="571"/>
        <v>#N/A</v>
      </c>
      <c r="IN79" s="153" t="e">
        <f t="shared" si="571"/>
        <v>#N/A</v>
      </c>
      <c r="IO79" s="153" t="e">
        <f t="shared" si="571"/>
        <v>#N/A</v>
      </c>
      <c r="IP79" s="153" t="e">
        <f t="shared" si="571"/>
        <v>#N/A</v>
      </c>
      <c r="IQ79" s="153" t="e">
        <f t="shared" si="571"/>
        <v>#N/A</v>
      </c>
      <c r="IR79" s="153" t="e">
        <f t="shared" si="571"/>
        <v>#N/A</v>
      </c>
      <c r="IS79" s="153" t="e">
        <f t="shared" si="571"/>
        <v>#N/A</v>
      </c>
      <c r="IT79" s="153" t="e">
        <f t="shared" si="571"/>
        <v>#N/A</v>
      </c>
      <c r="IU79" s="153" t="e">
        <f t="shared" si="571"/>
        <v>#N/A</v>
      </c>
      <c r="IV79" s="153" t="e">
        <f t="shared" si="571"/>
        <v>#N/A</v>
      </c>
      <c r="IW79" s="153" t="e">
        <f t="shared" si="571"/>
        <v>#N/A</v>
      </c>
      <c r="IX79" s="153" t="e">
        <f t="shared" si="571"/>
        <v>#N/A</v>
      </c>
      <c r="IY79" s="153" t="e">
        <f t="shared" si="567"/>
        <v>#N/A</v>
      </c>
      <c r="IZ79" s="153" t="e">
        <f t="shared" si="567"/>
        <v>#N/A</v>
      </c>
      <c r="JA79" s="153" t="e">
        <f t="shared" si="567"/>
        <v>#N/A</v>
      </c>
      <c r="JB79" s="153" t="e">
        <f t="shared" si="567"/>
        <v>#N/A</v>
      </c>
      <c r="JC79" s="153" t="e">
        <f t="shared" si="567"/>
        <v>#N/A</v>
      </c>
      <c r="JD79" s="153" t="e">
        <f t="shared" si="567"/>
        <v>#N/A</v>
      </c>
      <c r="JE79" s="153" t="e">
        <f t="shared" si="567"/>
        <v>#N/A</v>
      </c>
      <c r="JF79" s="153" t="e">
        <f t="shared" si="567"/>
        <v>#N/A</v>
      </c>
      <c r="JG79" s="153" t="e">
        <f t="shared" si="567"/>
        <v>#N/A</v>
      </c>
      <c r="JH79" s="153" t="e">
        <f t="shared" si="567"/>
        <v>#N/A</v>
      </c>
      <c r="JI79" s="153" t="e">
        <f t="shared" si="567"/>
        <v>#N/A</v>
      </c>
      <c r="JJ79" s="153" t="e">
        <f t="shared" si="567"/>
        <v>#N/A</v>
      </c>
      <c r="JK79" s="153" t="e">
        <f t="shared" si="567"/>
        <v>#N/A</v>
      </c>
      <c r="JL79" s="153" t="e">
        <f t="shared" si="567"/>
        <v>#N/A</v>
      </c>
      <c r="JM79" s="153" t="e">
        <f t="shared" si="567"/>
        <v>#N/A</v>
      </c>
      <c r="JN79" s="153" t="e">
        <f t="shared" si="357"/>
        <v>#N/A</v>
      </c>
      <c r="JO79" s="153" t="e">
        <f t="shared" si="357"/>
        <v>#N/A</v>
      </c>
      <c r="JP79" s="153" t="e">
        <f t="shared" si="357"/>
        <v>#N/A</v>
      </c>
      <c r="JQ79" s="153" t="e">
        <f t="shared" si="357"/>
        <v>#N/A</v>
      </c>
      <c r="JR79" s="153" t="e">
        <f t="shared" si="357"/>
        <v>#N/A</v>
      </c>
      <c r="JS79" s="153" t="e">
        <f t="shared" si="357"/>
        <v>#N/A</v>
      </c>
      <c r="JT79" s="153" t="e">
        <f t="shared" si="357"/>
        <v>#N/A</v>
      </c>
      <c r="JU79" s="153" t="e">
        <f t="shared" si="357"/>
        <v>#N/A</v>
      </c>
      <c r="JV79" s="153" t="e">
        <f t="shared" si="357"/>
        <v>#N/A</v>
      </c>
      <c r="JW79" s="153" t="e">
        <f t="shared" si="357"/>
        <v>#N/A</v>
      </c>
      <c r="JX79" s="153" t="e">
        <f t="shared" si="357"/>
        <v>#N/A</v>
      </c>
      <c r="JY79" s="153" t="e">
        <f t="shared" si="357"/>
        <v>#N/A</v>
      </c>
      <c r="JZ79" s="153" t="e">
        <f t="shared" si="357"/>
        <v>#N/A</v>
      </c>
      <c r="KA79" s="153" t="e">
        <f t="shared" si="357"/>
        <v>#N/A</v>
      </c>
      <c r="KB79" s="153" t="e">
        <f t="shared" si="357"/>
        <v>#N/A</v>
      </c>
      <c r="KC79" s="153" t="e">
        <f t="shared" si="365"/>
        <v>#N/A</v>
      </c>
      <c r="KD79" s="153" t="e">
        <f t="shared" si="564"/>
        <v>#N/A</v>
      </c>
      <c r="KE79" s="153" t="e">
        <f t="shared" si="564"/>
        <v>#N/A</v>
      </c>
      <c r="KF79" s="153" t="e">
        <f t="shared" si="564"/>
        <v>#N/A</v>
      </c>
      <c r="KG79" s="153" t="e">
        <f t="shared" si="343"/>
        <v>#N/A</v>
      </c>
      <c r="KH79" s="153" t="e">
        <f t="shared" si="343"/>
        <v>#N/A</v>
      </c>
      <c r="KI79" s="153" t="e">
        <f t="shared" si="343"/>
        <v>#N/A</v>
      </c>
      <c r="KJ79" s="153" t="e">
        <f t="shared" si="343"/>
        <v>#N/A</v>
      </c>
      <c r="KK79" s="153" t="e">
        <f t="shared" si="343"/>
        <v>#N/A</v>
      </c>
      <c r="KL79" s="153" t="e">
        <f t="shared" si="343"/>
        <v>#N/A</v>
      </c>
      <c r="KM79" s="153" t="e">
        <f t="shared" si="343"/>
        <v>#N/A</v>
      </c>
      <c r="KN79" s="153" t="e">
        <f t="shared" si="343"/>
        <v>#N/A</v>
      </c>
      <c r="KO79" s="153" t="e">
        <f t="shared" si="343"/>
        <v>#N/A</v>
      </c>
      <c r="KP79" s="153" t="e">
        <f t="shared" si="343"/>
        <v>#N/A</v>
      </c>
      <c r="KQ79" s="153" t="e">
        <f t="shared" si="343"/>
        <v>#N/A</v>
      </c>
      <c r="KR79" s="153" t="e">
        <f t="shared" si="343"/>
        <v>#N/A</v>
      </c>
      <c r="KS79" s="153" t="e">
        <f t="shared" si="343"/>
        <v>#N/A</v>
      </c>
      <c r="KT79" s="153" t="e">
        <f t="shared" si="343"/>
        <v>#N/A</v>
      </c>
      <c r="KU79" s="153" t="e">
        <f t="shared" si="343"/>
        <v>#N/A</v>
      </c>
      <c r="KV79" s="153" t="e">
        <f t="shared" ref="KV79:LJ94" si="572">IF(ISNONTEXT($K79),_xlfn.LOGNORM.DIST(DC79,LN($G79),LN($K79),FALSE),NA())</f>
        <v>#N/A</v>
      </c>
      <c r="KW79" s="153" t="e">
        <f t="shared" si="572"/>
        <v>#N/A</v>
      </c>
      <c r="KX79" s="153" t="e">
        <f t="shared" si="572"/>
        <v>#N/A</v>
      </c>
      <c r="KY79" s="153" t="e">
        <f t="shared" si="572"/>
        <v>#N/A</v>
      </c>
      <c r="KZ79" s="153" t="e">
        <f t="shared" si="572"/>
        <v>#N/A</v>
      </c>
      <c r="LA79" s="153" t="e">
        <f t="shared" si="572"/>
        <v>#N/A</v>
      </c>
      <c r="LB79" s="153" t="e">
        <f t="shared" si="572"/>
        <v>#N/A</v>
      </c>
      <c r="LC79" s="153" t="e">
        <f t="shared" si="572"/>
        <v>#N/A</v>
      </c>
      <c r="LD79" s="153" t="e">
        <f t="shared" si="572"/>
        <v>#N/A</v>
      </c>
      <c r="LE79" s="153" t="e">
        <f t="shared" si="572"/>
        <v>#N/A</v>
      </c>
      <c r="LF79" s="153" t="e">
        <f t="shared" si="572"/>
        <v>#N/A</v>
      </c>
      <c r="LG79" s="153" t="e">
        <f t="shared" si="572"/>
        <v>#N/A</v>
      </c>
      <c r="LH79" s="153" t="e">
        <f t="shared" si="572"/>
        <v>#N/A</v>
      </c>
      <c r="LI79" s="153" t="e">
        <f t="shared" si="572"/>
        <v>#N/A</v>
      </c>
      <c r="LJ79" s="153" t="e">
        <f t="shared" si="572"/>
        <v>#N/A</v>
      </c>
      <c r="LK79" s="153" t="e">
        <f t="shared" si="568"/>
        <v>#N/A</v>
      </c>
      <c r="LL79" s="153" t="e">
        <f t="shared" si="568"/>
        <v>#N/A</v>
      </c>
      <c r="LM79" s="153" t="e">
        <f t="shared" si="568"/>
        <v>#N/A</v>
      </c>
      <c r="LN79" s="153" t="e">
        <f t="shared" si="568"/>
        <v>#N/A</v>
      </c>
      <c r="LO79" s="153" t="e">
        <f t="shared" si="568"/>
        <v>#N/A</v>
      </c>
      <c r="LP79" s="153" t="e">
        <f t="shared" si="568"/>
        <v>#N/A</v>
      </c>
      <c r="LQ79" s="153" t="e">
        <f t="shared" si="568"/>
        <v>#N/A</v>
      </c>
      <c r="LR79" s="153" t="e">
        <f t="shared" si="568"/>
        <v>#N/A</v>
      </c>
      <c r="LS79" s="153" t="e">
        <f t="shared" si="568"/>
        <v>#N/A</v>
      </c>
      <c r="LT79" s="153" t="e">
        <f t="shared" si="568"/>
        <v>#N/A</v>
      </c>
      <c r="LU79" s="153" t="e">
        <f t="shared" si="568"/>
        <v>#N/A</v>
      </c>
      <c r="LV79" s="153" t="e">
        <f t="shared" si="568"/>
        <v>#N/A</v>
      </c>
      <c r="LW79" s="153" t="e">
        <f t="shared" si="568"/>
        <v>#N/A</v>
      </c>
      <c r="LX79" s="153" t="e">
        <f t="shared" si="568"/>
        <v>#N/A</v>
      </c>
      <c r="LY79" s="153" t="e">
        <f t="shared" si="568"/>
        <v>#N/A</v>
      </c>
      <c r="LZ79" s="153" t="e">
        <f t="shared" si="358"/>
        <v>#N/A</v>
      </c>
      <c r="MA79" s="153" t="e">
        <f t="shared" si="358"/>
        <v>#N/A</v>
      </c>
      <c r="MB79" s="153" t="e">
        <f t="shared" si="358"/>
        <v>#N/A</v>
      </c>
      <c r="MC79" s="153" t="e">
        <f t="shared" si="358"/>
        <v>#N/A</v>
      </c>
      <c r="MD79" s="153" t="e">
        <f t="shared" si="358"/>
        <v>#N/A</v>
      </c>
      <c r="ME79" s="153" t="e">
        <f t="shared" si="358"/>
        <v>#N/A</v>
      </c>
      <c r="MF79" s="153" t="e">
        <f t="shared" si="358"/>
        <v>#N/A</v>
      </c>
      <c r="MG79" s="153" t="e">
        <f t="shared" si="358"/>
        <v>#N/A</v>
      </c>
      <c r="MH79" s="153" t="e">
        <f t="shared" si="358"/>
        <v>#N/A</v>
      </c>
      <c r="MI79" s="153" t="e">
        <f t="shared" si="358"/>
        <v>#N/A</v>
      </c>
      <c r="MJ79" s="153" t="e">
        <f t="shared" si="358"/>
        <v>#N/A</v>
      </c>
      <c r="MK79" s="153" t="e">
        <f t="shared" si="358"/>
        <v>#N/A</v>
      </c>
      <c r="ML79" s="153" t="e">
        <f t="shared" si="358"/>
        <v>#N/A</v>
      </c>
      <c r="MM79" s="153" t="e">
        <f t="shared" si="358"/>
        <v>#N/A</v>
      </c>
      <c r="MN79" s="153" t="e">
        <f t="shared" si="358"/>
        <v>#N/A</v>
      </c>
      <c r="MO79" s="153" t="e">
        <f t="shared" si="366"/>
        <v>#N/A</v>
      </c>
      <c r="MP79" s="153" t="e">
        <f t="shared" si="565"/>
        <v>#N/A</v>
      </c>
      <c r="MQ79" s="153" t="e">
        <f t="shared" si="565"/>
        <v>#N/A</v>
      </c>
      <c r="MR79" s="153" t="e">
        <f t="shared" si="565"/>
        <v>#N/A</v>
      </c>
      <c r="MS79" s="153" t="e">
        <f t="shared" si="344"/>
        <v>#N/A</v>
      </c>
      <c r="MT79" s="153" t="e">
        <f t="shared" si="344"/>
        <v>#N/A</v>
      </c>
      <c r="MU79" s="153" t="e">
        <f t="shared" si="344"/>
        <v>#N/A</v>
      </c>
      <c r="MV79" s="153" t="e">
        <f t="shared" si="344"/>
        <v>#N/A</v>
      </c>
      <c r="MW79" s="153" t="e">
        <f t="shared" si="344"/>
        <v>#N/A</v>
      </c>
      <c r="MX79" s="153" t="e">
        <f t="shared" si="344"/>
        <v>#N/A</v>
      </c>
      <c r="MY79" s="153" t="e">
        <f t="shared" si="344"/>
        <v>#N/A</v>
      </c>
      <c r="MZ79" s="153" t="e">
        <f t="shared" si="344"/>
        <v>#N/A</v>
      </c>
      <c r="NA79" s="153" t="e">
        <f t="shared" si="344"/>
        <v>#N/A</v>
      </c>
      <c r="NB79" s="153" t="e">
        <f t="shared" si="344"/>
        <v>#N/A</v>
      </c>
      <c r="NC79" s="153" t="e">
        <f t="shared" si="344"/>
        <v>#N/A</v>
      </c>
      <c r="ND79" s="153" t="e">
        <f t="shared" si="344"/>
        <v>#N/A</v>
      </c>
      <c r="NE79" s="153" t="e">
        <f t="shared" si="344"/>
        <v>#N/A</v>
      </c>
      <c r="NF79" s="153" t="e">
        <f t="shared" si="344"/>
        <v>#N/A</v>
      </c>
      <c r="NG79" s="153" t="e">
        <f t="shared" si="344"/>
        <v>#N/A</v>
      </c>
      <c r="NH79" s="153" t="e">
        <f t="shared" ref="NH79:NV94" si="573">IF(ISNONTEXT($K79),_xlfn.LOGNORM.DIST(FO79,LN($G79),LN($K79),FALSE),NA())</f>
        <v>#N/A</v>
      </c>
      <c r="NI79" s="153" t="e">
        <f t="shared" si="573"/>
        <v>#N/A</v>
      </c>
      <c r="NJ79" s="153" t="e">
        <f t="shared" si="573"/>
        <v>#N/A</v>
      </c>
      <c r="NK79" s="153" t="e">
        <f t="shared" si="573"/>
        <v>#N/A</v>
      </c>
      <c r="NL79" s="153" t="e">
        <f t="shared" si="573"/>
        <v>#N/A</v>
      </c>
      <c r="NM79" s="153" t="e">
        <f t="shared" si="573"/>
        <v>#N/A</v>
      </c>
      <c r="NN79" s="153" t="e">
        <f t="shared" si="573"/>
        <v>#N/A</v>
      </c>
      <c r="NO79" s="153" t="e">
        <f t="shared" si="573"/>
        <v>#N/A</v>
      </c>
      <c r="NP79" s="153" t="e">
        <f t="shared" si="573"/>
        <v>#N/A</v>
      </c>
      <c r="NQ79" s="153" t="e">
        <f t="shared" si="573"/>
        <v>#N/A</v>
      </c>
      <c r="NR79" s="153" t="e">
        <f t="shared" si="573"/>
        <v>#N/A</v>
      </c>
      <c r="NS79" s="153" t="e">
        <f t="shared" si="573"/>
        <v>#N/A</v>
      </c>
      <c r="NT79" s="153" t="e">
        <f t="shared" si="573"/>
        <v>#N/A</v>
      </c>
      <c r="NU79" s="153" t="e">
        <f t="shared" si="573"/>
        <v>#N/A</v>
      </c>
      <c r="NV79" s="153" t="e">
        <f t="shared" si="573"/>
        <v>#N/A</v>
      </c>
      <c r="NW79" s="153" t="e">
        <f t="shared" si="569"/>
        <v>#N/A</v>
      </c>
      <c r="NX79" s="153" t="e">
        <f t="shared" si="569"/>
        <v>#N/A</v>
      </c>
      <c r="NY79" s="153" t="e">
        <f t="shared" si="569"/>
        <v>#N/A</v>
      </c>
      <c r="NZ79" s="153" t="e">
        <f t="shared" si="569"/>
        <v>#N/A</v>
      </c>
      <c r="OA79" s="153" t="e">
        <f t="shared" si="569"/>
        <v>#N/A</v>
      </c>
      <c r="OB79" s="153" t="e">
        <f t="shared" si="569"/>
        <v>#N/A</v>
      </c>
      <c r="OC79" s="153" t="e">
        <f t="shared" si="569"/>
        <v>#N/A</v>
      </c>
      <c r="OD79" s="153" t="e">
        <f t="shared" si="569"/>
        <v>#N/A</v>
      </c>
      <c r="OE79" s="153" t="e">
        <f t="shared" si="569"/>
        <v>#N/A</v>
      </c>
      <c r="OF79" s="153" t="e">
        <f t="shared" si="569"/>
        <v>#N/A</v>
      </c>
      <c r="OG79" s="153" t="e">
        <f t="shared" si="569"/>
        <v>#N/A</v>
      </c>
      <c r="OH79" s="153" t="e">
        <f t="shared" si="569"/>
        <v>#N/A</v>
      </c>
      <c r="OI79" s="153" t="e">
        <f t="shared" si="569"/>
        <v>#N/A</v>
      </c>
      <c r="OJ79" s="153" t="e">
        <f t="shared" si="569"/>
        <v>#N/A</v>
      </c>
      <c r="OK79" s="153" t="e">
        <f t="shared" si="569"/>
        <v>#N/A</v>
      </c>
      <c r="OL79" s="153" t="e">
        <f t="shared" si="359"/>
        <v>#N/A</v>
      </c>
      <c r="OM79" s="153" t="e">
        <f t="shared" si="359"/>
        <v>#N/A</v>
      </c>
      <c r="ON79" s="153" t="e">
        <f t="shared" si="359"/>
        <v>#N/A</v>
      </c>
      <c r="OO79" s="153" t="e">
        <f t="shared" si="359"/>
        <v>#N/A</v>
      </c>
      <c r="OP79" s="153" t="e">
        <f t="shared" si="359"/>
        <v>#N/A</v>
      </c>
      <c r="OQ79" s="153" t="e">
        <f t="shared" si="359"/>
        <v>#N/A</v>
      </c>
      <c r="OR79" s="153" t="e">
        <f t="shared" si="359"/>
        <v>#N/A</v>
      </c>
      <c r="OS79" s="153" t="e">
        <f t="shared" si="359"/>
        <v>#N/A</v>
      </c>
      <c r="OT79" s="153" t="e">
        <f t="shared" si="359"/>
        <v>#N/A</v>
      </c>
      <c r="OU79" s="153" t="e">
        <f t="shared" si="359"/>
        <v>#N/A</v>
      </c>
      <c r="OV79" s="153" t="e">
        <f t="shared" si="359"/>
        <v>#N/A</v>
      </c>
      <c r="OW79" s="153" t="e">
        <f t="shared" si="359"/>
        <v>#N/A</v>
      </c>
      <c r="OX79" s="153" t="e">
        <f t="shared" si="359"/>
        <v>#N/A</v>
      </c>
      <c r="OY79" s="153" t="e">
        <f t="shared" si="359"/>
        <v>#N/A</v>
      </c>
      <c r="OZ79" s="153" t="e">
        <f t="shared" si="359"/>
        <v>#N/A</v>
      </c>
      <c r="PA79" s="153" t="e">
        <f t="shared" si="367"/>
        <v>#N/A</v>
      </c>
      <c r="PB79" s="153" t="e">
        <f t="shared" si="349"/>
        <v>#N/A</v>
      </c>
      <c r="PC79" s="153" t="e">
        <f t="shared" si="349"/>
        <v>#N/A</v>
      </c>
      <c r="PD79" s="153" t="e">
        <f t="shared" si="349"/>
        <v>#N/A</v>
      </c>
      <c r="PE79" s="153" t="e">
        <f t="shared" si="349"/>
        <v>#N/A</v>
      </c>
      <c r="PF79" s="153" t="e">
        <f t="shared" si="349"/>
        <v>#N/A</v>
      </c>
      <c r="PG79" s="153" t="e">
        <f t="shared" si="349"/>
        <v>#N/A</v>
      </c>
      <c r="PH79" s="153" t="e">
        <f t="shared" si="349"/>
        <v>#N/A</v>
      </c>
      <c r="PI79" s="153" t="e">
        <f t="shared" si="349"/>
        <v>#N/A</v>
      </c>
    </row>
    <row r="80" spans="1:425" hidden="1" x14ac:dyDescent="0.75">
      <c r="A80" s="4">
        <v>77</v>
      </c>
      <c r="B80" s="342" t="str">
        <f>IFERROR(_xlfn.LOGNORM.INV(VLookups!$B$22,LN($G80),LN($K80)),"")</f>
        <v/>
      </c>
      <c r="C80" s="87"/>
      <c r="D80" s="342" t="str">
        <f>IFERROR(_xlfn.LOGNORM.INV(VLookups!$B$23,LN($G80),LN($K80)),"")</f>
        <v/>
      </c>
      <c r="E80" s="34" t="str">
        <f t="shared" si="350"/>
        <v/>
      </c>
      <c r="F80" s="34" t="str">
        <f t="shared" si="351"/>
        <v/>
      </c>
      <c r="G80" s="68" t="str">
        <f>IF(AND(C80&gt;0,NOT(ISBLANK(H80))),IF(VLOOKUP($C$3,VLookups!$A$17:$B$18,2,FALSE),C80*VLOOKUP(H80,VLookups!$A$4:$B$13,2,FALSE),C80),"")</f>
        <v/>
      </c>
      <c r="H80" s="21"/>
      <c r="I80" s="56"/>
      <c r="J80" s="244"/>
      <c r="K80" s="343" t="str">
        <f>IF(C80&gt;0,IF(ISBLANK(J80),IF(ISBLANK(H80),"",VLOOKUP(H80,VLookups!$A$4:$C$13,3,FALSE)),J80),"")</f>
        <v/>
      </c>
      <c r="L80" s="343" t="str">
        <f t="shared" si="352"/>
        <v/>
      </c>
      <c r="M80" s="70" t="str">
        <f t="shared" si="353"/>
        <v/>
      </c>
      <c r="N80" s="87"/>
      <c r="O80" s="237" t="str">
        <f>IF(AND(N80&gt;0,C80&gt;0,NOT(K80="")),ABS(VLOOKUP($N$1,VLookups!$A$53:$B$54,2,FALSE)-_xlfn.LOGNORM.DIST(N80,LN(G80),LN(K80),TRUE)),"")</f>
        <v/>
      </c>
      <c r="P80" s="86" t="str">
        <f>IF(AND($B80&gt;0,$C80&gt;0,$D80&gt;0,NOT(ISBLANK($H80))),_xlfn.LOGNORM.INV(ABS(VLOOKUP($N$1,VLookups!$A$53:$B$54,2,FALSE)-P$3),LN($G80),LN($K80)),"")</f>
        <v/>
      </c>
      <c r="Q80" s="85" t="str">
        <f>IF(AND($B80&gt;0,$C80&gt;0,$D80&gt;0,NOT(ISBLANK($H80))),_xlfn.LOGNORM.INV(ABS(VLOOKUP($N$1,VLookups!$A$53:$B$54,2,FALSE)-Q$3),LN($G80),LN($K80)),"")</f>
        <v/>
      </c>
      <c r="R80" s="86" t="str">
        <f>IF(AND($B80&gt;0,$C80&gt;0,$D80&gt;0,NOT(ISBLANK($H80))),_xlfn.LOGNORM.INV(ABS(VLOOKUP($N$1,VLookups!$A$53:$B$54,2,FALSE)-R$3),LN($G80),LN($K80)),"")</f>
        <v/>
      </c>
      <c r="S80" s="85" t="str">
        <f>IF(AND($B80&gt;0,$C80&gt;0,$D80&gt;0,NOT(ISBLANK($H80))),_xlfn.LOGNORM.INV(ABS(VLOOKUP($N$1,VLookups!$A$53:$B$54,2,FALSE)-S$3),LN($G80),LN($K80)),"")</f>
        <v/>
      </c>
      <c r="T80" s="86" t="str">
        <f>IF(AND($B80&gt;0,$C80&gt;0,$D80&gt;0,NOT(ISBLANK($H80))),_xlfn.LOGNORM.INV(ABS(VLOOKUP($N$1,VLookups!$A$53:$B$54,2,FALSE)-T$3),LN($G80),LN($K80)),"")</f>
        <v/>
      </c>
      <c r="U80" s="85" t="str">
        <f>IF(AND($B80&gt;0,$C80&gt;0,$D80&gt;0,NOT(ISBLANK($H80))),_xlfn.LOGNORM.INV(ABS(VLOOKUP($N$1,VLookups!$A$53:$B$54,2,FALSE)-U$3),LN($G80),LN($K80)),"")</f>
        <v/>
      </c>
      <c r="V80" s="5"/>
      <c r="W80" s="152" t="str">
        <f t="shared" si="354"/>
        <v/>
      </c>
      <c r="X80" s="152"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53" t="e">
        <f t="shared" si="348"/>
        <v>#N/A</v>
      </c>
      <c r="HR80" s="153" t="e">
        <f t="shared" si="563"/>
        <v>#N/A</v>
      </c>
      <c r="HS80" s="153" t="e">
        <f t="shared" si="563"/>
        <v>#N/A</v>
      </c>
      <c r="HT80" s="153" t="e">
        <f t="shared" si="563"/>
        <v>#N/A</v>
      </c>
      <c r="HU80" s="153" t="e">
        <f t="shared" si="342"/>
        <v>#N/A</v>
      </c>
      <c r="HV80" s="153" t="e">
        <f t="shared" si="342"/>
        <v>#N/A</v>
      </c>
      <c r="HW80" s="153" t="e">
        <f t="shared" si="342"/>
        <v>#N/A</v>
      </c>
      <c r="HX80" s="153" t="e">
        <f t="shared" si="342"/>
        <v>#N/A</v>
      </c>
      <c r="HY80" s="153" t="e">
        <f t="shared" si="342"/>
        <v>#N/A</v>
      </c>
      <c r="HZ80" s="153" t="e">
        <f t="shared" si="342"/>
        <v>#N/A</v>
      </c>
      <c r="IA80" s="153" t="e">
        <f t="shared" si="342"/>
        <v>#N/A</v>
      </c>
      <c r="IB80" s="153" t="e">
        <f t="shared" si="342"/>
        <v>#N/A</v>
      </c>
      <c r="IC80" s="153" t="e">
        <f t="shared" si="342"/>
        <v>#N/A</v>
      </c>
      <c r="ID80" s="153" t="e">
        <f t="shared" si="342"/>
        <v>#N/A</v>
      </c>
      <c r="IE80" s="153" t="e">
        <f t="shared" si="342"/>
        <v>#N/A</v>
      </c>
      <c r="IF80" s="153" t="e">
        <f t="shared" si="342"/>
        <v>#N/A</v>
      </c>
      <c r="IG80" s="153" t="e">
        <f t="shared" si="342"/>
        <v>#N/A</v>
      </c>
      <c r="IH80" s="153" t="e">
        <f t="shared" si="342"/>
        <v>#N/A</v>
      </c>
      <c r="II80" s="153" t="e">
        <f t="shared" si="342"/>
        <v>#N/A</v>
      </c>
      <c r="IJ80" s="153" t="e">
        <f t="shared" si="571"/>
        <v>#N/A</v>
      </c>
      <c r="IK80" s="153" t="e">
        <f t="shared" si="571"/>
        <v>#N/A</v>
      </c>
      <c r="IL80" s="153" t="e">
        <f t="shared" si="571"/>
        <v>#N/A</v>
      </c>
      <c r="IM80" s="153" t="e">
        <f t="shared" si="571"/>
        <v>#N/A</v>
      </c>
      <c r="IN80" s="153" t="e">
        <f t="shared" si="571"/>
        <v>#N/A</v>
      </c>
      <c r="IO80" s="153" t="e">
        <f t="shared" si="571"/>
        <v>#N/A</v>
      </c>
      <c r="IP80" s="153" t="e">
        <f t="shared" si="571"/>
        <v>#N/A</v>
      </c>
      <c r="IQ80" s="153" t="e">
        <f t="shared" si="571"/>
        <v>#N/A</v>
      </c>
      <c r="IR80" s="153" t="e">
        <f t="shared" si="571"/>
        <v>#N/A</v>
      </c>
      <c r="IS80" s="153" t="e">
        <f t="shared" si="571"/>
        <v>#N/A</v>
      </c>
      <c r="IT80" s="153" t="e">
        <f t="shared" si="571"/>
        <v>#N/A</v>
      </c>
      <c r="IU80" s="153" t="e">
        <f t="shared" si="571"/>
        <v>#N/A</v>
      </c>
      <c r="IV80" s="153" t="e">
        <f t="shared" si="571"/>
        <v>#N/A</v>
      </c>
      <c r="IW80" s="153" t="e">
        <f t="shared" si="571"/>
        <v>#N/A</v>
      </c>
      <c r="IX80" s="153" t="e">
        <f t="shared" si="571"/>
        <v>#N/A</v>
      </c>
      <c r="IY80" s="153" t="e">
        <f t="shared" si="567"/>
        <v>#N/A</v>
      </c>
      <c r="IZ80" s="153" t="e">
        <f t="shared" si="567"/>
        <v>#N/A</v>
      </c>
      <c r="JA80" s="153" t="e">
        <f t="shared" si="567"/>
        <v>#N/A</v>
      </c>
      <c r="JB80" s="153" t="e">
        <f t="shared" si="567"/>
        <v>#N/A</v>
      </c>
      <c r="JC80" s="153" t="e">
        <f t="shared" si="567"/>
        <v>#N/A</v>
      </c>
      <c r="JD80" s="153" t="e">
        <f t="shared" si="567"/>
        <v>#N/A</v>
      </c>
      <c r="JE80" s="153" t="e">
        <f t="shared" si="567"/>
        <v>#N/A</v>
      </c>
      <c r="JF80" s="153" t="e">
        <f t="shared" si="567"/>
        <v>#N/A</v>
      </c>
      <c r="JG80" s="153" t="e">
        <f t="shared" si="567"/>
        <v>#N/A</v>
      </c>
      <c r="JH80" s="153" t="e">
        <f t="shared" si="567"/>
        <v>#N/A</v>
      </c>
      <c r="JI80" s="153" t="e">
        <f t="shared" si="567"/>
        <v>#N/A</v>
      </c>
      <c r="JJ80" s="153" t="e">
        <f t="shared" si="567"/>
        <v>#N/A</v>
      </c>
      <c r="JK80" s="153" t="e">
        <f t="shared" si="567"/>
        <v>#N/A</v>
      </c>
      <c r="JL80" s="153" t="e">
        <f t="shared" si="567"/>
        <v>#N/A</v>
      </c>
      <c r="JM80" s="153" t="e">
        <f t="shared" si="567"/>
        <v>#N/A</v>
      </c>
      <c r="JN80" s="153" t="e">
        <f t="shared" si="357"/>
        <v>#N/A</v>
      </c>
      <c r="JO80" s="153" t="e">
        <f t="shared" si="357"/>
        <v>#N/A</v>
      </c>
      <c r="JP80" s="153" t="e">
        <f t="shared" si="357"/>
        <v>#N/A</v>
      </c>
      <c r="JQ80" s="153" t="e">
        <f t="shared" si="357"/>
        <v>#N/A</v>
      </c>
      <c r="JR80" s="153" t="e">
        <f t="shared" si="357"/>
        <v>#N/A</v>
      </c>
      <c r="JS80" s="153" t="e">
        <f t="shared" si="357"/>
        <v>#N/A</v>
      </c>
      <c r="JT80" s="153" t="e">
        <f t="shared" si="357"/>
        <v>#N/A</v>
      </c>
      <c r="JU80" s="153" t="e">
        <f t="shared" si="357"/>
        <v>#N/A</v>
      </c>
      <c r="JV80" s="153" t="e">
        <f t="shared" si="357"/>
        <v>#N/A</v>
      </c>
      <c r="JW80" s="153" t="e">
        <f t="shared" si="357"/>
        <v>#N/A</v>
      </c>
      <c r="JX80" s="153" t="e">
        <f t="shared" si="357"/>
        <v>#N/A</v>
      </c>
      <c r="JY80" s="153" t="e">
        <f t="shared" si="357"/>
        <v>#N/A</v>
      </c>
      <c r="JZ80" s="153" t="e">
        <f t="shared" si="357"/>
        <v>#N/A</v>
      </c>
      <c r="KA80" s="153" t="e">
        <f t="shared" si="357"/>
        <v>#N/A</v>
      </c>
      <c r="KB80" s="153" t="e">
        <f t="shared" si="357"/>
        <v>#N/A</v>
      </c>
      <c r="KC80" s="153" t="e">
        <f t="shared" si="365"/>
        <v>#N/A</v>
      </c>
      <c r="KD80" s="153" t="e">
        <f t="shared" si="564"/>
        <v>#N/A</v>
      </c>
      <c r="KE80" s="153" t="e">
        <f t="shared" si="564"/>
        <v>#N/A</v>
      </c>
      <c r="KF80" s="153" t="e">
        <f t="shared" si="564"/>
        <v>#N/A</v>
      </c>
      <c r="KG80" s="153" t="e">
        <f t="shared" si="343"/>
        <v>#N/A</v>
      </c>
      <c r="KH80" s="153" t="e">
        <f t="shared" si="343"/>
        <v>#N/A</v>
      </c>
      <c r="KI80" s="153" t="e">
        <f t="shared" si="343"/>
        <v>#N/A</v>
      </c>
      <c r="KJ80" s="153" t="e">
        <f t="shared" si="343"/>
        <v>#N/A</v>
      </c>
      <c r="KK80" s="153" t="e">
        <f t="shared" si="343"/>
        <v>#N/A</v>
      </c>
      <c r="KL80" s="153" t="e">
        <f t="shared" si="343"/>
        <v>#N/A</v>
      </c>
      <c r="KM80" s="153" t="e">
        <f t="shared" si="343"/>
        <v>#N/A</v>
      </c>
      <c r="KN80" s="153" t="e">
        <f t="shared" si="343"/>
        <v>#N/A</v>
      </c>
      <c r="KO80" s="153" t="e">
        <f t="shared" si="343"/>
        <v>#N/A</v>
      </c>
      <c r="KP80" s="153" t="e">
        <f t="shared" si="343"/>
        <v>#N/A</v>
      </c>
      <c r="KQ80" s="153" t="e">
        <f t="shared" si="343"/>
        <v>#N/A</v>
      </c>
      <c r="KR80" s="153" t="e">
        <f t="shared" si="343"/>
        <v>#N/A</v>
      </c>
      <c r="KS80" s="153" t="e">
        <f t="shared" si="343"/>
        <v>#N/A</v>
      </c>
      <c r="KT80" s="153" t="e">
        <f t="shared" si="343"/>
        <v>#N/A</v>
      </c>
      <c r="KU80" s="153" t="e">
        <f t="shared" si="343"/>
        <v>#N/A</v>
      </c>
      <c r="KV80" s="153" t="e">
        <f t="shared" si="572"/>
        <v>#N/A</v>
      </c>
      <c r="KW80" s="153" t="e">
        <f t="shared" si="572"/>
        <v>#N/A</v>
      </c>
      <c r="KX80" s="153" t="e">
        <f t="shared" si="572"/>
        <v>#N/A</v>
      </c>
      <c r="KY80" s="153" t="e">
        <f t="shared" si="572"/>
        <v>#N/A</v>
      </c>
      <c r="KZ80" s="153" t="e">
        <f t="shared" si="572"/>
        <v>#N/A</v>
      </c>
      <c r="LA80" s="153" t="e">
        <f t="shared" si="572"/>
        <v>#N/A</v>
      </c>
      <c r="LB80" s="153" t="e">
        <f t="shared" si="572"/>
        <v>#N/A</v>
      </c>
      <c r="LC80" s="153" t="e">
        <f t="shared" si="572"/>
        <v>#N/A</v>
      </c>
      <c r="LD80" s="153" t="e">
        <f t="shared" si="572"/>
        <v>#N/A</v>
      </c>
      <c r="LE80" s="153" t="e">
        <f t="shared" si="572"/>
        <v>#N/A</v>
      </c>
      <c r="LF80" s="153" t="e">
        <f t="shared" si="572"/>
        <v>#N/A</v>
      </c>
      <c r="LG80" s="153" t="e">
        <f t="shared" si="572"/>
        <v>#N/A</v>
      </c>
      <c r="LH80" s="153" t="e">
        <f t="shared" si="572"/>
        <v>#N/A</v>
      </c>
      <c r="LI80" s="153" t="e">
        <f t="shared" si="572"/>
        <v>#N/A</v>
      </c>
      <c r="LJ80" s="153" t="e">
        <f t="shared" si="572"/>
        <v>#N/A</v>
      </c>
      <c r="LK80" s="153" t="e">
        <f t="shared" si="568"/>
        <v>#N/A</v>
      </c>
      <c r="LL80" s="153" t="e">
        <f t="shared" si="568"/>
        <v>#N/A</v>
      </c>
      <c r="LM80" s="153" t="e">
        <f t="shared" si="568"/>
        <v>#N/A</v>
      </c>
      <c r="LN80" s="153" t="e">
        <f t="shared" si="568"/>
        <v>#N/A</v>
      </c>
      <c r="LO80" s="153" t="e">
        <f t="shared" si="568"/>
        <v>#N/A</v>
      </c>
      <c r="LP80" s="153" t="e">
        <f t="shared" si="568"/>
        <v>#N/A</v>
      </c>
      <c r="LQ80" s="153" t="e">
        <f t="shared" si="568"/>
        <v>#N/A</v>
      </c>
      <c r="LR80" s="153" t="e">
        <f t="shared" si="568"/>
        <v>#N/A</v>
      </c>
      <c r="LS80" s="153" t="e">
        <f t="shared" si="568"/>
        <v>#N/A</v>
      </c>
      <c r="LT80" s="153" t="e">
        <f t="shared" si="568"/>
        <v>#N/A</v>
      </c>
      <c r="LU80" s="153" t="e">
        <f t="shared" si="568"/>
        <v>#N/A</v>
      </c>
      <c r="LV80" s="153" t="e">
        <f t="shared" si="568"/>
        <v>#N/A</v>
      </c>
      <c r="LW80" s="153" t="e">
        <f t="shared" si="568"/>
        <v>#N/A</v>
      </c>
      <c r="LX80" s="153" t="e">
        <f t="shared" si="568"/>
        <v>#N/A</v>
      </c>
      <c r="LY80" s="153" t="e">
        <f t="shared" si="568"/>
        <v>#N/A</v>
      </c>
      <c r="LZ80" s="153" t="e">
        <f t="shared" si="358"/>
        <v>#N/A</v>
      </c>
      <c r="MA80" s="153" t="e">
        <f t="shared" si="358"/>
        <v>#N/A</v>
      </c>
      <c r="MB80" s="153" t="e">
        <f t="shared" si="358"/>
        <v>#N/A</v>
      </c>
      <c r="MC80" s="153" t="e">
        <f t="shared" si="358"/>
        <v>#N/A</v>
      </c>
      <c r="MD80" s="153" t="e">
        <f t="shared" si="358"/>
        <v>#N/A</v>
      </c>
      <c r="ME80" s="153" t="e">
        <f t="shared" si="358"/>
        <v>#N/A</v>
      </c>
      <c r="MF80" s="153" t="e">
        <f t="shared" si="358"/>
        <v>#N/A</v>
      </c>
      <c r="MG80" s="153" t="e">
        <f t="shared" si="358"/>
        <v>#N/A</v>
      </c>
      <c r="MH80" s="153" t="e">
        <f t="shared" si="358"/>
        <v>#N/A</v>
      </c>
      <c r="MI80" s="153" t="e">
        <f t="shared" si="358"/>
        <v>#N/A</v>
      </c>
      <c r="MJ80" s="153" t="e">
        <f t="shared" si="358"/>
        <v>#N/A</v>
      </c>
      <c r="MK80" s="153" t="e">
        <f t="shared" si="358"/>
        <v>#N/A</v>
      </c>
      <c r="ML80" s="153" t="e">
        <f t="shared" si="358"/>
        <v>#N/A</v>
      </c>
      <c r="MM80" s="153" t="e">
        <f t="shared" si="358"/>
        <v>#N/A</v>
      </c>
      <c r="MN80" s="153" t="e">
        <f t="shared" si="358"/>
        <v>#N/A</v>
      </c>
      <c r="MO80" s="153" t="e">
        <f t="shared" si="366"/>
        <v>#N/A</v>
      </c>
      <c r="MP80" s="153" t="e">
        <f t="shared" si="565"/>
        <v>#N/A</v>
      </c>
      <c r="MQ80" s="153" t="e">
        <f t="shared" si="565"/>
        <v>#N/A</v>
      </c>
      <c r="MR80" s="153" t="e">
        <f t="shared" si="565"/>
        <v>#N/A</v>
      </c>
      <c r="MS80" s="153" t="e">
        <f t="shared" si="344"/>
        <v>#N/A</v>
      </c>
      <c r="MT80" s="153" t="e">
        <f t="shared" si="344"/>
        <v>#N/A</v>
      </c>
      <c r="MU80" s="153" t="e">
        <f t="shared" si="344"/>
        <v>#N/A</v>
      </c>
      <c r="MV80" s="153" t="e">
        <f t="shared" si="344"/>
        <v>#N/A</v>
      </c>
      <c r="MW80" s="153" t="e">
        <f t="shared" si="344"/>
        <v>#N/A</v>
      </c>
      <c r="MX80" s="153" t="e">
        <f t="shared" si="344"/>
        <v>#N/A</v>
      </c>
      <c r="MY80" s="153" t="e">
        <f t="shared" si="344"/>
        <v>#N/A</v>
      </c>
      <c r="MZ80" s="153" t="e">
        <f t="shared" si="344"/>
        <v>#N/A</v>
      </c>
      <c r="NA80" s="153" t="e">
        <f t="shared" si="344"/>
        <v>#N/A</v>
      </c>
      <c r="NB80" s="153" t="e">
        <f t="shared" si="344"/>
        <v>#N/A</v>
      </c>
      <c r="NC80" s="153" t="e">
        <f t="shared" si="344"/>
        <v>#N/A</v>
      </c>
      <c r="ND80" s="153" t="e">
        <f t="shared" si="344"/>
        <v>#N/A</v>
      </c>
      <c r="NE80" s="153" t="e">
        <f t="shared" si="344"/>
        <v>#N/A</v>
      </c>
      <c r="NF80" s="153" t="e">
        <f t="shared" si="344"/>
        <v>#N/A</v>
      </c>
      <c r="NG80" s="153" t="e">
        <f t="shared" si="344"/>
        <v>#N/A</v>
      </c>
      <c r="NH80" s="153" t="e">
        <f t="shared" si="573"/>
        <v>#N/A</v>
      </c>
      <c r="NI80" s="153" t="e">
        <f t="shared" si="573"/>
        <v>#N/A</v>
      </c>
      <c r="NJ80" s="153" t="e">
        <f t="shared" si="573"/>
        <v>#N/A</v>
      </c>
      <c r="NK80" s="153" t="e">
        <f t="shared" si="573"/>
        <v>#N/A</v>
      </c>
      <c r="NL80" s="153" t="e">
        <f t="shared" si="573"/>
        <v>#N/A</v>
      </c>
      <c r="NM80" s="153" t="e">
        <f t="shared" si="573"/>
        <v>#N/A</v>
      </c>
      <c r="NN80" s="153" t="e">
        <f t="shared" si="573"/>
        <v>#N/A</v>
      </c>
      <c r="NO80" s="153" t="e">
        <f t="shared" si="573"/>
        <v>#N/A</v>
      </c>
      <c r="NP80" s="153" t="e">
        <f t="shared" si="573"/>
        <v>#N/A</v>
      </c>
      <c r="NQ80" s="153" t="e">
        <f t="shared" si="573"/>
        <v>#N/A</v>
      </c>
      <c r="NR80" s="153" t="e">
        <f t="shared" si="573"/>
        <v>#N/A</v>
      </c>
      <c r="NS80" s="153" t="e">
        <f t="shared" si="573"/>
        <v>#N/A</v>
      </c>
      <c r="NT80" s="153" t="e">
        <f t="shared" si="573"/>
        <v>#N/A</v>
      </c>
      <c r="NU80" s="153" t="e">
        <f t="shared" si="573"/>
        <v>#N/A</v>
      </c>
      <c r="NV80" s="153" t="e">
        <f t="shared" si="573"/>
        <v>#N/A</v>
      </c>
      <c r="NW80" s="153" t="e">
        <f t="shared" si="569"/>
        <v>#N/A</v>
      </c>
      <c r="NX80" s="153" t="e">
        <f t="shared" si="569"/>
        <v>#N/A</v>
      </c>
      <c r="NY80" s="153" t="e">
        <f t="shared" si="569"/>
        <v>#N/A</v>
      </c>
      <c r="NZ80" s="153" t="e">
        <f t="shared" si="569"/>
        <v>#N/A</v>
      </c>
      <c r="OA80" s="153" t="e">
        <f t="shared" si="569"/>
        <v>#N/A</v>
      </c>
      <c r="OB80" s="153" t="e">
        <f t="shared" si="569"/>
        <v>#N/A</v>
      </c>
      <c r="OC80" s="153" t="e">
        <f t="shared" si="569"/>
        <v>#N/A</v>
      </c>
      <c r="OD80" s="153" t="e">
        <f t="shared" si="569"/>
        <v>#N/A</v>
      </c>
      <c r="OE80" s="153" t="e">
        <f t="shared" si="569"/>
        <v>#N/A</v>
      </c>
      <c r="OF80" s="153" t="e">
        <f t="shared" si="569"/>
        <v>#N/A</v>
      </c>
      <c r="OG80" s="153" t="e">
        <f t="shared" si="569"/>
        <v>#N/A</v>
      </c>
      <c r="OH80" s="153" t="e">
        <f t="shared" si="569"/>
        <v>#N/A</v>
      </c>
      <c r="OI80" s="153" t="e">
        <f t="shared" si="569"/>
        <v>#N/A</v>
      </c>
      <c r="OJ80" s="153" t="e">
        <f t="shared" si="569"/>
        <v>#N/A</v>
      </c>
      <c r="OK80" s="153" t="e">
        <f t="shared" si="569"/>
        <v>#N/A</v>
      </c>
      <c r="OL80" s="153" t="e">
        <f t="shared" si="359"/>
        <v>#N/A</v>
      </c>
      <c r="OM80" s="153" t="e">
        <f t="shared" si="359"/>
        <v>#N/A</v>
      </c>
      <c r="ON80" s="153" t="e">
        <f t="shared" si="359"/>
        <v>#N/A</v>
      </c>
      <c r="OO80" s="153" t="e">
        <f t="shared" si="359"/>
        <v>#N/A</v>
      </c>
      <c r="OP80" s="153" t="e">
        <f t="shared" si="359"/>
        <v>#N/A</v>
      </c>
      <c r="OQ80" s="153" t="e">
        <f t="shared" si="359"/>
        <v>#N/A</v>
      </c>
      <c r="OR80" s="153" t="e">
        <f t="shared" si="359"/>
        <v>#N/A</v>
      </c>
      <c r="OS80" s="153" t="e">
        <f t="shared" si="359"/>
        <v>#N/A</v>
      </c>
      <c r="OT80" s="153" t="e">
        <f t="shared" si="359"/>
        <v>#N/A</v>
      </c>
      <c r="OU80" s="153" t="e">
        <f t="shared" si="359"/>
        <v>#N/A</v>
      </c>
      <c r="OV80" s="153" t="e">
        <f t="shared" si="359"/>
        <v>#N/A</v>
      </c>
      <c r="OW80" s="153" t="e">
        <f t="shared" si="359"/>
        <v>#N/A</v>
      </c>
      <c r="OX80" s="153" t="e">
        <f t="shared" si="359"/>
        <v>#N/A</v>
      </c>
      <c r="OY80" s="153" t="e">
        <f t="shared" si="359"/>
        <v>#N/A</v>
      </c>
      <c r="OZ80" s="153" t="e">
        <f t="shared" si="359"/>
        <v>#N/A</v>
      </c>
      <c r="PA80" s="153" t="e">
        <f t="shared" si="367"/>
        <v>#N/A</v>
      </c>
      <c r="PB80" s="153" t="e">
        <f t="shared" si="349"/>
        <v>#N/A</v>
      </c>
      <c r="PC80" s="153" t="e">
        <f t="shared" si="349"/>
        <v>#N/A</v>
      </c>
      <c r="PD80" s="153" t="e">
        <f t="shared" si="349"/>
        <v>#N/A</v>
      </c>
      <c r="PE80" s="153" t="e">
        <f t="shared" si="349"/>
        <v>#N/A</v>
      </c>
      <c r="PF80" s="153" t="e">
        <f t="shared" si="349"/>
        <v>#N/A</v>
      </c>
      <c r="PG80" s="153" t="e">
        <f t="shared" si="349"/>
        <v>#N/A</v>
      </c>
      <c r="PH80" s="153" t="e">
        <f t="shared" si="349"/>
        <v>#N/A</v>
      </c>
      <c r="PI80" s="153" t="e">
        <f t="shared" si="349"/>
        <v>#N/A</v>
      </c>
    </row>
    <row r="81" spans="1:425" hidden="1" x14ac:dyDescent="0.75">
      <c r="A81" s="4">
        <v>78</v>
      </c>
      <c r="B81" s="342" t="str">
        <f>IFERROR(_xlfn.LOGNORM.INV(VLookups!$B$22,LN($G81),LN($K81)),"")</f>
        <v/>
      </c>
      <c r="C81" s="87"/>
      <c r="D81" s="342" t="str">
        <f>IFERROR(_xlfn.LOGNORM.INV(VLookups!$B$23,LN($G81),LN($K81)),"")</f>
        <v/>
      </c>
      <c r="E81" s="34" t="str">
        <f t="shared" si="350"/>
        <v/>
      </c>
      <c r="F81" s="34" t="str">
        <f t="shared" si="351"/>
        <v/>
      </c>
      <c r="G81" s="68" t="str">
        <f>IF(AND(C81&gt;0,NOT(ISBLANK(H81))),IF(VLOOKUP($C$3,VLookups!$A$17:$B$18,2,FALSE),C81*VLOOKUP(H81,VLookups!$A$4:$B$13,2,FALSE),C81),"")</f>
        <v/>
      </c>
      <c r="H81" s="21"/>
      <c r="I81" s="56"/>
      <c r="J81" s="244"/>
      <c r="K81" s="343" t="str">
        <f>IF(C81&gt;0,IF(ISBLANK(J81),IF(ISBLANK(H81),"",VLOOKUP(H81,VLookups!$A$4:$C$13,3,FALSE)),J81),"")</f>
        <v/>
      </c>
      <c r="L81" s="343" t="str">
        <f t="shared" si="352"/>
        <v/>
      </c>
      <c r="M81" s="70" t="str">
        <f t="shared" si="353"/>
        <v/>
      </c>
      <c r="N81" s="87"/>
      <c r="O81" s="237" t="str">
        <f>IF(AND(N81&gt;0,C81&gt;0,NOT(K81="")),ABS(VLOOKUP($N$1,VLookups!$A$53:$B$54,2,FALSE)-_xlfn.LOGNORM.DIST(N81,LN(G81),LN(K81),TRUE)),"")</f>
        <v/>
      </c>
      <c r="P81" s="86" t="str">
        <f>IF(AND($B81&gt;0,$C81&gt;0,$D81&gt;0,NOT(ISBLANK($H81))),_xlfn.LOGNORM.INV(ABS(VLOOKUP($N$1,VLookups!$A$53:$B$54,2,FALSE)-P$3),LN($G81),LN($K81)),"")</f>
        <v/>
      </c>
      <c r="Q81" s="85" t="str">
        <f>IF(AND($B81&gt;0,$C81&gt;0,$D81&gt;0,NOT(ISBLANK($H81))),_xlfn.LOGNORM.INV(ABS(VLOOKUP($N$1,VLookups!$A$53:$B$54,2,FALSE)-Q$3),LN($G81),LN($K81)),"")</f>
        <v/>
      </c>
      <c r="R81" s="86" t="str">
        <f>IF(AND($B81&gt;0,$C81&gt;0,$D81&gt;0,NOT(ISBLANK($H81))),_xlfn.LOGNORM.INV(ABS(VLOOKUP($N$1,VLookups!$A$53:$B$54,2,FALSE)-R$3),LN($G81),LN($K81)),"")</f>
        <v/>
      </c>
      <c r="S81" s="85" t="str">
        <f>IF(AND($B81&gt;0,$C81&gt;0,$D81&gt;0,NOT(ISBLANK($H81))),_xlfn.LOGNORM.INV(ABS(VLOOKUP($N$1,VLookups!$A$53:$B$54,2,FALSE)-S$3),LN($G81),LN($K81)),"")</f>
        <v/>
      </c>
      <c r="T81" s="86" t="str">
        <f>IF(AND($B81&gt;0,$C81&gt;0,$D81&gt;0,NOT(ISBLANK($H81))),_xlfn.LOGNORM.INV(ABS(VLOOKUP($N$1,VLookups!$A$53:$B$54,2,FALSE)-T$3),LN($G81),LN($K81)),"")</f>
        <v/>
      </c>
      <c r="U81" s="85" t="str">
        <f>IF(AND($B81&gt;0,$C81&gt;0,$D81&gt;0,NOT(ISBLANK($H81))),_xlfn.LOGNORM.INV(ABS(VLOOKUP($N$1,VLookups!$A$53:$B$54,2,FALSE)-U$3),LN($G81),LN($K81)),"")</f>
        <v/>
      </c>
      <c r="V81" s="5"/>
      <c r="W81" s="152" t="str">
        <f t="shared" si="354"/>
        <v/>
      </c>
      <c r="X81" s="152"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53" t="e">
        <f t="shared" si="348"/>
        <v>#N/A</v>
      </c>
      <c r="HR81" s="153" t="e">
        <f t="shared" si="563"/>
        <v>#N/A</v>
      </c>
      <c r="HS81" s="153" t="e">
        <f t="shared" si="563"/>
        <v>#N/A</v>
      </c>
      <c r="HT81" s="153" t="e">
        <f t="shared" si="563"/>
        <v>#N/A</v>
      </c>
      <c r="HU81" s="153" t="e">
        <f t="shared" ref="HU81:II96" si="576">IF(ISNONTEXT($K81),_xlfn.LOGNORM.DIST(AB81,LN($G81),LN($K81),FALSE),NA())</f>
        <v>#N/A</v>
      </c>
      <c r="HV81" s="153" t="e">
        <f t="shared" si="576"/>
        <v>#N/A</v>
      </c>
      <c r="HW81" s="153" t="e">
        <f t="shared" si="576"/>
        <v>#N/A</v>
      </c>
      <c r="HX81" s="153" t="e">
        <f t="shared" si="576"/>
        <v>#N/A</v>
      </c>
      <c r="HY81" s="153" t="e">
        <f t="shared" si="576"/>
        <v>#N/A</v>
      </c>
      <c r="HZ81" s="153" t="e">
        <f t="shared" si="576"/>
        <v>#N/A</v>
      </c>
      <c r="IA81" s="153" t="e">
        <f t="shared" si="576"/>
        <v>#N/A</v>
      </c>
      <c r="IB81" s="153" t="e">
        <f t="shared" si="576"/>
        <v>#N/A</v>
      </c>
      <c r="IC81" s="153" t="e">
        <f t="shared" si="576"/>
        <v>#N/A</v>
      </c>
      <c r="ID81" s="153" t="e">
        <f t="shared" si="576"/>
        <v>#N/A</v>
      </c>
      <c r="IE81" s="153" t="e">
        <f t="shared" si="576"/>
        <v>#N/A</v>
      </c>
      <c r="IF81" s="153" t="e">
        <f t="shared" si="576"/>
        <v>#N/A</v>
      </c>
      <c r="IG81" s="153" t="e">
        <f t="shared" si="576"/>
        <v>#N/A</v>
      </c>
      <c r="IH81" s="153" t="e">
        <f t="shared" si="576"/>
        <v>#N/A</v>
      </c>
      <c r="II81" s="153" t="e">
        <f t="shared" si="576"/>
        <v>#N/A</v>
      </c>
      <c r="IJ81" s="153" t="e">
        <f t="shared" si="571"/>
        <v>#N/A</v>
      </c>
      <c r="IK81" s="153" t="e">
        <f t="shared" si="571"/>
        <v>#N/A</v>
      </c>
      <c r="IL81" s="153" t="e">
        <f t="shared" si="571"/>
        <v>#N/A</v>
      </c>
      <c r="IM81" s="153" t="e">
        <f t="shared" si="571"/>
        <v>#N/A</v>
      </c>
      <c r="IN81" s="153" t="e">
        <f t="shared" si="571"/>
        <v>#N/A</v>
      </c>
      <c r="IO81" s="153" t="e">
        <f t="shared" si="571"/>
        <v>#N/A</v>
      </c>
      <c r="IP81" s="153" t="e">
        <f t="shared" si="571"/>
        <v>#N/A</v>
      </c>
      <c r="IQ81" s="153" t="e">
        <f t="shared" si="571"/>
        <v>#N/A</v>
      </c>
      <c r="IR81" s="153" t="e">
        <f t="shared" si="571"/>
        <v>#N/A</v>
      </c>
      <c r="IS81" s="153" t="e">
        <f t="shared" si="571"/>
        <v>#N/A</v>
      </c>
      <c r="IT81" s="153" t="e">
        <f t="shared" si="571"/>
        <v>#N/A</v>
      </c>
      <c r="IU81" s="153" t="e">
        <f t="shared" si="571"/>
        <v>#N/A</v>
      </c>
      <c r="IV81" s="153" t="e">
        <f t="shared" si="571"/>
        <v>#N/A</v>
      </c>
      <c r="IW81" s="153" t="e">
        <f t="shared" si="571"/>
        <v>#N/A</v>
      </c>
      <c r="IX81" s="153" t="e">
        <f t="shared" si="571"/>
        <v>#N/A</v>
      </c>
      <c r="IY81" s="153" t="e">
        <f t="shared" si="567"/>
        <v>#N/A</v>
      </c>
      <c r="IZ81" s="153" t="e">
        <f t="shared" si="567"/>
        <v>#N/A</v>
      </c>
      <c r="JA81" s="153" t="e">
        <f t="shared" si="567"/>
        <v>#N/A</v>
      </c>
      <c r="JB81" s="153" t="e">
        <f t="shared" si="567"/>
        <v>#N/A</v>
      </c>
      <c r="JC81" s="153" t="e">
        <f t="shared" si="567"/>
        <v>#N/A</v>
      </c>
      <c r="JD81" s="153" t="e">
        <f t="shared" si="567"/>
        <v>#N/A</v>
      </c>
      <c r="JE81" s="153" t="e">
        <f t="shared" si="567"/>
        <v>#N/A</v>
      </c>
      <c r="JF81" s="153" t="e">
        <f t="shared" si="567"/>
        <v>#N/A</v>
      </c>
      <c r="JG81" s="153" t="e">
        <f t="shared" si="567"/>
        <v>#N/A</v>
      </c>
      <c r="JH81" s="153" t="e">
        <f t="shared" si="567"/>
        <v>#N/A</v>
      </c>
      <c r="JI81" s="153" t="e">
        <f t="shared" si="567"/>
        <v>#N/A</v>
      </c>
      <c r="JJ81" s="153" t="e">
        <f t="shared" si="567"/>
        <v>#N/A</v>
      </c>
      <c r="JK81" s="153" t="e">
        <f t="shared" si="567"/>
        <v>#N/A</v>
      </c>
      <c r="JL81" s="153" t="e">
        <f t="shared" si="567"/>
        <v>#N/A</v>
      </c>
      <c r="JM81" s="153" t="e">
        <f t="shared" si="567"/>
        <v>#N/A</v>
      </c>
      <c r="JN81" s="153" t="e">
        <f t="shared" si="357"/>
        <v>#N/A</v>
      </c>
      <c r="JO81" s="153" t="e">
        <f t="shared" si="357"/>
        <v>#N/A</v>
      </c>
      <c r="JP81" s="153" t="e">
        <f t="shared" si="357"/>
        <v>#N/A</v>
      </c>
      <c r="JQ81" s="153" t="e">
        <f t="shared" si="357"/>
        <v>#N/A</v>
      </c>
      <c r="JR81" s="153" t="e">
        <f t="shared" si="357"/>
        <v>#N/A</v>
      </c>
      <c r="JS81" s="153" t="e">
        <f t="shared" si="357"/>
        <v>#N/A</v>
      </c>
      <c r="JT81" s="153" t="e">
        <f t="shared" si="357"/>
        <v>#N/A</v>
      </c>
      <c r="JU81" s="153" t="e">
        <f t="shared" si="357"/>
        <v>#N/A</v>
      </c>
      <c r="JV81" s="153" t="e">
        <f t="shared" si="357"/>
        <v>#N/A</v>
      </c>
      <c r="JW81" s="153" t="e">
        <f t="shared" si="357"/>
        <v>#N/A</v>
      </c>
      <c r="JX81" s="153" t="e">
        <f t="shared" si="357"/>
        <v>#N/A</v>
      </c>
      <c r="JY81" s="153" t="e">
        <f t="shared" si="357"/>
        <v>#N/A</v>
      </c>
      <c r="JZ81" s="153" t="e">
        <f t="shared" si="357"/>
        <v>#N/A</v>
      </c>
      <c r="KA81" s="153" t="e">
        <f t="shared" si="357"/>
        <v>#N/A</v>
      </c>
      <c r="KB81" s="153" t="e">
        <f t="shared" si="357"/>
        <v>#N/A</v>
      </c>
      <c r="KC81" s="153" t="e">
        <f t="shared" si="365"/>
        <v>#N/A</v>
      </c>
      <c r="KD81" s="153" t="e">
        <f t="shared" si="564"/>
        <v>#N/A</v>
      </c>
      <c r="KE81" s="153" t="e">
        <f t="shared" si="564"/>
        <v>#N/A</v>
      </c>
      <c r="KF81" s="153" t="e">
        <f t="shared" si="564"/>
        <v>#N/A</v>
      </c>
      <c r="KG81" s="153" t="e">
        <f t="shared" ref="KG81:KU96" si="577">IF(ISNONTEXT($K81),_xlfn.LOGNORM.DIST(CN81,LN($G81),LN($K81),FALSE),NA())</f>
        <v>#N/A</v>
      </c>
      <c r="KH81" s="153" t="e">
        <f t="shared" si="577"/>
        <v>#N/A</v>
      </c>
      <c r="KI81" s="153" t="e">
        <f t="shared" si="577"/>
        <v>#N/A</v>
      </c>
      <c r="KJ81" s="153" t="e">
        <f t="shared" si="577"/>
        <v>#N/A</v>
      </c>
      <c r="KK81" s="153" t="e">
        <f t="shared" si="577"/>
        <v>#N/A</v>
      </c>
      <c r="KL81" s="153" t="e">
        <f t="shared" si="577"/>
        <v>#N/A</v>
      </c>
      <c r="KM81" s="153" t="e">
        <f t="shared" si="577"/>
        <v>#N/A</v>
      </c>
      <c r="KN81" s="153" t="e">
        <f t="shared" si="577"/>
        <v>#N/A</v>
      </c>
      <c r="KO81" s="153" t="e">
        <f t="shared" si="577"/>
        <v>#N/A</v>
      </c>
      <c r="KP81" s="153" t="e">
        <f t="shared" si="577"/>
        <v>#N/A</v>
      </c>
      <c r="KQ81" s="153" t="e">
        <f t="shared" si="577"/>
        <v>#N/A</v>
      </c>
      <c r="KR81" s="153" t="e">
        <f t="shared" si="577"/>
        <v>#N/A</v>
      </c>
      <c r="KS81" s="153" t="e">
        <f t="shared" si="577"/>
        <v>#N/A</v>
      </c>
      <c r="KT81" s="153" t="e">
        <f t="shared" si="577"/>
        <v>#N/A</v>
      </c>
      <c r="KU81" s="153" t="e">
        <f t="shared" si="577"/>
        <v>#N/A</v>
      </c>
      <c r="KV81" s="153" t="e">
        <f t="shared" si="572"/>
        <v>#N/A</v>
      </c>
      <c r="KW81" s="153" t="e">
        <f t="shared" si="572"/>
        <v>#N/A</v>
      </c>
      <c r="KX81" s="153" t="e">
        <f t="shared" si="572"/>
        <v>#N/A</v>
      </c>
      <c r="KY81" s="153" t="e">
        <f t="shared" si="572"/>
        <v>#N/A</v>
      </c>
      <c r="KZ81" s="153" t="e">
        <f t="shared" si="572"/>
        <v>#N/A</v>
      </c>
      <c r="LA81" s="153" t="e">
        <f t="shared" si="572"/>
        <v>#N/A</v>
      </c>
      <c r="LB81" s="153" t="e">
        <f t="shared" si="572"/>
        <v>#N/A</v>
      </c>
      <c r="LC81" s="153" t="e">
        <f t="shared" si="572"/>
        <v>#N/A</v>
      </c>
      <c r="LD81" s="153" t="e">
        <f t="shared" si="572"/>
        <v>#N/A</v>
      </c>
      <c r="LE81" s="153" t="e">
        <f t="shared" si="572"/>
        <v>#N/A</v>
      </c>
      <c r="LF81" s="153" t="e">
        <f t="shared" si="572"/>
        <v>#N/A</v>
      </c>
      <c r="LG81" s="153" t="e">
        <f t="shared" si="572"/>
        <v>#N/A</v>
      </c>
      <c r="LH81" s="153" t="e">
        <f t="shared" si="572"/>
        <v>#N/A</v>
      </c>
      <c r="LI81" s="153" t="e">
        <f t="shared" si="572"/>
        <v>#N/A</v>
      </c>
      <c r="LJ81" s="153" t="e">
        <f t="shared" si="572"/>
        <v>#N/A</v>
      </c>
      <c r="LK81" s="153" t="e">
        <f t="shared" si="568"/>
        <v>#N/A</v>
      </c>
      <c r="LL81" s="153" t="e">
        <f t="shared" si="568"/>
        <v>#N/A</v>
      </c>
      <c r="LM81" s="153" t="e">
        <f t="shared" si="568"/>
        <v>#N/A</v>
      </c>
      <c r="LN81" s="153" t="e">
        <f t="shared" si="568"/>
        <v>#N/A</v>
      </c>
      <c r="LO81" s="153" t="e">
        <f t="shared" si="568"/>
        <v>#N/A</v>
      </c>
      <c r="LP81" s="153" t="e">
        <f t="shared" si="568"/>
        <v>#N/A</v>
      </c>
      <c r="LQ81" s="153" t="e">
        <f t="shared" si="568"/>
        <v>#N/A</v>
      </c>
      <c r="LR81" s="153" t="e">
        <f t="shared" si="568"/>
        <v>#N/A</v>
      </c>
      <c r="LS81" s="153" t="e">
        <f t="shared" si="568"/>
        <v>#N/A</v>
      </c>
      <c r="LT81" s="153" t="e">
        <f t="shared" si="568"/>
        <v>#N/A</v>
      </c>
      <c r="LU81" s="153" t="e">
        <f t="shared" si="568"/>
        <v>#N/A</v>
      </c>
      <c r="LV81" s="153" t="e">
        <f t="shared" si="568"/>
        <v>#N/A</v>
      </c>
      <c r="LW81" s="153" t="e">
        <f t="shared" si="568"/>
        <v>#N/A</v>
      </c>
      <c r="LX81" s="153" t="e">
        <f t="shared" si="568"/>
        <v>#N/A</v>
      </c>
      <c r="LY81" s="153" t="e">
        <f t="shared" si="568"/>
        <v>#N/A</v>
      </c>
      <c r="LZ81" s="153" t="e">
        <f t="shared" si="358"/>
        <v>#N/A</v>
      </c>
      <c r="MA81" s="153" t="e">
        <f t="shared" si="358"/>
        <v>#N/A</v>
      </c>
      <c r="MB81" s="153" t="e">
        <f t="shared" si="358"/>
        <v>#N/A</v>
      </c>
      <c r="MC81" s="153" t="e">
        <f t="shared" si="358"/>
        <v>#N/A</v>
      </c>
      <c r="MD81" s="153" t="e">
        <f t="shared" si="358"/>
        <v>#N/A</v>
      </c>
      <c r="ME81" s="153" t="e">
        <f t="shared" si="358"/>
        <v>#N/A</v>
      </c>
      <c r="MF81" s="153" t="e">
        <f t="shared" si="358"/>
        <v>#N/A</v>
      </c>
      <c r="MG81" s="153" t="e">
        <f t="shared" si="358"/>
        <v>#N/A</v>
      </c>
      <c r="MH81" s="153" t="e">
        <f t="shared" si="358"/>
        <v>#N/A</v>
      </c>
      <c r="MI81" s="153" t="e">
        <f t="shared" si="358"/>
        <v>#N/A</v>
      </c>
      <c r="MJ81" s="153" t="e">
        <f t="shared" si="358"/>
        <v>#N/A</v>
      </c>
      <c r="MK81" s="153" t="e">
        <f t="shared" si="358"/>
        <v>#N/A</v>
      </c>
      <c r="ML81" s="153" t="e">
        <f t="shared" si="358"/>
        <v>#N/A</v>
      </c>
      <c r="MM81" s="153" t="e">
        <f t="shared" si="358"/>
        <v>#N/A</v>
      </c>
      <c r="MN81" s="153" t="e">
        <f t="shared" si="358"/>
        <v>#N/A</v>
      </c>
      <c r="MO81" s="153" t="e">
        <f t="shared" si="366"/>
        <v>#N/A</v>
      </c>
      <c r="MP81" s="153" t="e">
        <f t="shared" si="565"/>
        <v>#N/A</v>
      </c>
      <c r="MQ81" s="153" t="e">
        <f t="shared" si="565"/>
        <v>#N/A</v>
      </c>
      <c r="MR81" s="153" t="e">
        <f t="shared" si="565"/>
        <v>#N/A</v>
      </c>
      <c r="MS81" s="153" t="e">
        <f t="shared" ref="MS81:NG96" si="578">IF(ISNONTEXT($K81),_xlfn.LOGNORM.DIST(EZ81,LN($G81),LN($K81),FALSE),NA())</f>
        <v>#N/A</v>
      </c>
      <c r="MT81" s="153" t="e">
        <f t="shared" si="578"/>
        <v>#N/A</v>
      </c>
      <c r="MU81" s="153" t="e">
        <f t="shared" si="578"/>
        <v>#N/A</v>
      </c>
      <c r="MV81" s="153" t="e">
        <f t="shared" si="578"/>
        <v>#N/A</v>
      </c>
      <c r="MW81" s="153" t="e">
        <f t="shared" si="578"/>
        <v>#N/A</v>
      </c>
      <c r="MX81" s="153" t="e">
        <f t="shared" si="578"/>
        <v>#N/A</v>
      </c>
      <c r="MY81" s="153" t="e">
        <f t="shared" si="578"/>
        <v>#N/A</v>
      </c>
      <c r="MZ81" s="153" t="e">
        <f t="shared" si="578"/>
        <v>#N/A</v>
      </c>
      <c r="NA81" s="153" t="e">
        <f t="shared" si="578"/>
        <v>#N/A</v>
      </c>
      <c r="NB81" s="153" t="e">
        <f t="shared" si="578"/>
        <v>#N/A</v>
      </c>
      <c r="NC81" s="153" t="e">
        <f t="shared" si="578"/>
        <v>#N/A</v>
      </c>
      <c r="ND81" s="153" t="e">
        <f t="shared" si="578"/>
        <v>#N/A</v>
      </c>
      <c r="NE81" s="153" t="e">
        <f t="shared" si="578"/>
        <v>#N/A</v>
      </c>
      <c r="NF81" s="153" t="e">
        <f t="shared" si="578"/>
        <v>#N/A</v>
      </c>
      <c r="NG81" s="153" t="e">
        <f t="shared" si="578"/>
        <v>#N/A</v>
      </c>
      <c r="NH81" s="153" t="e">
        <f t="shared" si="573"/>
        <v>#N/A</v>
      </c>
      <c r="NI81" s="153" t="e">
        <f t="shared" si="573"/>
        <v>#N/A</v>
      </c>
      <c r="NJ81" s="153" t="e">
        <f t="shared" si="573"/>
        <v>#N/A</v>
      </c>
      <c r="NK81" s="153" t="e">
        <f t="shared" si="573"/>
        <v>#N/A</v>
      </c>
      <c r="NL81" s="153" t="e">
        <f t="shared" si="573"/>
        <v>#N/A</v>
      </c>
      <c r="NM81" s="153" t="e">
        <f t="shared" si="573"/>
        <v>#N/A</v>
      </c>
      <c r="NN81" s="153" t="e">
        <f t="shared" si="573"/>
        <v>#N/A</v>
      </c>
      <c r="NO81" s="153" t="e">
        <f t="shared" si="573"/>
        <v>#N/A</v>
      </c>
      <c r="NP81" s="153" t="e">
        <f t="shared" si="573"/>
        <v>#N/A</v>
      </c>
      <c r="NQ81" s="153" t="e">
        <f t="shared" si="573"/>
        <v>#N/A</v>
      </c>
      <c r="NR81" s="153" t="e">
        <f t="shared" si="573"/>
        <v>#N/A</v>
      </c>
      <c r="NS81" s="153" t="e">
        <f t="shared" si="573"/>
        <v>#N/A</v>
      </c>
      <c r="NT81" s="153" t="e">
        <f t="shared" si="573"/>
        <v>#N/A</v>
      </c>
      <c r="NU81" s="153" t="e">
        <f t="shared" si="573"/>
        <v>#N/A</v>
      </c>
      <c r="NV81" s="153" t="e">
        <f t="shared" si="573"/>
        <v>#N/A</v>
      </c>
      <c r="NW81" s="153" t="e">
        <f t="shared" si="569"/>
        <v>#N/A</v>
      </c>
      <c r="NX81" s="153" t="e">
        <f t="shared" si="569"/>
        <v>#N/A</v>
      </c>
      <c r="NY81" s="153" t="e">
        <f t="shared" si="569"/>
        <v>#N/A</v>
      </c>
      <c r="NZ81" s="153" t="e">
        <f t="shared" si="569"/>
        <v>#N/A</v>
      </c>
      <c r="OA81" s="153" t="e">
        <f t="shared" si="569"/>
        <v>#N/A</v>
      </c>
      <c r="OB81" s="153" t="e">
        <f t="shared" si="569"/>
        <v>#N/A</v>
      </c>
      <c r="OC81" s="153" t="e">
        <f t="shared" si="569"/>
        <v>#N/A</v>
      </c>
      <c r="OD81" s="153" t="e">
        <f t="shared" si="569"/>
        <v>#N/A</v>
      </c>
      <c r="OE81" s="153" t="e">
        <f t="shared" si="569"/>
        <v>#N/A</v>
      </c>
      <c r="OF81" s="153" t="e">
        <f t="shared" si="569"/>
        <v>#N/A</v>
      </c>
      <c r="OG81" s="153" t="e">
        <f t="shared" si="569"/>
        <v>#N/A</v>
      </c>
      <c r="OH81" s="153" t="e">
        <f t="shared" si="569"/>
        <v>#N/A</v>
      </c>
      <c r="OI81" s="153" t="e">
        <f t="shared" si="569"/>
        <v>#N/A</v>
      </c>
      <c r="OJ81" s="153" t="e">
        <f t="shared" si="569"/>
        <v>#N/A</v>
      </c>
      <c r="OK81" s="153" t="e">
        <f t="shared" si="569"/>
        <v>#N/A</v>
      </c>
      <c r="OL81" s="153" t="e">
        <f t="shared" si="359"/>
        <v>#N/A</v>
      </c>
      <c r="OM81" s="153" t="e">
        <f t="shared" si="359"/>
        <v>#N/A</v>
      </c>
      <c r="ON81" s="153" t="e">
        <f t="shared" si="359"/>
        <v>#N/A</v>
      </c>
      <c r="OO81" s="153" t="e">
        <f t="shared" si="359"/>
        <v>#N/A</v>
      </c>
      <c r="OP81" s="153" t="e">
        <f t="shared" si="359"/>
        <v>#N/A</v>
      </c>
      <c r="OQ81" s="153" t="e">
        <f t="shared" si="359"/>
        <v>#N/A</v>
      </c>
      <c r="OR81" s="153" t="e">
        <f t="shared" si="359"/>
        <v>#N/A</v>
      </c>
      <c r="OS81" s="153" t="e">
        <f t="shared" si="359"/>
        <v>#N/A</v>
      </c>
      <c r="OT81" s="153" t="e">
        <f t="shared" si="359"/>
        <v>#N/A</v>
      </c>
      <c r="OU81" s="153" t="e">
        <f t="shared" si="359"/>
        <v>#N/A</v>
      </c>
      <c r="OV81" s="153" t="e">
        <f t="shared" si="359"/>
        <v>#N/A</v>
      </c>
      <c r="OW81" s="153" t="e">
        <f t="shared" si="359"/>
        <v>#N/A</v>
      </c>
      <c r="OX81" s="153" t="e">
        <f t="shared" si="359"/>
        <v>#N/A</v>
      </c>
      <c r="OY81" s="153" t="e">
        <f t="shared" si="359"/>
        <v>#N/A</v>
      </c>
      <c r="OZ81" s="153" t="e">
        <f t="shared" si="359"/>
        <v>#N/A</v>
      </c>
      <c r="PA81" s="153" t="e">
        <f t="shared" si="367"/>
        <v>#N/A</v>
      </c>
      <c r="PB81" s="153" t="e">
        <f t="shared" si="349"/>
        <v>#N/A</v>
      </c>
      <c r="PC81" s="153" t="e">
        <f t="shared" si="349"/>
        <v>#N/A</v>
      </c>
      <c r="PD81" s="153" t="e">
        <f t="shared" si="349"/>
        <v>#N/A</v>
      </c>
      <c r="PE81" s="153" t="e">
        <f t="shared" si="349"/>
        <v>#N/A</v>
      </c>
      <c r="PF81" s="153" t="e">
        <f t="shared" si="349"/>
        <v>#N/A</v>
      </c>
      <c r="PG81" s="153" t="e">
        <f t="shared" si="349"/>
        <v>#N/A</v>
      </c>
      <c r="PH81" s="153" t="e">
        <f t="shared" si="349"/>
        <v>#N/A</v>
      </c>
      <c r="PI81" s="153" t="e">
        <f t="shared" si="349"/>
        <v>#N/A</v>
      </c>
    </row>
    <row r="82" spans="1:425" hidden="1" x14ac:dyDescent="0.75">
      <c r="A82" s="4">
        <v>79</v>
      </c>
      <c r="B82" s="342" t="str">
        <f>IFERROR(_xlfn.LOGNORM.INV(VLookups!$B$22,LN($G82),LN($K82)),"")</f>
        <v/>
      </c>
      <c r="C82" s="87"/>
      <c r="D82" s="342" t="str">
        <f>IFERROR(_xlfn.LOGNORM.INV(VLookups!$B$23,LN($G82),LN($K82)),"")</f>
        <v/>
      </c>
      <c r="E82" s="34" t="str">
        <f t="shared" si="350"/>
        <v/>
      </c>
      <c r="F82" s="34" t="str">
        <f t="shared" si="351"/>
        <v/>
      </c>
      <c r="G82" s="68" t="str">
        <f>IF(AND(C82&gt;0,NOT(ISBLANK(H82))),IF(VLOOKUP($C$3,VLookups!$A$17:$B$18,2,FALSE),C82*VLOOKUP(H82,VLookups!$A$4:$B$13,2,FALSE),C82),"")</f>
        <v/>
      </c>
      <c r="H82" s="21"/>
      <c r="I82" s="56"/>
      <c r="J82" s="244"/>
      <c r="K82" s="343" t="str">
        <f>IF(C82&gt;0,IF(ISBLANK(J82),IF(ISBLANK(H82),"",VLOOKUP(H82,VLookups!$A$4:$C$13,3,FALSE)),J82),"")</f>
        <v/>
      </c>
      <c r="L82" s="343" t="str">
        <f t="shared" si="352"/>
        <v/>
      </c>
      <c r="M82" s="70" t="str">
        <f t="shared" si="353"/>
        <v/>
      </c>
      <c r="N82" s="87"/>
      <c r="O82" s="237" t="str">
        <f>IF(AND(N82&gt;0,C82&gt;0,NOT(K82="")),ABS(VLOOKUP($N$1,VLookups!$A$53:$B$54,2,FALSE)-_xlfn.LOGNORM.DIST(N82,LN(G82),LN(K82),TRUE)),"")</f>
        <v/>
      </c>
      <c r="P82" s="86" t="str">
        <f>IF(AND($B82&gt;0,$C82&gt;0,$D82&gt;0,NOT(ISBLANK($H82))),_xlfn.LOGNORM.INV(ABS(VLOOKUP($N$1,VLookups!$A$53:$B$54,2,FALSE)-P$3),LN($G82),LN($K82)),"")</f>
        <v/>
      </c>
      <c r="Q82" s="85" t="str">
        <f>IF(AND($B82&gt;0,$C82&gt;0,$D82&gt;0,NOT(ISBLANK($H82))),_xlfn.LOGNORM.INV(ABS(VLOOKUP($N$1,VLookups!$A$53:$B$54,2,FALSE)-Q$3),LN($G82),LN($K82)),"")</f>
        <v/>
      </c>
      <c r="R82" s="86" t="str">
        <f>IF(AND($B82&gt;0,$C82&gt;0,$D82&gt;0,NOT(ISBLANK($H82))),_xlfn.LOGNORM.INV(ABS(VLOOKUP($N$1,VLookups!$A$53:$B$54,2,FALSE)-R$3),LN($G82),LN($K82)),"")</f>
        <v/>
      </c>
      <c r="S82" s="85" t="str">
        <f>IF(AND($B82&gt;0,$C82&gt;0,$D82&gt;0,NOT(ISBLANK($H82))),_xlfn.LOGNORM.INV(ABS(VLOOKUP($N$1,VLookups!$A$53:$B$54,2,FALSE)-S$3),LN($G82),LN($K82)),"")</f>
        <v/>
      </c>
      <c r="T82" s="86" t="str">
        <f>IF(AND($B82&gt;0,$C82&gt;0,$D82&gt;0,NOT(ISBLANK($H82))),_xlfn.LOGNORM.INV(ABS(VLOOKUP($N$1,VLookups!$A$53:$B$54,2,FALSE)-T$3),LN($G82),LN($K82)),"")</f>
        <v/>
      </c>
      <c r="U82" s="85" t="str">
        <f>IF(AND($B82&gt;0,$C82&gt;0,$D82&gt;0,NOT(ISBLANK($H82))),_xlfn.LOGNORM.INV(ABS(VLOOKUP($N$1,VLookups!$A$53:$B$54,2,FALSE)-U$3),LN($G82),LN($K82)),"")</f>
        <v/>
      </c>
      <c r="V82" s="5"/>
      <c r="W82" s="152" t="str">
        <f t="shared" si="354"/>
        <v/>
      </c>
      <c r="X82" s="152"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53" t="e">
        <f t="shared" si="348"/>
        <v>#N/A</v>
      </c>
      <c r="HR82" s="153" t="e">
        <f t="shared" si="563"/>
        <v>#N/A</v>
      </c>
      <c r="HS82" s="153" t="e">
        <f t="shared" si="563"/>
        <v>#N/A</v>
      </c>
      <c r="HT82" s="153" t="e">
        <f t="shared" si="563"/>
        <v>#N/A</v>
      </c>
      <c r="HU82" s="153" t="e">
        <f t="shared" si="576"/>
        <v>#N/A</v>
      </c>
      <c r="HV82" s="153" t="e">
        <f t="shared" si="576"/>
        <v>#N/A</v>
      </c>
      <c r="HW82" s="153" t="e">
        <f t="shared" si="576"/>
        <v>#N/A</v>
      </c>
      <c r="HX82" s="153" t="e">
        <f t="shared" si="576"/>
        <v>#N/A</v>
      </c>
      <c r="HY82" s="153" t="e">
        <f t="shared" si="576"/>
        <v>#N/A</v>
      </c>
      <c r="HZ82" s="153" t="e">
        <f t="shared" si="576"/>
        <v>#N/A</v>
      </c>
      <c r="IA82" s="153" t="e">
        <f t="shared" si="576"/>
        <v>#N/A</v>
      </c>
      <c r="IB82" s="153" t="e">
        <f t="shared" si="576"/>
        <v>#N/A</v>
      </c>
      <c r="IC82" s="153" t="e">
        <f t="shared" si="576"/>
        <v>#N/A</v>
      </c>
      <c r="ID82" s="153" t="e">
        <f t="shared" si="576"/>
        <v>#N/A</v>
      </c>
      <c r="IE82" s="153" t="e">
        <f t="shared" si="576"/>
        <v>#N/A</v>
      </c>
      <c r="IF82" s="153" t="e">
        <f t="shared" si="576"/>
        <v>#N/A</v>
      </c>
      <c r="IG82" s="153" t="e">
        <f t="shared" si="576"/>
        <v>#N/A</v>
      </c>
      <c r="IH82" s="153" t="e">
        <f t="shared" si="576"/>
        <v>#N/A</v>
      </c>
      <c r="II82" s="153" t="e">
        <f t="shared" si="576"/>
        <v>#N/A</v>
      </c>
      <c r="IJ82" s="153" t="e">
        <f t="shared" si="571"/>
        <v>#N/A</v>
      </c>
      <c r="IK82" s="153" t="e">
        <f t="shared" si="571"/>
        <v>#N/A</v>
      </c>
      <c r="IL82" s="153" t="e">
        <f t="shared" si="571"/>
        <v>#N/A</v>
      </c>
      <c r="IM82" s="153" t="e">
        <f t="shared" si="571"/>
        <v>#N/A</v>
      </c>
      <c r="IN82" s="153" t="e">
        <f t="shared" si="571"/>
        <v>#N/A</v>
      </c>
      <c r="IO82" s="153" t="e">
        <f t="shared" si="571"/>
        <v>#N/A</v>
      </c>
      <c r="IP82" s="153" t="e">
        <f t="shared" si="571"/>
        <v>#N/A</v>
      </c>
      <c r="IQ82" s="153" t="e">
        <f t="shared" si="571"/>
        <v>#N/A</v>
      </c>
      <c r="IR82" s="153" t="e">
        <f t="shared" si="571"/>
        <v>#N/A</v>
      </c>
      <c r="IS82" s="153" t="e">
        <f t="shared" si="571"/>
        <v>#N/A</v>
      </c>
      <c r="IT82" s="153" t="e">
        <f t="shared" si="571"/>
        <v>#N/A</v>
      </c>
      <c r="IU82" s="153" t="e">
        <f t="shared" si="571"/>
        <v>#N/A</v>
      </c>
      <c r="IV82" s="153" t="e">
        <f t="shared" si="571"/>
        <v>#N/A</v>
      </c>
      <c r="IW82" s="153" t="e">
        <f t="shared" si="571"/>
        <v>#N/A</v>
      </c>
      <c r="IX82" s="153" t="e">
        <f t="shared" si="571"/>
        <v>#N/A</v>
      </c>
      <c r="IY82" s="153" t="e">
        <f t="shared" si="567"/>
        <v>#N/A</v>
      </c>
      <c r="IZ82" s="153" t="e">
        <f t="shared" si="567"/>
        <v>#N/A</v>
      </c>
      <c r="JA82" s="153" t="e">
        <f t="shared" si="567"/>
        <v>#N/A</v>
      </c>
      <c r="JB82" s="153" t="e">
        <f t="shared" si="567"/>
        <v>#N/A</v>
      </c>
      <c r="JC82" s="153" t="e">
        <f t="shared" si="567"/>
        <v>#N/A</v>
      </c>
      <c r="JD82" s="153" t="e">
        <f t="shared" si="567"/>
        <v>#N/A</v>
      </c>
      <c r="JE82" s="153" t="e">
        <f t="shared" si="567"/>
        <v>#N/A</v>
      </c>
      <c r="JF82" s="153" t="e">
        <f t="shared" si="567"/>
        <v>#N/A</v>
      </c>
      <c r="JG82" s="153" t="e">
        <f t="shared" si="567"/>
        <v>#N/A</v>
      </c>
      <c r="JH82" s="153" t="e">
        <f t="shared" si="567"/>
        <v>#N/A</v>
      </c>
      <c r="JI82" s="153" t="e">
        <f t="shared" si="567"/>
        <v>#N/A</v>
      </c>
      <c r="JJ82" s="153" t="e">
        <f t="shared" si="567"/>
        <v>#N/A</v>
      </c>
      <c r="JK82" s="153" t="e">
        <f t="shared" si="567"/>
        <v>#N/A</v>
      </c>
      <c r="JL82" s="153" t="e">
        <f t="shared" si="567"/>
        <v>#N/A</v>
      </c>
      <c r="JM82" s="153" t="e">
        <f t="shared" si="567"/>
        <v>#N/A</v>
      </c>
      <c r="JN82" s="153" t="e">
        <f t="shared" si="357"/>
        <v>#N/A</v>
      </c>
      <c r="JO82" s="153" t="e">
        <f t="shared" si="357"/>
        <v>#N/A</v>
      </c>
      <c r="JP82" s="153" t="e">
        <f t="shared" si="357"/>
        <v>#N/A</v>
      </c>
      <c r="JQ82" s="153" t="e">
        <f t="shared" si="357"/>
        <v>#N/A</v>
      </c>
      <c r="JR82" s="153" t="e">
        <f t="shared" si="357"/>
        <v>#N/A</v>
      </c>
      <c r="JS82" s="153" t="e">
        <f t="shared" si="357"/>
        <v>#N/A</v>
      </c>
      <c r="JT82" s="153" t="e">
        <f t="shared" si="357"/>
        <v>#N/A</v>
      </c>
      <c r="JU82" s="153" t="e">
        <f t="shared" si="357"/>
        <v>#N/A</v>
      </c>
      <c r="JV82" s="153" t="e">
        <f t="shared" si="357"/>
        <v>#N/A</v>
      </c>
      <c r="JW82" s="153" t="e">
        <f t="shared" si="357"/>
        <v>#N/A</v>
      </c>
      <c r="JX82" s="153" t="e">
        <f t="shared" si="357"/>
        <v>#N/A</v>
      </c>
      <c r="JY82" s="153" t="e">
        <f t="shared" si="357"/>
        <v>#N/A</v>
      </c>
      <c r="JZ82" s="153" t="e">
        <f t="shared" si="357"/>
        <v>#N/A</v>
      </c>
      <c r="KA82" s="153" t="e">
        <f t="shared" si="357"/>
        <v>#N/A</v>
      </c>
      <c r="KB82" s="153" t="e">
        <f t="shared" si="357"/>
        <v>#N/A</v>
      </c>
      <c r="KC82" s="153" t="e">
        <f t="shared" si="365"/>
        <v>#N/A</v>
      </c>
      <c r="KD82" s="153" t="e">
        <f t="shared" si="564"/>
        <v>#N/A</v>
      </c>
      <c r="KE82" s="153" t="e">
        <f t="shared" si="564"/>
        <v>#N/A</v>
      </c>
      <c r="KF82" s="153" t="e">
        <f t="shared" si="564"/>
        <v>#N/A</v>
      </c>
      <c r="KG82" s="153" t="e">
        <f t="shared" si="577"/>
        <v>#N/A</v>
      </c>
      <c r="KH82" s="153" t="e">
        <f t="shared" si="577"/>
        <v>#N/A</v>
      </c>
      <c r="KI82" s="153" t="e">
        <f t="shared" si="577"/>
        <v>#N/A</v>
      </c>
      <c r="KJ82" s="153" t="e">
        <f t="shared" si="577"/>
        <v>#N/A</v>
      </c>
      <c r="KK82" s="153" t="e">
        <f t="shared" si="577"/>
        <v>#N/A</v>
      </c>
      <c r="KL82" s="153" t="e">
        <f t="shared" si="577"/>
        <v>#N/A</v>
      </c>
      <c r="KM82" s="153" t="e">
        <f t="shared" si="577"/>
        <v>#N/A</v>
      </c>
      <c r="KN82" s="153" t="e">
        <f t="shared" si="577"/>
        <v>#N/A</v>
      </c>
      <c r="KO82" s="153" t="e">
        <f t="shared" si="577"/>
        <v>#N/A</v>
      </c>
      <c r="KP82" s="153" t="e">
        <f t="shared" si="577"/>
        <v>#N/A</v>
      </c>
      <c r="KQ82" s="153" t="e">
        <f t="shared" si="577"/>
        <v>#N/A</v>
      </c>
      <c r="KR82" s="153" t="e">
        <f t="shared" si="577"/>
        <v>#N/A</v>
      </c>
      <c r="KS82" s="153" t="e">
        <f t="shared" si="577"/>
        <v>#N/A</v>
      </c>
      <c r="KT82" s="153" t="e">
        <f t="shared" si="577"/>
        <v>#N/A</v>
      </c>
      <c r="KU82" s="153" t="e">
        <f t="shared" si="577"/>
        <v>#N/A</v>
      </c>
      <c r="KV82" s="153" t="e">
        <f t="shared" si="572"/>
        <v>#N/A</v>
      </c>
      <c r="KW82" s="153" t="e">
        <f t="shared" si="572"/>
        <v>#N/A</v>
      </c>
      <c r="KX82" s="153" t="e">
        <f t="shared" si="572"/>
        <v>#N/A</v>
      </c>
      <c r="KY82" s="153" t="e">
        <f t="shared" si="572"/>
        <v>#N/A</v>
      </c>
      <c r="KZ82" s="153" t="e">
        <f t="shared" si="572"/>
        <v>#N/A</v>
      </c>
      <c r="LA82" s="153" t="e">
        <f t="shared" si="572"/>
        <v>#N/A</v>
      </c>
      <c r="LB82" s="153" t="e">
        <f t="shared" si="572"/>
        <v>#N/A</v>
      </c>
      <c r="LC82" s="153" t="e">
        <f t="shared" si="572"/>
        <v>#N/A</v>
      </c>
      <c r="LD82" s="153" t="e">
        <f t="shared" si="572"/>
        <v>#N/A</v>
      </c>
      <c r="LE82" s="153" t="e">
        <f t="shared" si="572"/>
        <v>#N/A</v>
      </c>
      <c r="LF82" s="153" t="e">
        <f t="shared" si="572"/>
        <v>#N/A</v>
      </c>
      <c r="LG82" s="153" t="e">
        <f t="shared" si="572"/>
        <v>#N/A</v>
      </c>
      <c r="LH82" s="153" t="e">
        <f t="shared" si="572"/>
        <v>#N/A</v>
      </c>
      <c r="LI82" s="153" t="e">
        <f t="shared" si="572"/>
        <v>#N/A</v>
      </c>
      <c r="LJ82" s="153" t="e">
        <f t="shared" si="572"/>
        <v>#N/A</v>
      </c>
      <c r="LK82" s="153" t="e">
        <f t="shared" si="568"/>
        <v>#N/A</v>
      </c>
      <c r="LL82" s="153" t="e">
        <f t="shared" si="568"/>
        <v>#N/A</v>
      </c>
      <c r="LM82" s="153" t="e">
        <f t="shared" si="568"/>
        <v>#N/A</v>
      </c>
      <c r="LN82" s="153" t="e">
        <f t="shared" si="568"/>
        <v>#N/A</v>
      </c>
      <c r="LO82" s="153" t="e">
        <f t="shared" si="568"/>
        <v>#N/A</v>
      </c>
      <c r="LP82" s="153" t="e">
        <f t="shared" si="568"/>
        <v>#N/A</v>
      </c>
      <c r="LQ82" s="153" t="e">
        <f t="shared" si="568"/>
        <v>#N/A</v>
      </c>
      <c r="LR82" s="153" t="e">
        <f t="shared" si="568"/>
        <v>#N/A</v>
      </c>
      <c r="LS82" s="153" t="e">
        <f t="shared" si="568"/>
        <v>#N/A</v>
      </c>
      <c r="LT82" s="153" t="e">
        <f t="shared" si="568"/>
        <v>#N/A</v>
      </c>
      <c r="LU82" s="153" t="e">
        <f t="shared" si="568"/>
        <v>#N/A</v>
      </c>
      <c r="LV82" s="153" t="e">
        <f t="shared" si="568"/>
        <v>#N/A</v>
      </c>
      <c r="LW82" s="153" t="e">
        <f t="shared" si="568"/>
        <v>#N/A</v>
      </c>
      <c r="LX82" s="153" t="e">
        <f t="shared" si="568"/>
        <v>#N/A</v>
      </c>
      <c r="LY82" s="153" t="e">
        <f t="shared" si="568"/>
        <v>#N/A</v>
      </c>
      <c r="LZ82" s="153" t="e">
        <f t="shared" si="358"/>
        <v>#N/A</v>
      </c>
      <c r="MA82" s="153" t="e">
        <f t="shared" si="358"/>
        <v>#N/A</v>
      </c>
      <c r="MB82" s="153" t="e">
        <f t="shared" si="358"/>
        <v>#N/A</v>
      </c>
      <c r="MC82" s="153" t="e">
        <f t="shared" si="358"/>
        <v>#N/A</v>
      </c>
      <c r="MD82" s="153" t="e">
        <f t="shared" si="358"/>
        <v>#N/A</v>
      </c>
      <c r="ME82" s="153" t="e">
        <f t="shared" si="358"/>
        <v>#N/A</v>
      </c>
      <c r="MF82" s="153" t="e">
        <f t="shared" si="358"/>
        <v>#N/A</v>
      </c>
      <c r="MG82" s="153" t="e">
        <f t="shared" si="358"/>
        <v>#N/A</v>
      </c>
      <c r="MH82" s="153" t="e">
        <f t="shared" si="358"/>
        <v>#N/A</v>
      </c>
      <c r="MI82" s="153" t="e">
        <f t="shared" si="358"/>
        <v>#N/A</v>
      </c>
      <c r="MJ82" s="153" t="e">
        <f t="shared" si="358"/>
        <v>#N/A</v>
      </c>
      <c r="MK82" s="153" t="e">
        <f t="shared" si="358"/>
        <v>#N/A</v>
      </c>
      <c r="ML82" s="153" t="e">
        <f t="shared" si="358"/>
        <v>#N/A</v>
      </c>
      <c r="MM82" s="153" t="e">
        <f t="shared" si="358"/>
        <v>#N/A</v>
      </c>
      <c r="MN82" s="153" t="e">
        <f t="shared" si="358"/>
        <v>#N/A</v>
      </c>
      <c r="MO82" s="153" t="e">
        <f t="shared" si="366"/>
        <v>#N/A</v>
      </c>
      <c r="MP82" s="153" t="e">
        <f t="shared" si="565"/>
        <v>#N/A</v>
      </c>
      <c r="MQ82" s="153" t="e">
        <f t="shared" si="565"/>
        <v>#N/A</v>
      </c>
      <c r="MR82" s="153" t="e">
        <f t="shared" si="565"/>
        <v>#N/A</v>
      </c>
      <c r="MS82" s="153" t="e">
        <f t="shared" si="578"/>
        <v>#N/A</v>
      </c>
      <c r="MT82" s="153" t="e">
        <f t="shared" si="578"/>
        <v>#N/A</v>
      </c>
      <c r="MU82" s="153" t="e">
        <f t="shared" si="578"/>
        <v>#N/A</v>
      </c>
      <c r="MV82" s="153" t="e">
        <f t="shared" si="578"/>
        <v>#N/A</v>
      </c>
      <c r="MW82" s="153" t="e">
        <f t="shared" si="578"/>
        <v>#N/A</v>
      </c>
      <c r="MX82" s="153" t="e">
        <f t="shared" si="578"/>
        <v>#N/A</v>
      </c>
      <c r="MY82" s="153" t="e">
        <f t="shared" si="578"/>
        <v>#N/A</v>
      </c>
      <c r="MZ82" s="153" t="e">
        <f t="shared" si="578"/>
        <v>#N/A</v>
      </c>
      <c r="NA82" s="153" t="e">
        <f t="shared" si="578"/>
        <v>#N/A</v>
      </c>
      <c r="NB82" s="153" t="e">
        <f t="shared" si="578"/>
        <v>#N/A</v>
      </c>
      <c r="NC82" s="153" t="e">
        <f t="shared" si="578"/>
        <v>#N/A</v>
      </c>
      <c r="ND82" s="153" t="e">
        <f t="shared" si="578"/>
        <v>#N/A</v>
      </c>
      <c r="NE82" s="153" t="e">
        <f t="shared" si="578"/>
        <v>#N/A</v>
      </c>
      <c r="NF82" s="153" t="e">
        <f t="shared" si="578"/>
        <v>#N/A</v>
      </c>
      <c r="NG82" s="153" t="e">
        <f t="shared" si="578"/>
        <v>#N/A</v>
      </c>
      <c r="NH82" s="153" t="e">
        <f t="shared" si="573"/>
        <v>#N/A</v>
      </c>
      <c r="NI82" s="153" t="e">
        <f t="shared" si="573"/>
        <v>#N/A</v>
      </c>
      <c r="NJ82" s="153" t="e">
        <f t="shared" si="573"/>
        <v>#N/A</v>
      </c>
      <c r="NK82" s="153" t="e">
        <f t="shared" si="573"/>
        <v>#N/A</v>
      </c>
      <c r="NL82" s="153" t="e">
        <f t="shared" si="573"/>
        <v>#N/A</v>
      </c>
      <c r="NM82" s="153" t="e">
        <f t="shared" si="573"/>
        <v>#N/A</v>
      </c>
      <c r="NN82" s="153" t="e">
        <f t="shared" si="573"/>
        <v>#N/A</v>
      </c>
      <c r="NO82" s="153" t="e">
        <f t="shared" si="573"/>
        <v>#N/A</v>
      </c>
      <c r="NP82" s="153" t="e">
        <f t="shared" si="573"/>
        <v>#N/A</v>
      </c>
      <c r="NQ82" s="153" t="e">
        <f t="shared" si="573"/>
        <v>#N/A</v>
      </c>
      <c r="NR82" s="153" t="e">
        <f t="shared" si="573"/>
        <v>#N/A</v>
      </c>
      <c r="NS82" s="153" t="e">
        <f t="shared" si="573"/>
        <v>#N/A</v>
      </c>
      <c r="NT82" s="153" t="e">
        <f t="shared" si="573"/>
        <v>#N/A</v>
      </c>
      <c r="NU82" s="153" t="e">
        <f t="shared" si="573"/>
        <v>#N/A</v>
      </c>
      <c r="NV82" s="153" t="e">
        <f t="shared" si="573"/>
        <v>#N/A</v>
      </c>
      <c r="NW82" s="153" t="e">
        <f t="shared" si="569"/>
        <v>#N/A</v>
      </c>
      <c r="NX82" s="153" t="e">
        <f t="shared" si="569"/>
        <v>#N/A</v>
      </c>
      <c r="NY82" s="153" t="e">
        <f t="shared" si="569"/>
        <v>#N/A</v>
      </c>
      <c r="NZ82" s="153" t="e">
        <f t="shared" si="569"/>
        <v>#N/A</v>
      </c>
      <c r="OA82" s="153" t="e">
        <f t="shared" si="569"/>
        <v>#N/A</v>
      </c>
      <c r="OB82" s="153" t="e">
        <f t="shared" si="569"/>
        <v>#N/A</v>
      </c>
      <c r="OC82" s="153" t="e">
        <f t="shared" si="569"/>
        <v>#N/A</v>
      </c>
      <c r="OD82" s="153" t="e">
        <f t="shared" si="569"/>
        <v>#N/A</v>
      </c>
      <c r="OE82" s="153" t="e">
        <f t="shared" si="569"/>
        <v>#N/A</v>
      </c>
      <c r="OF82" s="153" t="e">
        <f t="shared" si="569"/>
        <v>#N/A</v>
      </c>
      <c r="OG82" s="153" t="e">
        <f t="shared" si="569"/>
        <v>#N/A</v>
      </c>
      <c r="OH82" s="153" t="e">
        <f t="shared" si="569"/>
        <v>#N/A</v>
      </c>
      <c r="OI82" s="153" t="e">
        <f t="shared" si="569"/>
        <v>#N/A</v>
      </c>
      <c r="OJ82" s="153" t="e">
        <f t="shared" si="569"/>
        <v>#N/A</v>
      </c>
      <c r="OK82" s="153" t="e">
        <f t="shared" si="569"/>
        <v>#N/A</v>
      </c>
      <c r="OL82" s="153" t="e">
        <f t="shared" si="359"/>
        <v>#N/A</v>
      </c>
      <c r="OM82" s="153" t="e">
        <f t="shared" si="359"/>
        <v>#N/A</v>
      </c>
      <c r="ON82" s="153" t="e">
        <f t="shared" si="359"/>
        <v>#N/A</v>
      </c>
      <c r="OO82" s="153" t="e">
        <f t="shared" si="359"/>
        <v>#N/A</v>
      </c>
      <c r="OP82" s="153" t="e">
        <f t="shared" si="359"/>
        <v>#N/A</v>
      </c>
      <c r="OQ82" s="153" t="e">
        <f t="shared" si="359"/>
        <v>#N/A</v>
      </c>
      <c r="OR82" s="153" t="e">
        <f t="shared" si="359"/>
        <v>#N/A</v>
      </c>
      <c r="OS82" s="153" t="e">
        <f t="shared" si="359"/>
        <v>#N/A</v>
      </c>
      <c r="OT82" s="153" t="e">
        <f t="shared" si="359"/>
        <v>#N/A</v>
      </c>
      <c r="OU82" s="153" t="e">
        <f t="shared" si="359"/>
        <v>#N/A</v>
      </c>
      <c r="OV82" s="153" t="e">
        <f t="shared" si="359"/>
        <v>#N/A</v>
      </c>
      <c r="OW82" s="153" t="e">
        <f t="shared" si="359"/>
        <v>#N/A</v>
      </c>
      <c r="OX82" s="153" t="e">
        <f t="shared" si="359"/>
        <v>#N/A</v>
      </c>
      <c r="OY82" s="153" t="e">
        <f t="shared" si="359"/>
        <v>#N/A</v>
      </c>
      <c r="OZ82" s="153" t="e">
        <f t="shared" si="359"/>
        <v>#N/A</v>
      </c>
      <c r="PA82" s="153" t="e">
        <f t="shared" si="367"/>
        <v>#N/A</v>
      </c>
      <c r="PB82" s="153" t="e">
        <f t="shared" si="349"/>
        <v>#N/A</v>
      </c>
      <c r="PC82" s="153" t="e">
        <f t="shared" si="349"/>
        <v>#N/A</v>
      </c>
      <c r="PD82" s="153" t="e">
        <f t="shared" si="349"/>
        <v>#N/A</v>
      </c>
      <c r="PE82" s="153" t="e">
        <f t="shared" si="349"/>
        <v>#N/A</v>
      </c>
      <c r="PF82" s="153" t="e">
        <f t="shared" si="349"/>
        <v>#N/A</v>
      </c>
      <c r="PG82" s="153" t="e">
        <f t="shared" si="349"/>
        <v>#N/A</v>
      </c>
      <c r="PH82" s="153" t="e">
        <f t="shared" si="349"/>
        <v>#N/A</v>
      </c>
      <c r="PI82" s="153" t="e">
        <f t="shared" si="349"/>
        <v>#N/A</v>
      </c>
    </row>
    <row r="83" spans="1:425" hidden="1" x14ac:dyDescent="0.75">
      <c r="A83" s="4">
        <v>80</v>
      </c>
      <c r="B83" s="342" t="str">
        <f>IFERROR(_xlfn.LOGNORM.INV(VLookups!$B$22,LN($G83),LN($K83)),"")</f>
        <v/>
      </c>
      <c r="C83" s="87"/>
      <c r="D83" s="342" t="str">
        <f>IFERROR(_xlfn.LOGNORM.INV(VLookups!$B$23,LN($G83),LN($K83)),"")</f>
        <v/>
      </c>
      <c r="E83" s="34" t="str">
        <f t="shared" si="350"/>
        <v/>
      </c>
      <c r="F83" s="34" t="str">
        <f t="shared" si="351"/>
        <v/>
      </c>
      <c r="G83" s="68" t="str">
        <f>IF(AND(C83&gt;0,NOT(ISBLANK(H83))),IF(VLOOKUP($C$3,VLookups!$A$17:$B$18,2,FALSE),C83*VLOOKUP(H83,VLookups!$A$4:$B$13,2,FALSE),C83),"")</f>
        <v/>
      </c>
      <c r="H83" s="21"/>
      <c r="I83" s="56"/>
      <c r="J83" s="244"/>
      <c r="K83" s="343" t="str">
        <f>IF(C83&gt;0,IF(ISBLANK(J83),IF(ISBLANK(H83),"",VLOOKUP(H83,VLookups!$A$4:$C$13,3,FALSE)),J83),"")</f>
        <v/>
      </c>
      <c r="L83" s="343" t="str">
        <f t="shared" si="352"/>
        <v/>
      </c>
      <c r="M83" s="70" t="str">
        <f t="shared" si="353"/>
        <v/>
      </c>
      <c r="N83" s="87"/>
      <c r="O83" s="237" t="str">
        <f>IF(AND(N83&gt;0,C83&gt;0,NOT(K83="")),ABS(VLOOKUP($N$1,VLookups!$A$53:$B$54,2,FALSE)-_xlfn.LOGNORM.DIST(N83,LN(G83),LN(K83),TRUE)),"")</f>
        <v/>
      </c>
      <c r="P83" s="86" t="str">
        <f>IF(AND($B83&gt;0,$C83&gt;0,$D83&gt;0,NOT(ISBLANK($H83))),_xlfn.LOGNORM.INV(ABS(VLOOKUP($N$1,VLookups!$A$53:$B$54,2,FALSE)-P$3),LN($G83),LN($K83)),"")</f>
        <v/>
      </c>
      <c r="Q83" s="85" t="str">
        <f>IF(AND($B83&gt;0,$C83&gt;0,$D83&gt;0,NOT(ISBLANK($H83))),_xlfn.LOGNORM.INV(ABS(VLOOKUP($N$1,VLookups!$A$53:$B$54,2,FALSE)-Q$3),LN($G83),LN($K83)),"")</f>
        <v/>
      </c>
      <c r="R83" s="86" t="str">
        <f>IF(AND($B83&gt;0,$C83&gt;0,$D83&gt;0,NOT(ISBLANK($H83))),_xlfn.LOGNORM.INV(ABS(VLOOKUP($N$1,VLookups!$A$53:$B$54,2,FALSE)-R$3),LN($G83),LN($K83)),"")</f>
        <v/>
      </c>
      <c r="S83" s="85" t="str">
        <f>IF(AND($B83&gt;0,$C83&gt;0,$D83&gt;0,NOT(ISBLANK($H83))),_xlfn.LOGNORM.INV(ABS(VLOOKUP($N$1,VLookups!$A$53:$B$54,2,FALSE)-S$3),LN($G83),LN($K83)),"")</f>
        <v/>
      </c>
      <c r="T83" s="86" t="str">
        <f>IF(AND($B83&gt;0,$C83&gt;0,$D83&gt;0,NOT(ISBLANK($H83))),_xlfn.LOGNORM.INV(ABS(VLOOKUP($N$1,VLookups!$A$53:$B$54,2,FALSE)-T$3),LN($G83),LN($K83)),"")</f>
        <v/>
      </c>
      <c r="U83" s="85" t="str">
        <f>IF(AND($B83&gt;0,$C83&gt;0,$D83&gt;0,NOT(ISBLANK($H83))),_xlfn.LOGNORM.INV(ABS(VLOOKUP($N$1,VLookups!$A$53:$B$54,2,FALSE)-U$3),LN($G83),LN($K83)),"")</f>
        <v/>
      </c>
      <c r="V83" s="5"/>
      <c r="W83" s="152" t="str">
        <f t="shared" si="354"/>
        <v/>
      </c>
      <c r="X83" s="152"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53" t="e">
        <f t="shared" si="348"/>
        <v>#N/A</v>
      </c>
      <c r="HR83" s="153" t="e">
        <f t="shared" si="563"/>
        <v>#N/A</v>
      </c>
      <c r="HS83" s="153" t="e">
        <f t="shared" si="563"/>
        <v>#N/A</v>
      </c>
      <c r="HT83" s="153" t="e">
        <f t="shared" si="563"/>
        <v>#N/A</v>
      </c>
      <c r="HU83" s="153" t="e">
        <f t="shared" si="576"/>
        <v>#N/A</v>
      </c>
      <c r="HV83" s="153" t="e">
        <f t="shared" si="576"/>
        <v>#N/A</v>
      </c>
      <c r="HW83" s="153" t="e">
        <f t="shared" si="576"/>
        <v>#N/A</v>
      </c>
      <c r="HX83" s="153" t="e">
        <f t="shared" si="576"/>
        <v>#N/A</v>
      </c>
      <c r="HY83" s="153" t="e">
        <f t="shared" si="576"/>
        <v>#N/A</v>
      </c>
      <c r="HZ83" s="153" t="e">
        <f t="shared" si="576"/>
        <v>#N/A</v>
      </c>
      <c r="IA83" s="153" t="e">
        <f t="shared" si="576"/>
        <v>#N/A</v>
      </c>
      <c r="IB83" s="153" t="e">
        <f t="shared" si="576"/>
        <v>#N/A</v>
      </c>
      <c r="IC83" s="153" t="e">
        <f t="shared" si="576"/>
        <v>#N/A</v>
      </c>
      <c r="ID83" s="153" t="e">
        <f t="shared" si="576"/>
        <v>#N/A</v>
      </c>
      <c r="IE83" s="153" t="e">
        <f t="shared" si="576"/>
        <v>#N/A</v>
      </c>
      <c r="IF83" s="153" t="e">
        <f t="shared" si="576"/>
        <v>#N/A</v>
      </c>
      <c r="IG83" s="153" t="e">
        <f t="shared" si="576"/>
        <v>#N/A</v>
      </c>
      <c r="IH83" s="153" t="e">
        <f t="shared" si="576"/>
        <v>#N/A</v>
      </c>
      <c r="II83" s="153" t="e">
        <f t="shared" si="576"/>
        <v>#N/A</v>
      </c>
      <c r="IJ83" s="153" t="e">
        <f t="shared" si="571"/>
        <v>#N/A</v>
      </c>
      <c r="IK83" s="153" t="e">
        <f t="shared" si="571"/>
        <v>#N/A</v>
      </c>
      <c r="IL83" s="153" t="e">
        <f t="shared" si="571"/>
        <v>#N/A</v>
      </c>
      <c r="IM83" s="153" t="e">
        <f t="shared" si="571"/>
        <v>#N/A</v>
      </c>
      <c r="IN83" s="153" t="e">
        <f t="shared" si="571"/>
        <v>#N/A</v>
      </c>
      <c r="IO83" s="153" t="e">
        <f t="shared" si="571"/>
        <v>#N/A</v>
      </c>
      <c r="IP83" s="153" t="e">
        <f t="shared" si="571"/>
        <v>#N/A</v>
      </c>
      <c r="IQ83" s="153" t="e">
        <f t="shared" si="571"/>
        <v>#N/A</v>
      </c>
      <c r="IR83" s="153" t="e">
        <f t="shared" si="571"/>
        <v>#N/A</v>
      </c>
      <c r="IS83" s="153" t="e">
        <f t="shared" si="571"/>
        <v>#N/A</v>
      </c>
      <c r="IT83" s="153" t="e">
        <f t="shared" si="571"/>
        <v>#N/A</v>
      </c>
      <c r="IU83" s="153" t="e">
        <f t="shared" si="571"/>
        <v>#N/A</v>
      </c>
      <c r="IV83" s="153" t="e">
        <f t="shared" si="571"/>
        <v>#N/A</v>
      </c>
      <c r="IW83" s="153" t="e">
        <f t="shared" si="571"/>
        <v>#N/A</v>
      </c>
      <c r="IX83" s="153" t="e">
        <f t="shared" si="571"/>
        <v>#N/A</v>
      </c>
      <c r="IY83" s="153" t="e">
        <f t="shared" si="567"/>
        <v>#N/A</v>
      </c>
      <c r="IZ83" s="153" t="e">
        <f t="shared" si="567"/>
        <v>#N/A</v>
      </c>
      <c r="JA83" s="153" t="e">
        <f t="shared" si="567"/>
        <v>#N/A</v>
      </c>
      <c r="JB83" s="153" t="e">
        <f t="shared" si="567"/>
        <v>#N/A</v>
      </c>
      <c r="JC83" s="153" t="e">
        <f t="shared" si="567"/>
        <v>#N/A</v>
      </c>
      <c r="JD83" s="153" t="e">
        <f t="shared" si="567"/>
        <v>#N/A</v>
      </c>
      <c r="JE83" s="153" t="e">
        <f t="shared" si="567"/>
        <v>#N/A</v>
      </c>
      <c r="JF83" s="153" t="e">
        <f t="shared" si="567"/>
        <v>#N/A</v>
      </c>
      <c r="JG83" s="153" t="e">
        <f t="shared" si="567"/>
        <v>#N/A</v>
      </c>
      <c r="JH83" s="153" t="e">
        <f t="shared" si="567"/>
        <v>#N/A</v>
      </c>
      <c r="JI83" s="153" t="e">
        <f t="shared" si="567"/>
        <v>#N/A</v>
      </c>
      <c r="JJ83" s="153" t="e">
        <f t="shared" si="567"/>
        <v>#N/A</v>
      </c>
      <c r="JK83" s="153" t="e">
        <f t="shared" si="567"/>
        <v>#N/A</v>
      </c>
      <c r="JL83" s="153" t="e">
        <f t="shared" si="567"/>
        <v>#N/A</v>
      </c>
      <c r="JM83" s="153" t="e">
        <f t="shared" si="567"/>
        <v>#N/A</v>
      </c>
      <c r="JN83" s="153" t="e">
        <f t="shared" si="357"/>
        <v>#N/A</v>
      </c>
      <c r="JO83" s="153" t="e">
        <f t="shared" si="357"/>
        <v>#N/A</v>
      </c>
      <c r="JP83" s="153" t="e">
        <f t="shared" si="357"/>
        <v>#N/A</v>
      </c>
      <c r="JQ83" s="153" t="e">
        <f t="shared" si="357"/>
        <v>#N/A</v>
      </c>
      <c r="JR83" s="153" t="e">
        <f t="shared" si="357"/>
        <v>#N/A</v>
      </c>
      <c r="JS83" s="153" t="e">
        <f t="shared" si="357"/>
        <v>#N/A</v>
      </c>
      <c r="JT83" s="153" t="e">
        <f t="shared" si="357"/>
        <v>#N/A</v>
      </c>
      <c r="JU83" s="153" t="e">
        <f t="shared" si="357"/>
        <v>#N/A</v>
      </c>
      <c r="JV83" s="153" t="e">
        <f t="shared" si="357"/>
        <v>#N/A</v>
      </c>
      <c r="JW83" s="153" t="e">
        <f t="shared" si="357"/>
        <v>#N/A</v>
      </c>
      <c r="JX83" s="153" t="e">
        <f t="shared" si="357"/>
        <v>#N/A</v>
      </c>
      <c r="JY83" s="153" t="e">
        <f t="shared" si="357"/>
        <v>#N/A</v>
      </c>
      <c r="JZ83" s="153" t="e">
        <f t="shared" si="357"/>
        <v>#N/A</v>
      </c>
      <c r="KA83" s="153" t="e">
        <f t="shared" si="357"/>
        <v>#N/A</v>
      </c>
      <c r="KB83" s="153" t="e">
        <f t="shared" si="357"/>
        <v>#N/A</v>
      </c>
      <c r="KC83" s="153" t="e">
        <f t="shared" si="365"/>
        <v>#N/A</v>
      </c>
      <c r="KD83" s="153" t="e">
        <f t="shared" si="564"/>
        <v>#N/A</v>
      </c>
      <c r="KE83" s="153" t="e">
        <f t="shared" si="564"/>
        <v>#N/A</v>
      </c>
      <c r="KF83" s="153" t="e">
        <f t="shared" si="564"/>
        <v>#N/A</v>
      </c>
      <c r="KG83" s="153" t="e">
        <f t="shared" si="577"/>
        <v>#N/A</v>
      </c>
      <c r="KH83" s="153" t="e">
        <f t="shared" si="577"/>
        <v>#N/A</v>
      </c>
      <c r="KI83" s="153" t="e">
        <f t="shared" si="577"/>
        <v>#N/A</v>
      </c>
      <c r="KJ83" s="153" t="e">
        <f t="shared" si="577"/>
        <v>#N/A</v>
      </c>
      <c r="KK83" s="153" t="e">
        <f t="shared" si="577"/>
        <v>#N/A</v>
      </c>
      <c r="KL83" s="153" t="e">
        <f t="shared" si="577"/>
        <v>#N/A</v>
      </c>
      <c r="KM83" s="153" t="e">
        <f t="shared" si="577"/>
        <v>#N/A</v>
      </c>
      <c r="KN83" s="153" t="e">
        <f t="shared" si="577"/>
        <v>#N/A</v>
      </c>
      <c r="KO83" s="153" t="e">
        <f t="shared" si="577"/>
        <v>#N/A</v>
      </c>
      <c r="KP83" s="153" t="e">
        <f t="shared" si="577"/>
        <v>#N/A</v>
      </c>
      <c r="KQ83" s="153" t="e">
        <f t="shared" si="577"/>
        <v>#N/A</v>
      </c>
      <c r="KR83" s="153" t="e">
        <f t="shared" si="577"/>
        <v>#N/A</v>
      </c>
      <c r="KS83" s="153" t="e">
        <f t="shared" si="577"/>
        <v>#N/A</v>
      </c>
      <c r="KT83" s="153" t="e">
        <f t="shared" si="577"/>
        <v>#N/A</v>
      </c>
      <c r="KU83" s="153" t="e">
        <f t="shared" si="577"/>
        <v>#N/A</v>
      </c>
      <c r="KV83" s="153" t="e">
        <f t="shared" si="572"/>
        <v>#N/A</v>
      </c>
      <c r="KW83" s="153" t="e">
        <f t="shared" si="572"/>
        <v>#N/A</v>
      </c>
      <c r="KX83" s="153" t="e">
        <f t="shared" si="572"/>
        <v>#N/A</v>
      </c>
      <c r="KY83" s="153" t="e">
        <f t="shared" si="572"/>
        <v>#N/A</v>
      </c>
      <c r="KZ83" s="153" t="e">
        <f t="shared" si="572"/>
        <v>#N/A</v>
      </c>
      <c r="LA83" s="153" t="e">
        <f t="shared" si="572"/>
        <v>#N/A</v>
      </c>
      <c r="LB83" s="153" t="e">
        <f t="shared" si="572"/>
        <v>#N/A</v>
      </c>
      <c r="LC83" s="153" t="e">
        <f t="shared" si="572"/>
        <v>#N/A</v>
      </c>
      <c r="LD83" s="153" t="e">
        <f t="shared" si="572"/>
        <v>#N/A</v>
      </c>
      <c r="LE83" s="153" t="e">
        <f t="shared" si="572"/>
        <v>#N/A</v>
      </c>
      <c r="LF83" s="153" t="e">
        <f t="shared" si="572"/>
        <v>#N/A</v>
      </c>
      <c r="LG83" s="153" t="e">
        <f t="shared" si="572"/>
        <v>#N/A</v>
      </c>
      <c r="LH83" s="153" t="e">
        <f t="shared" si="572"/>
        <v>#N/A</v>
      </c>
      <c r="LI83" s="153" t="e">
        <f t="shared" si="572"/>
        <v>#N/A</v>
      </c>
      <c r="LJ83" s="153" t="e">
        <f t="shared" si="572"/>
        <v>#N/A</v>
      </c>
      <c r="LK83" s="153" t="e">
        <f t="shared" si="568"/>
        <v>#N/A</v>
      </c>
      <c r="LL83" s="153" t="e">
        <f t="shared" si="568"/>
        <v>#N/A</v>
      </c>
      <c r="LM83" s="153" t="e">
        <f t="shared" si="568"/>
        <v>#N/A</v>
      </c>
      <c r="LN83" s="153" t="e">
        <f t="shared" si="568"/>
        <v>#N/A</v>
      </c>
      <c r="LO83" s="153" t="e">
        <f t="shared" si="568"/>
        <v>#N/A</v>
      </c>
      <c r="LP83" s="153" t="e">
        <f t="shared" si="568"/>
        <v>#N/A</v>
      </c>
      <c r="LQ83" s="153" t="e">
        <f t="shared" si="568"/>
        <v>#N/A</v>
      </c>
      <c r="LR83" s="153" t="e">
        <f t="shared" si="568"/>
        <v>#N/A</v>
      </c>
      <c r="LS83" s="153" t="e">
        <f t="shared" si="568"/>
        <v>#N/A</v>
      </c>
      <c r="LT83" s="153" t="e">
        <f t="shared" si="568"/>
        <v>#N/A</v>
      </c>
      <c r="LU83" s="153" t="e">
        <f t="shared" si="568"/>
        <v>#N/A</v>
      </c>
      <c r="LV83" s="153" t="e">
        <f t="shared" si="568"/>
        <v>#N/A</v>
      </c>
      <c r="LW83" s="153" t="e">
        <f t="shared" si="568"/>
        <v>#N/A</v>
      </c>
      <c r="LX83" s="153" t="e">
        <f t="shared" si="568"/>
        <v>#N/A</v>
      </c>
      <c r="LY83" s="153" t="e">
        <f t="shared" si="568"/>
        <v>#N/A</v>
      </c>
      <c r="LZ83" s="153" t="e">
        <f t="shared" si="358"/>
        <v>#N/A</v>
      </c>
      <c r="MA83" s="153" t="e">
        <f t="shared" si="358"/>
        <v>#N/A</v>
      </c>
      <c r="MB83" s="153" t="e">
        <f t="shared" si="358"/>
        <v>#N/A</v>
      </c>
      <c r="MC83" s="153" t="e">
        <f t="shared" si="358"/>
        <v>#N/A</v>
      </c>
      <c r="MD83" s="153" t="e">
        <f t="shared" si="358"/>
        <v>#N/A</v>
      </c>
      <c r="ME83" s="153" t="e">
        <f t="shared" si="358"/>
        <v>#N/A</v>
      </c>
      <c r="MF83" s="153" t="e">
        <f t="shared" si="358"/>
        <v>#N/A</v>
      </c>
      <c r="MG83" s="153" t="e">
        <f t="shared" si="358"/>
        <v>#N/A</v>
      </c>
      <c r="MH83" s="153" t="e">
        <f t="shared" si="358"/>
        <v>#N/A</v>
      </c>
      <c r="MI83" s="153" t="e">
        <f t="shared" si="358"/>
        <v>#N/A</v>
      </c>
      <c r="MJ83" s="153" t="e">
        <f t="shared" si="358"/>
        <v>#N/A</v>
      </c>
      <c r="MK83" s="153" t="e">
        <f t="shared" si="358"/>
        <v>#N/A</v>
      </c>
      <c r="ML83" s="153" t="e">
        <f t="shared" si="358"/>
        <v>#N/A</v>
      </c>
      <c r="MM83" s="153" t="e">
        <f t="shared" si="358"/>
        <v>#N/A</v>
      </c>
      <c r="MN83" s="153" t="e">
        <f t="shared" si="358"/>
        <v>#N/A</v>
      </c>
      <c r="MO83" s="153" t="e">
        <f t="shared" si="366"/>
        <v>#N/A</v>
      </c>
      <c r="MP83" s="153" t="e">
        <f t="shared" si="565"/>
        <v>#N/A</v>
      </c>
      <c r="MQ83" s="153" t="e">
        <f t="shared" si="565"/>
        <v>#N/A</v>
      </c>
      <c r="MR83" s="153" t="e">
        <f t="shared" si="565"/>
        <v>#N/A</v>
      </c>
      <c r="MS83" s="153" t="e">
        <f t="shared" si="578"/>
        <v>#N/A</v>
      </c>
      <c r="MT83" s="153" t="e">
        <f t="shared" si="578"/>
        <v>#N/A</v>
      </c>
      <c r="MU83" s="153" t="e">
        <f t="shared" si="578"/>
        <v>#N/A</v>
      </c>
      <c r="MV83" s="153" t="e">
        <f t="shared" si="578"/>
        <v>#N/A</v>
      </c>
      <c r="MW83" s="153" t="e">
        <f t="shared" si="578"/>
        <v>#N/A</v>
      </c>
      <c r="MX83" s="153" t="e">
        <f t="shared" si="578"/>
        <v>#N/A</v>
      </c>
      <c r="MY83" s="153" t="e">
        <f t="shared" si="578"/>
        <v>#N/A</v>
      </c>
      <c r="MZ83" s="153" t="e">
        <f t="shared" si="578"/>
        <v>#N/A</v>
      </c>
      <c r="NA83" s="153" t="e">
        <f t="shared" si="578"/>
        <v>#N/A</v>
      </c>
      <c r="NB83" s="153" t="e">
        <f t="shared" si="578"/>
        <v>#N/A</v>
      </c>
      <c r="NC83" s="153" t="e">
        <f t="shared" si="578"/>
        <v>#N/A</v>
      </c>
      <c r="ND83" s="153" t="e">
        <f t="shared" si="578"/>
        <v>#N/A</v>
      </c>
      <c r="NE83" s="153" t="e">
        <f t="shared" si="578"/>
        <v>#N/A</v>
      </c>
      <c r="NF83" s="153" t="e">
        <f t="shared" si="578"/>
        <v>#N/A</v>
      </c>
      <c r="NG83" s="153" t="e">
        <f t="shared" si="578"/>
        <v>#N/A</v>
      </c>
      <c r="NH83" s="153" t="e">
        <f t="shared" si="573"/>
        <v>#N/A</v>
      </c>
      <c r="NI83" s="153" t="e">
        <f t="shared" si="573"/>
        <v>#N/A</v>
      </c>
      <c r="NJ83" s="153" t="e">
        <f t="shared" si="573"/>
        <v>#N/A</v>
      </c>
      <c r="NK83" s="153" t="e">
        <f t="shared" si="573"/>
        <v>#N/A</v>
      </c>
      <c r="NL83" s="153" t="e">
        <f t="shared" si="573"/>
        <v>#N/A</v>
      </c>
      <c r="NM83" s="153" t="e">
        <f t="shared" si="573"/>
        <v>#N/A</v>
      </c>
      <c r="NN83" s="153" t="e">
        <f t="shared" si="573"/>
        <v>#N/A</v>
      </c>
      <c r="NO83" s="153" t="e">
        <f t="shared" si="573"/>
        <v>#N/A</v>
      </c>
      <c r="NP83" s="153" t="e">
        <f t="shared" si="573"/>
        <v>#N/A</v>
      </c>
      <c r="NQ83" s="153" t="e">
        <f t="shared" si="573"/>
        <v>#N/A</v>
      </c>
      <c r="NR83" s="153" t="e">
        <f t="shared" si="573"/>
        <v>#N/A</v>
      </c>
      <c r="NS83" s="153" t="e">
        <f t="shared" si="573"/>
        <v>#N/A</v>
      </c>
      <c r="NT83" s="153" t="e">
        <f t="shared" si="573"/>
        <v>#N/A</v>
      </c>
      <c r="NU83" s="153" t="e">
        <f t="shared" si="573"/>
        <v>#N/A</v>
      </c>
      <c r="NV83" s="153" t="e">
        <f t="shared" si="573"/>
        <v>#N/A</v>
      </c>
      <c r="NW83" s="153" t="e">
        <f t="shared" si="569"/>
        <v>#N/A</v>
      </c>
      <c r="NX83" s="153" t="e">
        <f t="shared" si="569"/>
        <v>#N/A</v>
      </c>
      <c r="NY83" s="153" t="e">
        <f t="shared" si="569"/>
        <v>#N/A</v>
      </c>
      <c r="NZ83" s="153" t="e">
        <f t="shared" si="569"/>
        <v>#N/A</v>
      </c>
      <c r="OA83" s="153" t="e">
        <f t="shared" si="569"/>
        <v>#N/A</v>
      </c>
      <c r="OB83" s="153" t="e">
        <f t="shared" si="569"/>
        <v>#N/A</v>
      </c>
      <c r="OC83" s="153" t="e">
        <f t="shared" si="569"/>
        <v>#N/A</v>
      </c>
      <c r="OD83" s="153" t="e">
        <f t="shared" si="569"/>
        <v>#N/A</v>
      </c>
      <c r="OE83" s="153" t="e">
        <f t="shared" si="569"/>
        <v>#N/A</v>
      </c>
      <c r="OF83" s="153" t="e">
        <f t="shared" si="569"/>
        <v>#N/A</v>
      </c>
      <c r="OG83" s="153" t="e">
        <f t="shared" si="569"/>
        <v>#N/A</v>
      </c>
      <c r="OH83" s="153" t="e">
        <f t="shared" si="569"/>
        <v>#N/A</v>
      </c>
      <c r="OI83" s="153" t="e">
        <f t="shared" si="569"/>
        <v>#N/A</v>
      </c>
      <c r="OJ83" s="153" t="e">
        <f t="shared" si="569"/>
        <v>#N/A</v>
      </c>
      <c r="OK83" s="153" t="e">
        <f t="shared" si="569"/>
        <v>#N/A</v>
      </c>
      <c r="OL83" s="153" t="e">
        <f t="shared" si="359"/>
        <v>#N/A</v>
      </c>
      <c r="OM83" s="153" t="e">
        <f t="shared" si="359"/>
        <v>#N/A</v>
      </c>
      <c r="ON83" s="153" t="e">
        <f t="shared" si="359"/>
        <v>#N/A</v>
      </c>
      <c r="OO83" s="153" t="e">
        <f t="shared" si="359"/>
        <v>#N/A</v>
      </c>
      <c r="OP83" s="153" t="e">
        <f t="shared" si="359"/>
        <v>#N/A</v>
      </c>
      <c r="OQ83" s="153" t="e">
        <f t="shared" si="359"/>
        <v>#N/A</v>
      </c>
      <c r="OR83" s="153" t="e">
        <f t="shared" si="359"/>
        <v>#N/A</v>
      </c>
      <c r="OS83" s="153" t="e">
        <f t="shared" si="359"/>
        <v>#N/A</v>
      </c>
      <c r="OT83" s="153" t="e">
        <f t="shared" si="359"/>
        <v>#N/A</v>
      </c>
      <c r="OU83" s="153" t="e">
        <f t="shared" si="359"/>
        <v>#N/A</v>
      </c>
      <c r="OV83" s="153" t="e">
        <f t="shared" si="359"/>
        <v>#N/A</v>
      </c>
      <c r="OW83" s="153" t="e">
        <f t="shared" si="359"/>
        <v>#N/A</v>
      </c>
      <c r="OX83" s="153" t="e">
        <f t="shared" si="359"/>
        <v>#N/A</v>
      </c>
      <c r="OY83" s="153" t="e">
        <f t="shared" si="359"/>
        <v>#N/A</v>
      </c>
      <c r="OZ83" s="153" t="e">
        <f t="shared" si="359"/>
        <v>#N/A</v>
      </c>
      <c r="PA83" s="153" t="e">
        <f t="shared" si="367"/>
        <v>#N/A</v>
      </c>
      <c r="PB83" s="153" t="e">
        <f t="shared" si="349"/>
        <v>#N/A</v>
      </c>
      <c r="PC83" s="153" t="e">
        <f t="shared" si="349"/>
        <v>#N/A</v>
      </c>
      <c r="PD83" s="153" t="e">
        <f t="shared" si="349"/>
        <v>#N/A</v>
      </c>
      <c r="PE83" s="153" t="e">
        <f t="shared" si="349"/>
        <v>#N/A</v>
      </c>
      <c r="PF83" s="153" t="e">
        <f t="shared" si="349"/>
        <v>#N/A</v>
      </c>
      <c r="PG83" s="153" t="e">
        <f t="shared" si="349"/>
        <v>#N/A</v>
      </c>
      <c r="PH83" s="153" t="e">
        <f t="shared" si="349"/>
        <v>#N/A</v>
      </c>
      <c r="PI83" s="153" t="e">
        <f t="shared" si="349"/>
        <v>#N/A</v>
      </c>
    </row>
    <row r="84" spans="1:425" hidden="1" x14ac:dyDescent="0.75">
      <c r="A84" s="4">
        <v>81</v>
      </c>
      <c r="B84" s="342" t="str">
        <f>IFERROR(_xlfn.LOGNORM.INV(VLookups!$B$22,LN($G84),LN($K84)),"")</f>
        <v/>
      </c>
      <c r="C84" s="87"/>
      <c r="D84" s="342" t="str">
        <f>IFERROR(_xlfn.LOGNORM.INV(VLookups!$B$23,LN($G84),LN($K84)),"")</f>
        <v/>
      </c>
      <c r="E84" s="34" t="str">
        <f t="shared" si="350"/>
        <v/>
      </c>
      <c r="F84" s="34" t="str">
        <f t="shared" si="351"/>
        <v/>
      </c>
      <c r="G84" s="68" t="str">
        <f>IF(AND(C84&gt;0,NOT(ISBLANK(H84))),IF(VLOOKUP($C$3,VLookups!$A$17:$B$18,2,FALSE),C84*VLOOKUP(H84,VLookups!$A$4:$B$13,2,FALSE),C84),"")</f>
        <v/>
      </c>
      <c r="H84" s="21"/>
      <c r="I84" s="56"/>
      <c r="J84" s="244"/>
      <c r="K84" s="343" t="str">
        <f>IF(C84&gt;0,IF(ISBLANK(J84),IF(ISBLANK(H84),"",VLOOKUP(H84,VLookups!$A$4:$C$13,3,FALSE)),J84),"")</f>
        <v/>
      </c>
      <c r="L84" s="343" t="str">
        <f t="shared" si="352"/>
        <v/>
      </c>
      <c r="M84" s="70" t="str">
        <f t="shared" si="353"/>
        <v/>
      </c>
      <c r="N84" s="87"/>
      <c r="O84" s="237" t="str">
        <f>IF(AND(N84&gt;0,C84&gt;0,NOT(K84="")),ABS(VLOOKUP($N$1,VLookups!$A$53:$B$54,2,FALSE)-_xlfn.LOGNORM.DIST(N84,LN(G84),LN(K84),TRUE)),"")</f>
        <v/>
      </c>
      <c r="P84" s="86" t="str">
        <f>IF(AND($B84&gt;0,$C84&gt;0,$D84&gt;0,NOT(ISBLANK($H84))),_xlfn.LOGNORM.INV(ABS(VLOOKUP($N$1,VLookups!$A$53:$B$54,2,FALSE)-P$3),LN($G84),LN($K84)),"")</f>
        <v/>
      </c>
      <c r="Q84" s="85" t="str">
        <f>IF(AND($B84&gt;0,$C84&gt;0,$D84&gt;0,NOT(ISBLANK($H84))),_xlfn.LOGNORM.INV(ABS(VLOOKUP($N$1,VLookups!$A$53:$B$54,2,FALSE)-Q$3),LN($G84),LN($K84)),"")</f>
        <v/>
      </c>
      <c r="R84" s="86" t="str">
        <f>IF(AND($B84&gt;0,$C84&gt;0,$D84&gt;0,NOT(ISBLANK($H84))),_xlfn.LOGNORM.INV(ABS(VLOOKUP($N$1,VLookups!$A$53:$B$54,2,FALSE)-R$3),LN($G84),LN($K84)),"")</f>
        <v/>
      </c>
      <c r="S84" s="85" t="str">
        <f>IF(AND($B84&gt;0,$C84&gt;0,$D84&gt;0,NOT(ISBLANK($H84))),_xlfn.LOGNORM.INV(ABS(VLOOKUP($N$1,VLookups!$A$53:$B$54,2,FALSE)-S$3),LN($G84),LN($K84)),"")</f>
        <v/>
      </c>
      <c r="T84" s="86" t="str">
        <f>IF(AND($B84&gt;0,$C84&gt;0,$D84&gt;0,NOT(ISBLANK($H84))),_xlfn.LOGNORM.INV(ABS(VLOOKUP($N$1,VLookups!$A$53:$B$54,2,FALSE)-T$3),LN($G84),LN($K84)),"")</f>
        <v/>
      </c>
      <c r="U84" s="85" t="str">
        <f>IF(AND($B84&gt;0,$C84&gt;0,$D84&gt;0,NOT(ISBLANK($H84))),_xlfn.LOGNORM.INV(ABS(VLOOKUP($N$1,VLookups!$A$53:$B$54,2,FALSE)-U$3),LN($G84),LN($K84)),"")</f>
        <v/>
      </c>
      <c r="V84" s="5"/>
      <c r="W84" s="152" t="str">
        <f t="shared" si="354"/>
        <v/>
      </c>
      <c r="X84" s="152"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53" t="e">
        <f t="shared" si="348"/>
        <v>#N/A</v>
      </c>
      <c r="HR84" s="153" t="e">
        <f t="shared" si="563"/>
        <v>#N/A</v>
      </c>
      <c r="HS84" s="153" t="e">
        <f t="shared" si="563"/>
        <v>#N/A</v>
      </c>
      <c r="HT84" s="153" t="e">
        <f t="shared" si="563"/>
        <v>#N/A</v>
      </c>
      <c r="HU84" s="153" t="e">
        <f t="shared" si="576"/>
        <v>#N/A</v>
      </c>
      <c r="HV84" s="153" t="e">
        <f t="shared" si="576"/>
        <v>#N/A</v>
      </c>
      <c r="HW84" s="153" t="e">
        <f t="shared" si="576"/>
        <v>#N/A</v>
      </c>
      <c r="HX84" s="153" t="e">
        <f t="shared" si="576"/>
        <v>#N/A</v>
      </c>
      <c r="HY84" s="153" t="e">
        <f t="shared" si="576"/>
        <v>#N/A</v>
      </c>
      <c r="HZ84" s="153" t="e">
        <f t="shared" si="576"/>
        <v>#N/A</v>
      </c>
      <c r="IA84" s="153" t="e">
        <f t="shared" si="576"/>
        <v>#N/A</v>
      </c>
      <c r="IB84" s="153" t="e">
        <f t="shared" si="576"/>
        <v>#N/A</v>
      </c>
      <c r="IC84" s="153" t="e">
        <f t="shared" si="576"/>
        <v>#N/A</v>
      </c>
      <c r="ID84" s="153" t="e">
        <f t="shared" si="576"/>
        <v>#N/A</v>
      </c>
      <c r="IE84" s="153" t="e">
        <f t="shared" si="576"/>
        <v>#N/A</v>
      </c>
      <c r="IF84" s="153" t="e">
        <f t="shared" si="576"/>
        <v>#N/A</v>
      </c>
      <c r="IG84" s="153" t="e">
        <f t="shared" si="576"/>
        <v>#N/A</v>
      </c>
      <c r="IH84" s="153" t="e">
        <f t="shared" si="576"/>
        <v>#N/A</v>
      </c>
      <c r="II84" s="153" t="e">
        <f t="shared" si="576"/>
        <v>#N/A</v>
      </c>
      <c r="IJ84" s="153" t="e">
        <f t="shared" si="571"/>
        <v>#N/A</v>
      </c>
      <c r="IK84" s="153" t="e">
        <f t="shared" si="571"/>
        <v>#N/A</v>
      </c>
      <c r="IL84" s="153" t="e">
        <f t="shared" si="571"/>
        <v>#N/A</v>
      </c>
      <c r="IM84" s="153" t="e">
        <f t="shared" si="571"/>
        <v>#N/A</v>
      </c>
      <c r="IN84" s="153" t="e">
        <f t="shared" si="571"/>
        <v>#N/A</v>
      </c>
      <c r="IO84" s="153" t="e">
        <f t="shared" si="571"/>
        <v>#N/A</v>
      </c>
      <c r="IP84" s="153" t="e">
        <f t="shared" si="571"/>
        <v>#N/A</v>
      </c>
      <c r="IQ84" s="153" t="e">
        <f t="shared" si="571"/>
        <v>#N/A</v>
      </c>
      <c r="IR84" s="153" t="e">
        <f t="shared" si="571"/>
        <v>#N/A</v>
      </c>
      <c r="IS84" s="153" t="e">
        <f t="shared" si="571"/>
        <v>#N/A</v>
      </c>
      <c r="IT84" s="153" t="e">
        <f t="shared" si="571"/>
        <v>#N/A</v>
      </c>
      <c r="IU84" s="153" t="e">
        <f t="shared" si="571"/>
        <v>#N/A</v>
      </c>
      <c r="IV84" s="153" t="e">
        <f t="shared" si="571"/>
        <v>#N/A</v>
      </c>
      <c r="IW84" s="153" t="e">
        <f t="shared" si="571"/>
        <v>#N/A</v>
      </c>
      <c r="IX84" s="153" t="e">
        <f t="shared" si="571"/>
        <v>#N/A</v>
      </c>
      <c r="IY84" s="153" t="e">
        <f t="shared" si="567"/>
        <v>#N/A</v>
      </c>
      <c r="IZ84" s="153" t="e">
        <f t="shared" si="567"/>
        <v>#N/A</v>
      </c>
      <c r="JA84" s="153" t="e">
        <f t="shared" si="567"/>
        <v>#N/A</v>
      </c>
      <c r="JB84" s="153" t="e">
        <f t="shared" si="567"/>
        <v>#N/A</v>
      </c>
      <c r="JC84" s="153" t="e">
        <f t="shared" si="567"/>
        <v>#N/A</v>
      </c>
      <c r="JD84" s="153" t="e">
        <f t="shared" si="567"/>
        <v>#N/A</v>
      </c>
      <c r="JE84" s="153" t="e">
        <f t="shared" si="567"/>
        <v>#N/A</v>
      </c>
      <c r="JF84" s="153" t="e">
        <f t="shared" si="567"/>
        <v>#N/A</v>
      </c>
      <c r="JG84" s="153" t="e">
        <f t="shared" si="567"/>
        <v>#N/A</v>
      </c>
      <c r="JH84" s="153" t="e">
        <f t="shared" si="567"/>
        <v>#N/A</v>
      </c>
      <c r="JI84" s="153" t="e">
        <f t="shared" si="567"/>
        <v>#N/A</v>
      </c>
      <c r="JJ84" s="153" t="e">
        <f t="shared" si="567"/>
        <v>#N/A</v>
      </c>
      <c r="JK84" s="153" t="e">
        <f t="shared" si="567"/>
        <v>#N/A</v>
      </c>
      <c r="JL84" s="153" t="e">
        <f t="shared" si="567"/>
        <v>#N/A</v>
      </c>
      <c r="JM84" s="153" t="e">
        <f t="shared" si="567"/>
        <v>#N/A</v>
      </c>
      <c r="JN84" s="153" t="e">
        <f t="shared" si="357"/>
        <v>#N/A</v>
      </c>
      <c r="JO84" s="153" t="e">
        <f t="shared" si="357"/>
        <v>#N/A</v>
      </c>
      <c r="JP84" s="153" t="e">
        <f t="shared" si="357"/>
        <v>#N/A</v>
      </c>
      <c r="JQ84" s="153" t="e">
        <f t="shared" si="357"/>
        <v>#N/A</v>
      </c>
      <c r="JR84" s="153" t="e">
        <f t="shared" si="357"/>
        <v>#N/A</v>
      </c>
      <c r="JS84" s="153" t="e">
        <f t="shared" si="357"/>
        <v>#N/A</v>
      </c>
      <c r="JT84" s="153" t="e">
        <f t="shared" si="357"/>
        <v>#N/A</v>
      </c>
      <c r="JU84" s="153" t="e">
        <f t="shared" si="357"/>
        <v>#N/A</v>
      </c>
      <c r="JV84" s="153" t="e">
        <f t="shared" si="357"/>
        <v>#N/A</v>
      </c>
      <c r="JW84" s="153" t="e">
        <f t="shared" si="357"/>
        <v>#N/A</v>
      </c>
      <c r="JX84" s="153" t="e">
        <f t="shared" si="357"/>
        <v>#N/A</v>
      </c>
      <c r="JY84" s="153" t="e">
        <f t="shared" si="357"/>
        <v>#N/A</v>
      </c>
      <c r="JZ84" s="153" t="e">
        <f t="shared" si="357"/>
        <v>#N/A</v>
      </c>
      <c r="KA84" s="153" t="e">
        <f t="shared" si="357"/>
        <v>#N/A</v>
      </c>
      <c r="KB84" s="153" t="e">
        <f t="shared" si="357"/>
        <v>#N/A</v>
      </c>
      <c r="KC84" s="153" t="e">
        <f t="shared" si="365"/>
        <v>#N/A</v>
      </c>
      <c r="KD84" s="153" t="e">
        <f t="shared" si="564"/>
        <v>#N/A</v>
      </c>
      <c r="KE84" s="153" t="e">
        <f t="shared" si="564"/>
        <v>#N/A</v>
      </c>
      <c r="KF84" s="153" t="e">
        <f t="shared" si="564"/>
        <v>#N/A</v>
      </c>
      <c r="KG84" s="153" t="e">
        <f t="shared" si="577"/>
        <v>#N/A</v>
      </c>
      <c r="KH84" s="153" t="e">
        <f t="shared" si="577"/>
        <v>#N/A</v>
      </c>
      <c r="KI84" s="153" t="e">
        <f t="shared" si="577"/>
        <v>#N/A</v>
      </c>
      <c r="KJ84" s="153" t="e">
        <f t="shared" si="577"/>
        <v>#N/A</v>
      </c>
      <c r="KK84" s="153" t="e">
        <f t="shared" si="577"/>
        <v>#N/A</v>
      </c>
      <c r="KL84" s="153" t="e">
        <f t="shared" si="577"/>
        <v>#N/A</v>
      </c>
      <c r="KM84" s="153" t="e">
        <f t="shared" si="577"/>
        <v>#N/A</v>
      </c>
      <c r="KN84" s="153" t="e">
        <f t="shared" si="577"/>
        <v>#N/A</v>
      </c>
      <c r="KO84" s="153" t="e">
        <f t="shared" si="577"/>
        <v>#N/A</v>
      </c>
      <c r="KP84" s="153" t="e">
        <f t="shared" si="577"/>
        <v>#N/A</v>
      </c>
      <c r="KQ84" s="153" t="e">
        <f t="shared" si="577"/>
        <v>#N/A</v>
      </c>
      <c r="KR84" s="153" t="e">
        <f t="shared" si="577"/>
        <v>#N/A</v>
      </c>
      <c r="KS84" s="153" t="e">
        <f t="shared" si="577"/>
        <v>#N/A</v>
      </c>
      <c r="KT84" s="153" t="e">
        <f t="shared" si="577"/>
        <v>#N/A</v>
      </c>
      <c r="KU84" s="153" t="e">
        <f t="shared" si="577"/>
        <v>#N/A</v>
      </c>
      <c r="KV84" s="153" t="e">
        <f t="shared" si="572"/>
        <v>#N/A</v>
      </c>
      <c r="KW84" s="153" t="e">
        <f t="shared" si="572"/>
        <v>#N/A</v>
      </c>
      <c r="KX84" s="153" t="e">
        <f t="shared" si="572"/>
        <v>#N/A</v>
      </c>
      <c r="KY84" s="153" t="e">
        <f t="shared" si="572"/>
        <v>#N/A</v>
      </c>
      <c r="KZ84" s="153" t="e">
        <f t="shared" si="572"/>
        <v>#N/A</v>
      </c>
      <c r="LA84" s="153" t="e">
        <f t="shared" si="572"/>
        <v>#N/A</v>
      </c>
      <c r="LB84" s="153" t="e">
        <f t="shared" si="572"/>
        <v>#N/A</v>
      </c>
      <c r="LC84" s="153" t="e">
        <f t="shared" si="572"/>
        <v>#N/A</v>
      </c>
      <c r="LD84" s="153" t="e">
        <f t="shared" si="572"/>
        <v>#N/A</v>
      </c>
      <c r="LE84" s="153" t="e">
        <f t="shared" si="572"/>
        <v>#N/A</v>
      </c>
      <c r="LF84" s="153" t="e">
        <f t="shared" si="572"/>
        <v>#N/A</v>
      </c>
      <c r="LG84" s="153" t="e">
        <f t="shared" si="572"/>
        <v>#N/A</v>
      </c>
      <c r="LH84" s="153" t="e">
        <f t="shared" si="572"/>
        <v>#N/A</v>
      </c>
      <c r="LI84" s="153" t="e">
        <f t="shared" si="572"/>
        <v>#N/A</v>
      </c>
      <c r="LJ84" s="153" t="e">
        <f t="shared" si="572"/>
        <v>#N/A</v>
      </c>
      <c r="LK84" s="153" t="e">
        <f t="shared" si="568"/>
        <v>#N/A</v>
      </c>
      <c r="LL84" s="153" t="e">
        <f t="shared" si="568"/>
        <v>#N/A</v>
      </c>
      <c r="LM84" s="153" t="e">
        <f t="shared" si="568"/>
        <v>#N/A</v>
      </c>
      <c r="LN84" s="153" t="e">
        <f t="shared" si="568"/>
        <v>#N/A</v>
      </c>
      <c r="LO84" s="153" t="e">
        <f t="shared" si="568"/>
        <v>#N/A</v>
      </c>
      <c r="LP84" s="153" t="e">
        <f t="shared" si="568"/>
        <v>#N/A</v>
      </c>
      <c r="LQ84" s="153" t="e">
        <f t="shared" si="568"/>
        <v>#N/A</v>
      </c>
      <c r="LR84" s="153" t="e">
        <f t="shared" si="568"/>
        <v>#N/A</v>
      </c>
      <c r="LS84" s="153" t="e">
        <f t="shared" si="568"/>
        <v>#N/A</v>
      </c>
      <c r="LT84" s="153" t="e">
        <f t="shared" si="568"/>
        <v>#N/A</v>
      </c>
      <c r="LU84" s="153" t="e">
        <f t="shared" si="568"/>
        <v>#N/A</v>
      </c>
      <c r="LV84" s="153" t="e">
        <f t="shared" si="568"/>
        <v>#N/A</v>
      </c>
      <c r="LW84" s="153" t="e">
        <f t="shared" si="568"/>
        <v>#N/A</v>
      </c>
      <c r="LX84" s="153" t="e">
        <f t="shared" si="568"/>
        <v>#N/A</v>
      </c>
      <c r="LY84" s="153" t="e">
        <f t="shared" si="568"/>
        <v>#N/A</v>
      </c>
      <c r="LZ84" s="153" t="e">
        <f t="shared" si="358"/>
        <v>#N/A</v>
      </c>
      <c r="MA84" s="153" t="e">
        <f t="shared" si="358"/>
        <v>#N/A</v>
      </c>
      <c r="MB84" s="153" t="e">
        <f t="shared" si="358"/>
        <v>#N/A</v>
      </c>
      <c r="MC84" s="153" t="e">
        <f t="shared" si="358"/>
        <v>#N/A</v>
      </c>
      <c r="MD84" s="153" t="e">
        <f t="shared" si="358"/>
        <v>#N/A</v>
      </c>
      <c r="ME84" s="153" t="e">
        <f t="shared" si="358"/>
        <v>#N/A</v>
      </c>
      <c r="MF84" s="153" t="e">
        <f t="shared" si="358"/>
        <v>#N/A</v>
      </c>
      <c r="MG84" s="153" t="e">
        <f t="shared" si="358"/>
        <v>#N/A</v>
      </c>
      <c r="MH84" s="153" t="e">
        <f t="shared" si="358"/>
        <v>#N/A</v>
      </c>
      <c r="MI84" s="153" t="e">
        <f t="shared" si="358"/>
        <v>#N/A</v>
      </c>
      <c r="MJ84" s="153" t="e">
        <f t="shared" si="358"/>
        <v>#N/A</v>
      </c>
      <c r="MK84" s="153" t="e">
        <f t="shared" si="358"/>
        <v>#N/A</v>
      </c>
      <c r="ML84" s="153" t="e">
        <f t="shared" si="358"/>
        <v>#N/A</v>
      </c>
      <c r="MM84" s="153" t="e">
        <f t="shared" si="358"/>
        <v>#N/A</v>
      </c>
      <c r="MN84" s="153" t="e">
        <f t="shared" si="358"/>
        <v>#N/A</v>
      </c>
      <c r="MO84" s="153" t="e">
        <f t="shared" si="366"/>
        <v>#N/A</v>
      </c>
      <c r="MP84" s="153" t="e">
        <f t="shared" si="565"/>
        <v>#N/A</v>
      </c>
      <c r="MQ84" s="153" t="e">
        <f t="shared" si="565"/>
        <v>#N/A</v>
      </c>
      <c r="MR84" s="153" t="e">
        <f t="shared" si="565"/>
        <v>#N/A</v>
      </c>
      <c r="MS84" s="153" t="e">
        <f t="shared" si="578"/>
        <v>#N/A</v>
      </c>
      <c r="MT84" s="153" t="e">
        <f t="shared" si="578"/>
        <v>#N/A</v>
      </c>
      <c r="MU84" s="153" t="e">
        <f t="shared" si="578"/>
        <v>#N/A</v>
      </c>
      <c r="MV84" s="153" t="e">
        <f t="shared" si="578"/>
        <v>#N/A</v>
      </c>
      <c r="MW84" s="153" t="e">
        <f t="shared" si="578"/>
        <v>#N/A</v>
      </c>
      <c r="MX84" s="153" t="e">
        <f t="shared" si="578"/>
        <v>#N/A</v>
      </c>
      <c r="MY84" s="153" t="e">
        <f t="shared" si="578"/>
        <v>#N/A</v>
      </c>
      <c r="MZ84" s="153" t="e">
        <f t="shared" si="578"/>
        <v>#N/A</v>
      </c>
      <c r="NA84" s="153" t="e">
        <f t="shared" si="578"/>
        <v>#N/A</v>
      </c>
      <c r="NB84" s="153" t="e">
        <f t="shared" si="578"/>
        <v>#N/A</v>
      </c>
      <c r="NC84" s="153" t="e">
        <f t="shared" si="578"/>
        <v>#N/A</v>
      </c>
      <c r="ND84" s="153" t="e">
        <f t="shared" si="578"/>
        <v>#N/A</v>
      </c>
      <c r="NE84" s="153" t="e">
        <f t="shared" si="578"/>
        <v>#N/A</v>
      </c>
      <c r="NF84" s="153" t="e">
        <f t="shared" si="578"/>
        <v>#N/A</v>
      </c>
      <c r="NG84" s="153" t="e">
        <f t="shared" si="578"/>
        <v>#N/A</v>
      </c>
      <c r="NH84" s="153" t="e">
        <f t="shared" si="573"/>
        <v>#N/A</v>
      </c>
      <c r="NI84" s="153" t="e">
        <f t="shared" si="573"/>
        <v>#N/A</v>
      </c>
      <c r="NJ84" s="153" t="e">
        <f t="shared" si="573"/>
        <v>#N/A</v>
      </c>
      <c r="NK84" s="153" t="e">
        <f t="shared" si="573"/>
        <v>#N/A</v>
      </c>
      <c r="NL84" s="153" t="e">
        <f t="shared" si="573"/>
        <v>#N/A</v>
      </c>
      <c r="NM84" s="153" t="e">
        <f t="shared" si="573"/>
        <v>#N/A</v>
      </c>
      <c r="NN84" s="153" t="e">
        <f t="shared" si="573"/>
        <v>#N/A</v>
      </c>
      <c r="NO84" s="153" t="e">
        <f t="shared" si="573"/>
        <v>#N/A</v>
      </c>
      <c r="NP84" s="153" t="e">
        <f t="shared" si="573"/>
        <v>#N/A</v>
      </c>
      <c r="NQ84" s="153" t="e">
        <f t="shared" si="573"/>
        <v>#N/A</v>
      </c>
      <c r="NR84" s="153" t="e">
        <f t="shared" si="573"/>
        <v>#N/A</v>
      </c>
      <c r="NS84" s="153" t="e">
        <f t="shared" si="573"/>
        <v>#N/A</v>
      </c>
      <c r="NT84" s="153" t="e">
        <f t="shared" si="573"/>
        <v>#N/A</v>
      </c>
      <c r="NU84" s="153" t="e">
        <f t="shared" si="573"/>
        <v>#N/A</v>
      </c>
      <c r="NV84" s="153" t="e">
        <f t="shared" si="573"/>
        <v>#N/A</v>
      </c>
      <c r="NW84" s="153" t="e">
        <f t="shared" si="569"/>
        <v>#N/A</v>
      </c>
      <c r="NX84" s="153" t="e">
        <f t="shared" si="569"/>
        <v>#N/A</v>
      </c>
      <c r="NY84" s="153" t="e">
        <f t="shared" si="569"/>
        <v>#N/A</v>
      </c>
      <c r="NZ84" s="153" t="e">
        <f t="shared" si="569"/>
        <v>#N/A</v>
      </c>
      <c r="OA84" s="153" t="e">
        <f t="shared" si="569"/>
        <v>#N/A</v>
      </c>
      <c r="OB84" s="153" t="e">
        <f t="shared" si="569"/>
        <v>#N/A</v>
      </c>
      <c r="OC84" s="153" t="e">
        <f t="shared" si="569"/>
        <v>#N/A</v>
      </c>
      <c r="OD84" s="153" t="e">
        <f t="shared" si="569"/>
        <v>#N/A</v>
      </c>
      <c r="OE84" s="153" t="e">
        <f t="shared" si="569"/>
        <v>#N/A</v>
      </c>
      <c r="OF84" s="153" t="e">
        <f t="shared" si="569"/>
        <v>#N/A</v>
      </c>
      <c r="OG84" s="153" t="e">
        <f t="shared" si="569"/>
        <v>#N/A</v>
      </c>
      <c r="OH84" s="153" t="e">
        <f t="shared" si="569"/>
        <v>#N/A</v>
      </c>
      <c r="OI84" s="153" t="e">
        <f t="shared" si="569"/>
        <v>#N/A</v>
      </c>
      <c r="OJ84" s="153" t="e">
        <f t="shared" si="569"/>
        <v>#N/A</v>
      </c>
      <c r="OK84" s="153" t="e">
        <f t="shared" si="569"/>
        <v>#N/A</v>
      </c>
      <c r="OL84" s="153" t="e">
        <f t="shared" si="359"/>
        <v>#N/A</v>
      </c>
      <c r="OM84" s="153" t="e">
        <f t="shared" si="359"/>
        <v>#N/A</v>
      </c>
      <c r="ON84" s="153" t="e">
        <f t="shared" si="359"/>
        <v>#N/A</v>
      </c>
      <c r="OO84" s="153" t="e">
        <f t="shared" si="359"/>
        <v>#N/A</v>
      </c>
      <c r="OP84" s="153" t="e">
        <f t="shared" si="359"/>
        <v>#N/A</v>
      </c>
      <c r="OQ84" s="153" t="e">
        <f t="shared" si="359"/>
        <v>#N/A</v>
      </c>
      <c r="OR84" s="153" t="e">
        <f t="shared" si="359"/>
        <v>#N/A</v>
      </c>
      <c r="OS84" s="153" t="e">
        <f t="shared" si="359"/>
        <v>#N/A</v>
      </c>
      <c r="OT84" s="153" t="e">
        <f t="shared" si="359"/>
        <v>#N/A</v>
      </c>
      <c r="OU84" s="153" t="e">
        <f t="shared" si="359"/>
        <v>#N/A</v>
      </c>
      <c r="OV84" s="153" t="e">
        <f t="shared" si="359"/>
        <v>#N/A</v>
      </c>
      <c r="OW84" s="153" t="e">
        <f t="shared" si="359"/>
        <v>#N/A</v>
      </c>
      <c r="OX84" s="153" t="e">
        <f t="shared" si="359"/>
        <v>#N/A</v>
      </c>
      <c r="OY84" s="153" t="e">
        <f t="shared" si="359"/>
        <v>#N/A</v>
      </c>
      <c r="OZ84" s="153" t="e">
        <f t="shared" si="359"/>
        <v>#N/A</v>
      </c>
      <c r="PA84" s="153" t="e">
        <f t="shared" si="367"/>
        <v>#N/A</v>
      </c>
      <c r="PB84" s="153" t="e">
        <f t="shared" ref="PB84:PI99" si="589">IF(ISNONTEXT($K84),_xlfn.LOGNORM.DIST(HI84,LN($G84),LN($K84),FALSE),NA())</f>
        <v>#N/A</v>
      </c>
      <c r="PC84" s="153" t="e">
        <f t="shared" si="589"/>
        <v>#N/A</v>
      </c>
      <c r="PD84" s="153" t="e">
        <f t="shared" si="589"/>
        <v>#N/A</v>
      </c>
      <c r="PE84" s="153" t="e">
        <f t="shared" si="589"/>
        <v>#N/A</v>
      </c>
      <c r="PF84" s="153" t="e">
        <f t="shared" si="589"/>
        <v>#N/A</v>
      </c>
      <c r="PG84" s="153" t="e">
        <f t="shared" si="589"/>
        <v>#N/A</v>
      </c>
      <c r="PH84" s="153" t="e">
        <f t="shared" si="589"/>
        <v>#N/A</v>
      </c>
      <c r="PI84" s="153" t="e">
        <f t="shared" si="589"/>
        <v>#N/A</v>
      </c>
    </row>
    <row r="85" spans="1:425" hidden="1" x14ac:dyDescent="0.75">
      <c r="A85" s="4">
        <v>82</v>
      </c>
      <c r="B85" s="342" t="str">
        <f>IFERROR(_xlfn.LOGNORM.INV(VLookups!$B$22,LN($G85),LN($K85)),"")</f>
        <v/>
      </c>
      <c r="C85" s="87"/>
      <c r="D85" s="342" t="str">
        <f>IFERROR(_xlfn.LOGNORM.INV(VLookups!$B$23,LN($G85),LN($K85)),"")</f>
        <v/>
      </c>
      <c r="E85" s="34" t="str">
        <f t="shared" si="350"/>
        <v/>
      </c>
      <c r="F85" s="34" t="str">
        <f t="shared" si="351"/>
        <v/>
      </c>
      <c r="G85" s="68" t="str">
        <f>IF(AND(C85&gt;0,NOT(ISBLANK(H85))),IF(VLOOKUP($C$3,VLookups!$A$17:$B$18,2,FALSE),C85*VLOOKUP(H85,VLookups!$A$4:$B$13,2,FALSE),C85),"")</f>
        <v/>
      </c>
      <c r="H85" s="21"/>
      <c r="I85" s="56"/>
      <c r="J85" s="244"/>
      <c r="K85" s="343" t="str">
        <f>IF(C85&gt;0,IF(ISBLANK(J85),IF(ISBLANK(H85),"",VLOOKUP(H85,VLookups!$A$4:$C$13,3,FALSE)),J85),"")</f>
        <v/>
      </c>
      <c r="L85" s="343" t="str">
        <f t="shared" si="352"/>
        <v/>
      </c>
      <c r="M85" s="70" t="str">
        <f t="shared" si="353"/>
        <v/>
      </c>
      <c r="N85" s="87"/>
      <c r="O85" s="237" t="str">
        <f>IF(AND(N85&gt;0,C85&gt;0,NOT(K85="")),ABS(VLOOKUP($N$1,VLookups!$A$53:$B$54,2,FALSE)-_xlfn.LOGNORM.DIST(N85,LN(G85),LN(K85),TRUE)),"")</f>
        <v/>
      </c>
      <c r="P85" s="86" t="str">
        <f>IF(AND($B85&gt;0,$C85&gt;0,$D85&gt;0,NOT(ISBLANK($H85))),_xlfn.LOGNORM.INV(ABS(VLOOKUP($N$1,VLookups!$A$53:$B$54,2,FALSE)-P$3),LN($G85),LN($K85)),"")</f>
        <v/>
      </c>
      <c r="Q85" s="85" t="str">
        <f>IF(AND($B85&gt;0,$C85&gt;0,$D85&gt;0,NOT(ISBLANK($H85))),_xlfn.LOGNORM.INV(ABS(VLOOKUP($N$1,VLookups!$A$53:$B$54,2,FALSE)-Q$3),LN($G85),LN($K85)),"")</f>
        <v/>
      </c>
      <c r="R85" s="86" t="str">
        <f>IF(AND($B85&gt;0,$C85&gt;0,$D85&gt;0,NOT(ISBLANK($H85))),_xlfn.LOGNORM.INV(ABS(VLOOKUP($N$1,VLookups!$A$53:$B$54,2,FALSE)-R$3),LN($G85),LN($K85)),"")</f>
        <v/>
      </c>
      <c r="S85" s="85" t="str">
        <f>IF(AND($B85&gt;0,$C85&gt;0,$D85&gt;0,NOT(ISBLANK($H85))),_xlfn.LOGNORM.INV(ABS(VLOOKUP($N$1,VLookups!$A$53:$B$54,2,FALSE)-S$3),LN($G85),LN($K85)),"")</f>
        <v/>
      </c>
      <c r="T85" s="86" t="str">
        <f>IF(AND($B85&gt;0,$C85&gt;0,$D85&gt;0,NOT(ISBLANK($H85))),_xlfn.LOGNORM.INV(ABS(VLOOKUP($N$1,VLookups!$A$53:$B$54,2,FALSE)-T$3),LN($G85),LN($K85)),"")</f>
        <v/>
      </c>
      <c r="U85" s="85" t="str">
        <f>IF(AND($B85&gt;0,$C85&gt;0,$D85&gt;0,NOT(ISBLANK($H85))),_xlfn.LOGNORM.INV(ABS(VLOOKUP($N$1,VLookups!$A$53:$B$54,2,FALSE)-U$3),LN($G85),LN($K85)),"")</f>
        <v/>
      </c>
      <c r="V85" s="5"/>
      <c r="W85" s="152" t="str">
        <f t="shared" si="354"/>
        <v/>
      </c>
      <c r="X85" s="152"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53" t="e">
        <f t="shared" si="348"/>
        <v>#N/A</v>
      </c>
      <c r="HR85" s="153" t="e">
        <f t="shared" si="563"/>
        <v>#N/A</v>
      </c>
      <c r="HS85" s="153" t="e">
        <f t="shared" si="563"/>
        <v>#N/A</v>
      </c>
      <c r="HT85" s="153" t="e">
        <f t="shared" si="563"/>
        <v>#N/A</v>
      </c>
      <c r="HU85" s="153" t="e">
        <f t="shared" si="576"/>
        <v>#N/A</v>
      </c>
      <c r="HV85" s="153" t="e">
        <f t="shared" si="576"/>
        <v>#N/A</v>
      </c>
      <c r="HW85" s="153" t="e">
        <f t="shared" si="576"/>
        <v>#N/A</v>
      </c>
      <c r="HX85" s="153" t="e">
        <f t="shared" si="576"/>
        <v>#N/A</v>
      </c>
      <c r="HY85" s="153" t="e">
        <f t="shared" si="576"/>
        <v>#N/A</v>
      </c>
      <c r="HZ85" s="153" t="e">
        <f t="shared" si="576"/>
        <v>#N/A</v>
      </c>
      <c r="IA85" s="153" t="e">
        <f t="shared" si="576"/>
        <v>#N/A</v>
      </c>
      <c r="IB85" s="153" t="e">
        <f t="shared" si="576"/>
        <v>#N/A</v>
      </c>
      <c r="IC85" s="153" t="e">
        <f t="shared" si="576"/>
        <v>#N/A</v>
      </c>
      <c r="ID85" s="153" t="e">
        <f t="shared" si="576"/>
        <v>#N/A</v>
      </c>
      <c r="IE85" s="153" t="e">
        <f t="shared" si="576"/>
        <v>#N/A</v>
      </c>
      <c r="IF85" s="153" t="e">
        <f t="shared" si="576"/>
        <v>#N/A</v>
      </c>
      <c r="IG85" s="153" t="e">
        <f t="shared" si="576"/>
        <v>#N/A</v>
      </c>
      <c r="IH85" s="153" t="e">
        <f t="shared" si="576"/>
        <v>#N/A</v>
      </c>
      <c r="II85" s="153" t="e">
        <f t="shared" si="576"/>
        <v>#N/A</v>
      </c>
      <c r="IJ85" s="153" t="e">
        <f t="shared" si="571"/>
        <v>#N/A</v>
      </c>
      <c r="IK85" s="153" t="e">
        <f t="shared" si="571"/>
        <v>#N/A</v>
      </c>
      <c r="IL85" s="153" t="e">
        <f t="shared" si="571"/>
        <v>#N/A</v>
      </c>
      <c r="IM85" s="153" t="e">
        <f t="shared" si="571"/>
        <v>#N/A</v>
      </c>
      <c r="IN85" s="153" t="e">
        <f t="shared" si="571"/>
        <v>#N/A</v>
      </c>
      <c r="IO85" s="153" t="e">
        <f t="shared" si="571"/>
        <v>#N/A</v>
      </c>
      <c r="IP85" s="153" t="e">
        <f t="shared" si="571"/>
        <v>#N/A</v>
      </c>
      <c r="IQ85" s="153" t="e">
        <f t="shared" si="571"/>
        <v>#N/A</v>
      </c>
      <c r="IR85" s="153" t="e">
        <f t="shared" si="571"/>
        <v>#N/A</v>
      </c>
      <c r="IS85" s="153" t="e">
        <f t="shared" si="571"/>
        <v>#N/A</v>
      </c>
      <c r="IT85" s="153" t="e">
        <f t="shared" si="571"/>
        <v>#N/A</v>
      </c>
      <c r="IU85" s="153" t="e">
        <f t="shared" si="571"/>
        <v>#N/A</v>
      </c>
      <c r="IV85" s="153" t="e">
        <f t="shared" si="571"/>
        <v>#N/A</v>
      </c>
      <c r="IW85" s="153" t="e">
        <f t="shared" si="571"/>
        <v>#N/A</v>
      </c>
      <c r="IX85" s="153" t="e">
        <f t="shared" si="571"/>
        <v>#N/A</v>
      </c>
      <c r="IY85" s="153" t="e">
        <f t="shared" si="567"/>
        <v>#N/A</v>
      </c>
      <c r="IZ85" s="153" t="e">
        <f t="shared" si="567"/>
        <v>#N/A</v>
      </c>
      <c r="JA85" s="153" t="e">
        <f t="shared" si="567"/>
        <v>#N/A</v>
      </c>
      <c r="JB85" s="153" t="e">
        <f t="shared" si="567"/>
        <v>#N/A</v>
      </c>
      <c r="JC85" s="153" t="e">
        <f t="shared" si="567"/>
        <v>#N/A</v>
      </c>
      <c r="JD85" s="153" t="e">
        <f t="shared" si="567"/>
        <v>#N/A</v>
      </c>
      <c r="JE85" s="153" t="e">
        <f t="shared" si="567"/>
        <v>#N/A</v>
      </c>
      <c r="JF85" s="153" t="e">
        <f t="shared" si="567"/>
        <v>#N/A</v>
      </c>
      <c r="JG85" s="153" t="e">
        <f t="shared" si="567"/>
        <v>#N/A</v>
      </c>
      <c r="JH85" s="153" t="e">
        <f t="shared" si="567"/>
        <v>#N/A</v>
      </c>
      <c r="JI85" s="153" t="e">
        <f t="shared" si="567"/>
        <v>#N/A</v>
      </c>
      <c r="JJ85" s="153" t="e">
        <f t="shared" si="567"/>
        <v>#N/A</v>
      </c>
      <c r="JK85" s="153" t="e">
        <f t="shared" si="567"/>
        <v>#N/A</v>
      </c>
      <c r="JL85" s="153" t="e">
        <f t="shared" si="567"/>
        <v>#N/A</v>
      </c>
      <c r="JM85" s="153" t="e">
        <f t="shared" si="567"/>
        <v>#N/A</v>
      </c>
      <c r="JN85" s="153" t="e">
        <f t="shared" ref="JN85:KB100" si="591">IF(ISNONTEXT($K85),_xlfn.LOGNORM.DIST(BU85,LN($G85),LN($K85),FALSE),NA())</f>
        <v>#N/A</v>
      </c>
      <c r="JO85" s="153" t="e">
        <f t="shared" si="591"/>
        <v>#N/A</v>
      </c>
      <c r="JP85" s="153" t="e">
        <f t="shared" si="591"/>
        <v>#N/A</v>
      </c>
      <c r="JQ85" s="153" t="e">
        <f t="shared" si="591"/>
        <v>#N/A</v>
      </c>
      <c r="JR85" s="153" t="e">
        <f t="shared" si="591"/>
        <v>#N/A</v>
      </c>
      <c r="JS85" s="153" t="e">
        <f t="shared" si="591"/>
        <v>#N/A</v>
      </c>
      <c r="JT85" s="153" t="e">
        <f t="shared" si="591"/>
        <v>#N/A</v>
      </c>
      <c r="JU85" s="153" t="e">
        <f t="shared" si="591"/>
        <v>#N/A</v>
      </c>
      <c r="JV85" s="153" t="e">
        <f t="shared" si="591"/>
        <v>#N/A</v>
      </c>
      <c r="JW85" s="153" t="e">
        <f t="shared" si="591"/>
        <v>#N/A</v>
      </c>
      <c r="JX85" s="153" t="e">
        <f t="shared" si="591"/>
        <v>#N/A</v>
      </c>
      <c r="JY85" s="153" t="e">
        <f t="shared" si="591"/>
        <v>#N/A</v>
      </c>
      <c r="JZ85" s="153" t="e">
        <f t="shared" si="591"/>
        <v>#N/A</v>
      </c>
      <c r="KA85" s="153" t="e">
        <f t="shared" si="591"/>
        <v>#N/A</v>
      </c>
      <c r="KB85" s="153" t="e">
        <f t="shared" si="591"/>
        <v>#N/A</v>
      </c>
      <c r="KC85" s="153" t="e">
        <f t="shared" si="365"/>
        <v>#N/A</v>
      </c>
      <c r="KD85" s="153" t="e">
        <f t="shared" si="564"/>
        <v>#N/A</v>
      </c>
      <c r="KE85" s="153" t="e">
        <f t="shared" si="564"/>
        <v>#N/A</v>
      </c>
      <c r="KF85" s="153" t="e">
        <f t="shared" si="564"/>
        <v>#N/A</v>
      </c>
      <c r="KG85" s="153" t="e">
        <f t="shared" si="577"/>
        <v>#N/A</v>
      </c>
      <c r="KH85" s="153" t="e">
        <f t="shared" si="577"/>
        <v>#N/A</v>
      </c>
      <c r="KI85" s="153" t="e">
        <f t="shared" si="577"/>
        <v>#N/A</v>
      </c>
      <c r="KJ85" s="153" t="e">
        <f t="shared" si="577"/>
        <v>#N/A</v>
      </c>
      <c r="KK85" s="153" t="e">
        <f t="shared" si="577"/>
        <v>#N/A</v>
      </c>
      <c r="KL85" s="153" t="e">
        <f t="shared" si="577"/>
        <v>#N/A</v>
      </c>
      <c r="KM85" s="153" t="e">
        <f t="shared" si="577"/>
        <v>#N/A</v>
      </c>
      <c r="KN85" s="153" t="e">
        <f t="shared" si="577"/>
        <v>#N/A</v>
      </c>
      <c r="KO85" s="153" t="e">
        <f t="shared" si="577"/>
        <v>#N/A</v>
      </c>
      <c r="KP85" s="153" t="e">
        <f t="shared" si="577"/>
        <v>#N/A</v>
      </c>
      <c r="KQ85" s="153" t="e">
        <f t="shared" si="577"/>
        <v>#N/A</v>
      </c>
      <c r="KR85" s="153" t="e">
        <f t="shared" si="577"/>
        <v>#N/A</v>
      </c>
      <c r="KS85" s="153" t="e">
        <f t="shared" si="577"/>
        <v>#N/A</v>
      </c>
      <c r="KT85" s="153" t="e">
        <f t="shared" si="577"/>
        <v>#N/A</v>
      </c>
      <c r="KU85" s="153" t="e">
        <f t="shared" si="577"/>
        <v>#N/A</v>
      </c>
      <c r="KV85" s="153" t="e">
        <f t="shared" si="572"/>
        <v>#N/A</v>
      </c>
      <c r="KW85" s="153" t="e">
        <f t="shared" si="572"/>
        <v>#N/A</v>
      </c>
      <c r="KX85" s="153" t="e">
        <f t="shared" si="572"/>
        <v>#N/A</v>
      </c>
      <c r="KY85" s="153" t="e">
        <f t="shared" si="572"/>
        <v>#N/A</v>
      </c>
      <c r="KZ85" s="153" t="e">
        <f t="shared" si="572"/>
        <v>#N/A</v>
      </c>
      <c r="LA85" s="153" t="e">
        <f t="shared" si="572"/>
        <v>#N/A</v>
      </c>
      <c r="LB85" s="153" t="e">
        <f t="shared" si="572"/>
        <v>#N/A</v>
      </c>
      <c r="LC85" s="153" t="e">
        <f t="shared" si="572"/>
        <v>#N/A</v>
      </c>
      <c r="LD85" s="153" t="e">
        <f t="shared" si="572"/>
        <v>#N/A</v>
      </c>
      <c r="LE85" s="153" t="e">
        <f t="shared" si="572"/>
        <v>#N/A</v>
      </c>
      <c r="LF85" s="153" t="e">
        <f t="shared" si="572"/>
        <v>#N/A</v>
      </c>
      <c r="LG85" s="153" t="e">
        <f t="shared" si="572"/>
        <v>#N/A</v>
      </c>
      <c r="LH85" s="153" t="e">
        <f t="shared" si="572"/>
        <v>#N/A</v>
      </c>
      <c r="LI85" s="153" t="e">
        <f t="shared" si="572"/>
        <v>#N/A</v>
      </c>
      <c r="LJ85" s="153" t="e">
        <f t="shared" si="572"/>
        <v>#N/A</v>
      </c>
      <c r="LK85" s="153" t="e">
        <f t="shared" si="568"/>
        <v>#N/A</v>
      </c>
      <c r="LL85" s="153" t="e">
        <f t="shared" si="568"/>
        <v>#N/A</v>
      </c>
      <c r="LM85" s="153" t="e">
        <f t="shared" si="568"/>
        <v>#N/A</v>
      </c>
      <c r="LN85" s="153" t="e">
        <f t="shared" si="568"/>
        <v>#N/A</v>
      </c>
      <c r="LO85" s="153" t="e">
        <f t="shared" si="568"/>
        <v>#N/A</v>
      </c>
      <c r="LP85" s="153" t="e">
        <f t="shared" si="568"/>
        <v>#N/A</v>
      </c>
      <c r="LQ85" s="153" t="e">
        <f t="shared" si="568"/>
        <v>#N/A</v>
      </c>
      <c r="LR85" s="153" t="e">
        <f t="shared" si="568"/>
        <v>#N/A</v>
      </c>
      <c r="LS85" s="153" t="e">
        <f t="shared" si="568"/>
        <v>#N/A</v>
      </c>
      <c r="LT85" s="153" t="e">
        <f t="shared" si="568"/>
        <v>#N/A</v>
      </c>
      <c r="LU85" s="153" t="e">
        <f t="shared" si="568"/>
        <v>#N/A</v>
      </c>
      <c r="LV85" s="153" t="e">
        <f t="shared" si="568"/>
        <v>#N/A</v>
      </c>
      <c r="LW85" s="153" t="e">
        <f t="shared" si="568"/>
        <v>#N/A</v>
      </c>
      <c r="LX85" s="153" t="e">
        <f t="shared" si="568"/>
        <v>#N/A</v>
      </c>
      <c r="LY85" s="153" t="e">
        <f t="shared" si="568"/>
        <v>#N/A</v>
      </c>
      <c r="LZ85" s="153" t="e">
        <f t="shared" ref="LZ85:MN100" si="592">IF(ISNONTEXT($K85),_xlfn.LOGNORM.DIST(EG85,LN($G85),LN($K85),FALSE),NA())</f>
        <v>#N/A</v>
      </c>
      <c r="MA85" s="153" t="e">
        <f t="shared" si="592"/>
        <v>#N/A</v>
      </c>
      <c r="MB85" s="153" t="e">
        <f t="shared" si="592"/>
        <v>#N/A</v>
      </c>
      <c r="MC85" s="153" t="e">
        <f t="shared" si="592"/>
        <v>#N/A</v>
      </c>
      <c r="MD85" s="153" t="e">
        <f t="shared" si="592"/>
        <v>#N/A</v>
      </c>
      <c r="ME85" s="153" t="e">
        <f t="shared" si="592"/>
        <v>#N/A</v>
      </c>
      <c r="MF85" s="153" t="e">
        <f t="shared" si="592"/>
        <v>#N/A</v>
      </c>
      <c r="MG85" s="153" t="e">
        <f t="shared" si="592"/>
        <v>#N/A</v>
      </c>
      <c r="MH85" s="153" t="e">
        <f t="shared" si="592"/>
        <v>#N/A</v>
      </c>
      <c r="MI85" s="153" t="e">
        <f t="shared" si="592"/>
        <v>#N/A</v>
      </c>
      <c r="MJ85" s="153" t="e">
        <f t="shared" si="592"/>
        <v>#N/A</v>
      </c>
      <c r="MK85" s="153" t="e">
        <f t="shared" si="592"/>
        <v>#N/A</v>
      </c>
      <c r="ML85" s="153" t="e">
        <f t="shared" si="592"/>
        <v>#N/A</v>
      </c>
      <c r="MM85" s="153" t="e">
        <f t="shared" si="592"/>
        <v>#N/A</v>
      </c>
      <c r="MN85" s="153" t="e">
        <f t="shared" si="592"/>
        <v>#N/A</v>
      </c>
      <c r="MO85" s="153" t="e">
        <f t="shared" si="366"/>
        <v>#N/A</v>
      </c>
      <c r="MP85" s="153" t="e">
        <f t="shared" si="565"/>
        <v>#N/A</v>
      </c>
      <c r="MQ85" s="153" t="e">
        <f t="shared" si="565"/>
        <v>#N/A</v>
      </c>
      <c r="MR85" s="153" t="e">
        <f t="shared" si="565"/>
        <v>#N/A</v>
      </c>
      <c r="MS85" s="153" t="e">
        <f t="shared" si="578"/>
        <v>#N/A</v>
      </c>
      <c r="MT85" s="153" t="e">
        <f t="shared" si="578"/>
        <v>#N/A</v>
      </c>
      <c r="MU85" s="153" t="e">
        <f t="shared" si="578"/>
        <v>#N/A</v>
      </c>
      <c r="MV85" s="153" t="e">
        <f t="shared" si="578"/>
        <v>#N/A</v>
      </c>
      <c r="MW85" s="153" t="e">
        <f t="shared" si="578"/>
        <v>#N/A</v>
      </c>
      <c r="MX85" s="153" t="e">
        <f t="shared" si="578"/>
        <v>#N/A</v>
      </c>
      <c r="MY85" s="153" t="e">
        <f t="shared" si="578"/>
        <v>#N/A</v>
      </c>
      <c r="MZ85" s="153" t="e">
        <f t="shared" si="578"/>
        <v>#N/A</v>
      </c>
      <c r="NA85" s="153" t="e">
        <f t="shared" si="578"/>
        <v>#N/A</v>
      </c>
      <c r="NB85" s="153" t="e">
        <f t="shared" si="578"/>
        <v>#N/A</v>
      </c>
      <c r="NC85" s="153" t="e">
        <f t="shared" si="578"/>
        <v>#N/A</v>
      </c>
      <c r="ND85" s="153" t="e">
        <f t="shared" si="578"/>
        <v>#N/A</v>
      </c>
      <c r="NE85" s="153" t="e">
        <f t="shared" si="578"/>
        <v>#N/A</v>
      </c>
      <c r="NF85" s="153" t="e">
        <f t="shared" si="578"/>
        <v>#N/A</v>
      </c>
      <c r="NG85" s="153" t="e">
        <f t="shared" si="578"/>
        <v>#N/A</v>
      </c>
      <c r="NH85" s="153" t="e">
        <f t="shared" si="573"/>
        <v>#N/A</v>
      </c>
      <c r="NI85" s="153" t="e">
        <f t="shared" si="573"/>
        <v>#N/A</v>
      </c>
      <c r="NJ85" s="153" t="e">
        <f t="shared" si="573"/>
        <v>#N/A</v>
      </c>
      <c r="NK85" s="153" t="e">
        <f t="shared" si="573"/>
        <v>#N/A</v>
      </c>
      <c r="NL85" s="153" t="e">
        <f t="shared" si="573"/>
        <v>#N/A</v>
      </c>
      <c r="NM85" s="153" t="e">
        <f t="shared" si="573"/>
        <v>#N/A</v>
      </c>
      <c r="NN85" s="153" t="e">
        <f t="shared" si="573"/>
        <v>#N/A</v>
      </c>
      <c r="NO85" s="153" t="e">
        <f t="shared" si="573"/>
        <v>#N/A</v>
      </c>
      <c r="NP85" s="153" t="e">
        <f t="shared" si="573"/>
        <v>#N/A</v>
      </c>
      <c r="NQ85" s="153" t="e">
        <f t="shared" si="573"/>
        <v>#N/A</v>
      </c>
      <c r="NR85" s="153" t="e">
        <f t="shared" si="573"/>
        <v>#N/A</v>
      </c>
      <c r="NS85" s="153" t="e">
        <f t="shared" si="573"/>
        <v>#N/A</v>
      </c>
      <c r="NT85" s="153" t="e">
        <f t="shared" si="573"/>
        <v>#N/A</v>
      </c>
      <c r="NU85" s="153" t="e">
        <f t="shared" si="573"/>
        <v>#N/A</v>
      </c>
      <c r="NV85" s="153" t="e">
        <f t="shared" si="573"/>
        <v>#N/A</v>
      </c>
      <c r="NW85" s="153" t="e">
        <f t="shared" si="569"/>
        <v>#N/A</v>
      </c>
      <c r="NX85" s="153" t="e">
        <f t="shared" si="569"/>
        <v>#N/A</v>
      </c>
      <c r="NY85" s="153" t="e">
        <f t="shared" si="569"/>
        <v>#N/A</v>
      </c>
      <c r="NZ85" s="153" t="e">
        <f t="shared" si="569"/>
        <v>#N/A</v>
      </c>
      <c r="OA85" s="153" t="e">
        <f t="shared" si="569"/>
        <v>#N/A</v>
      </c>
      <c r="OB85" s="153" t="e">
        <f t="shared" si="569"/>
        <v>#N/A</v>
      </c>
      <c r="OC85" s="153" t="e">
        <f t="shared" si="569"/>
        <v>#N/A</v>
      </c>
      <c r="OD85" s="153" t="e">
        <f t="shared" si="569"/>
        <v>#N/A</v>
      </c>
      <c r="OE85" s="153" t="e">
        <f t="shared" si="569"/>
        <v>#N/A</v>
      </c>
      <c r="OF85" s="153" t="e">
        <f t="shared" si="569"/>
        <v>#N/A</v>
      </c>
      <c r="OG85" s="153" t="e">
        <f t="shared" si="569"/>
        <v>#N/A</v>
      </c>
      <c r="OH85" s="153" t="e">
        <f t="shared" si="569"/>
        <v>#N/A</v>
      </c>
      <c r="OI85" s="153" t="e">
        <f t="shared" si="569"/>
        <v>#N/A</v>
      </c>
      <c r="OJ85" s="153" t="e">
        <f t="shared" si="569"/>
        <v>#N/A</v>
      </c>
      <c r="OK85" s="153" t="e">
        <f t="shared" si="569"/>
        <v>#N/A</v>
      </c>
      <c r="OL85" s="153" t="e">
        <f t="shared" ref="OL85:OZ100" si="593">IF(ISNONTEXT($K85),_xlfn.LOGNORM.DIST(GS85,LN($G85),LN($K85),FALSE),NA())</f>
        <v>#N/A</v>
      </c>
      <c r="OM85" s="153" t="e">
        <f t="shared" si="593"/>
        <v>#N/A</v>
      </c>
      <c r="ON85" s="153" t="e">
        <f t="shared" si="593"/>
        <v>#N/A</v>
      </c>
      <c r="OO85" s="153" t="e">
        <f t="shared" si="593"/>
        <v>#N/A</v>
      </c>
      <c r="OP85" s="153" t="e">
        <f t="shared" si="593"/>
        <v>#N/A</v>
      </c>
      <c r="OQ85" s="153" t="e">
        <f t="shared" si="593"/>
        <v>#N/A</v>
      </c>
      <c r="OR85" s="153" t="e">
        <f t="shared" si="593"/>
        <v>#N/A</v>
      </c>
      <c r="OS85" s="153" t="e">
        <f t="shared" si="593"/>
        <v>#N/A</v>
      </c>
      <c r="OT85" s="153" t="e">
        <f t="shared" si="593"/>
        <v>#N/A</v>
      </c>
      <c r="OU85" s="153" t="e">
        <f t="shared" si="593"/>
        <v>#N/A</v>
      </c>
      <c r="OV85" s="153" t="e">
        <f t="shared" si="593"/>
        <v>#N/A</v>
      </c>
      <c r="OW85" s="153" t="e">
        <f t="shared" si="593"/>
        <v>#N/A</v>
      </c>
      <c r="OX85" s="153" t="e">
        <f t="shared" si="593"/>
        <v>#N/A</v>
      </c>
      <c r="OY85" s="153" t="e">
        <f t="shared" si="593"/>
        <v>#N/A</v>
      </c>
      <c r="OZ85" s="153" t="e">
        <f t="shared" si="593"/>
        <v>#N/A</v>
      </c>
      <c r="PA85" s="153" t="e">
        <f t="shared" si="367"/>
        <v>#N/A</v>
      </c>
      <c r="PB85" s="153" t="e">
        <f t="shared" si="589"/>
        <v>#N/A</v>
      </c>
      <c r="PC85" s="153" t="e">
        <f t="shared" si="589"/>
        <v>#N/A</v>
      </c>
      <c r="PD85" s="153" t="e">
        <f t="shared" si="589"/>
        <v>#N/A</v>
      </c>
      <c r="PE85" s="153" t="e">
        <f t="shared" si="589"/>
        <v>#N/A</v>
      </c>
      <c r="PF85" s="153" t="e">
        <f t="shared" si="589"/>
        <v>#N/A</v>
      </c>
      <c r="PG85" s="153" t="e">
        <f t="shared" si="589"/>
        <v>#N/A</v>
      </c>
      <c r="PH85" s="153" t="e">
        <f t="shared" si="589"/>
        <v>#N/A</v>
      </c>
      <c r="PI85" s="153" t="e">
        <f t="shared" si="589"/>
        <v>#N/A</v>
      </c>
    </row>
    <row r="86" spans="1:425" hidden="1" x14ac:dyDescent="0.75">
      <c r="A86" s="4">
        <v>83</v>
      </c>
      <c r="B86" s="342" t="str">
        <f>IFERROR(_xlfn.LOGNORM.INV(VLookups!$B$22,LN($G86),LN($K86)),"")</f>
        <v/>
      </c>
      <c r="C86" s="87"/>
      <c r="D86" s="342" t="str">
        <f>IFERROR(_xlfn.LOGNORM.INV(VLookups!$B$23,LN($G86),LN($K86)),"")</f>
        <v/>
      </c>
      <c r="E86" s="34" t="str">
        <f t="shared" si="350"/>
        <v/>
      </c>
      <c r="F86" s="34" t="str">
        <f t="shared" si="351"/>
        <v/>
      </c>
      <c r="G86" s="68" t="str">
        <f>IF(AND(C86&gt;0,NOT(ISBLANK(H86))),IF(VLOOKUP($C$3,VLookups!$A$17:$B$18,2,FALSE),C86*VLOOKUP(H86,VLookups!$A$4:$B$13,2,FALSE),C86),"")</f>
        <v/>
      </c>
      <c r="H86" s="21"/>
      <c r="I86" s="56"/>
      <c r="J86" s="244"/>
      <c r="K86" s="343" t="str">
        <f>IF(C86&gt;0,IF(ISBLANK(J86),IF(ISBLANK(H86),"",VLOOKUP(H86,VLookups!$A$4:$C$13,3,FALSE)),J86),"")</f>
        <v/>
      </c>
      <c r="L86" s="343" t="str">
        <f t="shared" si="352"/>
        <v/>
      </c>
      <c r="M86" s="70" t="str">
        <f t="shared" si="353"/>
        <v/>
      </c>
      <c r="N86" s="87"/>
      <c r="O86" s="237" t="str">
        <f>IF(AND(N86&gt;0,C86&gt;0,NOT(K86="")),ABS(VLOOKUP($N$1,VLookups!$A$53:$B$54,2,FALSE)-_xlfn.LOGNORM.DIST(N86,LN(G86),LN(K86),TRUE)),"")</f>
        <v/>
      </c>
      <c r="P86" s="86" t="str">
        <f>IF(AND($B86&gt;0,$C86&gt;0,$D86&gt;0,NOT(ISBLANK($H86))),_xlfn.LOGNORM.INV(ABS(VLOOKUP($N$1,VLookups!$A$53:$B$54,2,FALSE)-P$3),LN($G86),LN($K86)),"")</f>
        <v/>
      </c>
      <c r="Q86" s="85" t="str">
        <f>IF(AND($B86&gt;0,$C86&gt;0,$D86&gt;0,NOT(ISBLANK($H86))),_xlfn.LOGNORM.INV(ABS(VLOOKUP($N$1,VLookups!$A$53:$B$54,2,FALSE)-Q$3),LN($G86),LN($K86)),"")</f>
        <v/>
      </c>
      <c r="R86" s="86" t="str">
        <f>IF(AND($B86&gt;0,$C86&gt;0,$D86&gt;0,NOT(ISBLANK($H86))),_xlfn.LOGNORM.INV(ABS(VLOOKUP($N$1,VLookups!$A$53:$B$54,2,FALSE)-R$3),LN($G86),LN($K86)),"")</f>
        <v/>
      </c>
      <c r="S86" s="85" t="str">
        <f>IF(AND($B86&gt;0,$C86&gt;0,$D86&gt;0,NOT(ISBLANK($H86))),_xlfn.LOGNORM.INV(ABS(VLOOKUP($N$1,VLookups!$A$53:$B$54,2,FALSE)-S$3),LN($G86),LN($K86)),"")</f>
        <v/>
      </c>
      <c r="T86" s="86" t="str">
        <f>IF(AND($B86&gt;0,$C86&gt;0,$D86&gt;0,NOT(ISBLANK($H86))),_xlfn.LOGNORM.INV(ABS(VLOOKUP($N$1,VLookups!$A$53:$B$54,2,FALSE)-T$3),LN($G86),LN($K86)),"")</f>
        <v/>
      </c>
      <c r="U86" s="85" t="str">
        <f>IF(AND($B86&gt;0,$C86&gt;0,$D86&gt;0,NOT(ISBLANK($H86))),_xlfn.LOGNORM.INV(ABS(VLOOKUP($N$1,VLookups!$A$53:$B$54,2,FALSE)-U$3),LN($G86),LN($K86)),"")</f>
        <v/>
      </c>
      <c r="V86" s="5"/>
      <c r="W86" s="152" t="str">
        <f t="shared" si="354"/>
        <v/>
      </c>
      <c r="X86" s="152"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53" t="e">
        <f t="shared" si="348"/>
        <v>#N/A</v>
      </c>
      <c r="HR86" s="153" t="e">
        <f t="shared" si="563"/>
        <v>#N/A</v>
      </c>
      <c r="HS86" s="153" t="e">
        <f t="shared" si="563"/>
        <v>#N/A</v>
      </c>
      <c r="HT86" s="153" t="e">
        <f t="shared" si="563"/>
        <v>#N/A</v>
      </c>
      <c r="HU86" s="153" t="e">
        <f t="shared" si="576"/>
        <v>#N/A</v>
      </c>
      <c r="HV86" s="153" t="e">
        <f t="shared" si="576"/>
        <v>#N/A</v>
      </c>
      <c r="HW86" s="153" t="e">
        <f t="shared" si="576"/>
        <v>#N/A</v>
      </c>
      <c r="HX86" s="153" t="e">
        <f t="shared" si="576"/>
        <v>#N/A</v>
      </c>
      <c r="HY86" s="153" t="e">
        <f t="shared" si="576"/>
        <v>#N/A</v>
      </c>
      <c r="HZ86" s="153" t="e">
        <f t="shared" si="576"/>
        <v>#N/A</v>
      </c>
      <c r="IA86" s="153" t="e">
        <f t="shared" si="576"/>
        <v>#N/A</v>
      </c>
      <c r="IB86" s="153" t="e">
        <f t="shared" si="576"/>
        <v>#N/A</v>
      </c>
      <c r="IC86" s="153" t="e">
        <f t="shared" si="576"/>
        <v>#N/A</v>
      </c>
      <c r="ID86" s="153" t="e">
        <f t="shared" si="576"/>
        <v>#N/A</v>
      </c>
      <c r="IE86" s="153" t="e">
        <f t="shared" si="576"/>
        <v>#N/A</v>
      </c>
      <c r="IF86" s="153" t="e">
        <f t="shared" si="576"/>
        <v>#N/A</v>
      </c>
      <c r="IG86" s="153" t="e">
        <f t="shared" si="576"/>
        <v>#N/A</v>
      </c>
      <c r="IH86" s="153" t="e">
        <f t="shared" si="576"/>
        <v>#N/A</v>
      </c>
      <c r="II86" s="153" t="e">
        <f t="shared" si="576"/>
        <v>#N/A</v>
      </c>
      <c r="IJ86" s="153" t="e">
        <f t="shared" si="571"/>
        <v>#N/A</v>
      </c>
      <c r="IK86" s="153" t="e">
        <f t="shared" si="571"/>
        <v>#N/A</v>
      </c>
      <c r="IL86" s="153" t="e">
        <f t="shared" si="571"/>
        <v>#N/A</v>
      </c>
      <c r="IM86" s="153" t="e">
        <f t="shared" si="571"/>
        <v>#N/A</v>
      </c>
      <c r="IN86" s="153" t="e">
        <f t="shared" si="571"/>
        <v>#N/A</v>
      </c>
      <c r="IO86" s="153" t="e">
        <f t="shared" si="571"/>
        <v>#N/A</v>
      </c>
      <c r="IP86" s="153" t="e">
        <f t="shared" si="571"/>
        <v>#N/A</v>
      </c>
      <c r="IQ86" s="153" t="e">
        <f t="shared" si="571"/>
        <v>#N/A</v>
      </c>
      <c r="IR86" s="153" t="e">
        <f t="shared" si="571"/>
        <v>#N/A</v>
      </c>
      <c r="IS86" s="153" t="e">
        <f t="shared" si="571"/>
        <v>#N/A</v>
      </c>
      <c r="IT86" s="153" t="e">
        <f t="shared" si="571"/>
        <v>#N/A</v>
      </c>
      <c r="IU86" s="153" t="e">
        <f t="shared" si="571"/>
        <v>#N/A</v>
      </c>
      <c r="IV86" s="153" t="e">
        <f t="shared" si="571"/>
        <v>#N/A</v>
      </c>
      <c r="IW86" s="153" t="e">
        <f t="shared" si="571"/>
        <v>#N/A</v>
      </c>
      <c r="IX86" s="153" t="e">
        <f t="shared" si="571"/>
        <v>#N/A</v>
      </c>
      <c r="IY86" s="153" t="e">
        <f t="shared" si="567"/>
        <v>#N/A</v>
      </c>
      <c r="IZ86" s="153" t="e">
        <f t="shared" si="567"/>
        <v>#N/A</v>
      </c>
      <c r="JA86" s="153" t="e">
        <f t="shared" si="567"/>
        <v>#N/A</v>
      </c>
      <c r="JB86" s="153" t="e">
        <f t="shared" si="567"/>
        <v>#N/A</v>
      </c>
      <c r="JC86" s="153" t="e">
        <f t="shared" si="567"/>
        <v>#N/A</v>
      </c>
      <c r="JD86" s="153" t="e">
        <f t="shared" si="567"/>
        <v>#N/A</v>
      </c>
      <c r="JE86" s="153" t="e">
        <f t="shared" si="567"/>
        <v>#N/A</v>
      </c>
      <c r="JF86" s="153" t="e">
        <f t="shared" si="567"/>
        <v>#N/A</v>
      </c>
      <c r="JG86" s="153" t="e">
        <f t="shared" si="567"/>
        <v>#N/A</v>
      </c>
      <c r="JH86" s="153" t="e">
        <f t="shared" si="567"/>
        <v>#N/A</v>
      </c>
      <c r="JI86" s="153" t="e">
        <f t="shared" si="567"/>
        <v>#N/A</v>
      </c>
      <c r="JJ86" s="153" t="e">
        <f t="shared" si="567"/>
        <v>#N/A</v>
      </c>
      <c r="JK86" s="153" t="e">
        <f t="shared" si="567"/>
        <v>#N/A</v>
      </c>
      <c r="JL86" s="153" t="e">
        <f t="shared" si="567"/>
        <v>#N/A</v>
      </c>
      <c r="JM86" s="153" t="e">
        <f t="shared" si="567"/>
        <v>#N/A</v>
      </c>
      <c r="JN86" s="153" t="e">
        <f t="shared" si="591"/>
        <v>#N/A</v>
      </c>
      <c r="JO86" s="153" t="e">
        <f t="shared" si="591"/>
        <v>#N/A</v>
      </c>
      <c r="JP86" s="153" t="e">
        <f t="shared" si="591"/>
        <v>#N/A</v>
      </c>
      <c r="JQ86" s="153" t="e">
        <f t="shared" si="591"/>
        <v>#N/A</v>
      </c>
      <c r="JR86" s="153" t="e">
        <f t="shared" si="591"/>
        <v>#N/A</v>
      </c>
      <c r="JS86" s="153" t="e">
        <f t="shared" si="591"/>
        <v>#N/A</v>
      </c>
      <c r="JT86" s="153" t="e">
        <f t="shared" si="591"/>
        <v>#N/A</v>
      </c>
      <c r="JU86" s="153" t="e">
        <f t="shared" si="591"/>
        <v>#N/A</v>
      </c>
      <c r="JV86" s="153" t="e">
        <f t="shared" si="591"/>
        <v>#N/A</v>
      </c>
      <c r="JW86" s="153" t="e">
        <f t="shared" si="591"/>
        <v>#N/A</v>
      </c>
      <c r="JX86" s="153" t="e">
        <f t="shared" si="591"/>
        <v>#N/A</v>
      </c>
      <c r="JY86" s="153" t="e">
        <f t="shared" si="591"/>
        <v>#N/A</v>
      </c>
      <c r="JZ86" s="153" t="e">
        <f t="shared" si="591"/>
        <v>#N/A</v>
      </c>
      <c r="KA86" s="153" t="e">
        <f t="shared" si="591"/>
        <v>#N/A</v>
      </c>
      <c r="KB86" s="153" t="e">
        <f t="shared" si="591"/>
        <v>#N/A</v>
      </c>
      <c r="KC86" s="153" t="e">
        <f t="shared" si="365"/>
        <v>#N/A</v>
      </c>
      <c r="KD86" s="153" t="e">
        <f t="shared" si="564"/>
        <v>#N/A</v>
      </c>
      <c r="KE86" s="153" t="e">
        <f t="shared" si="564"/>
        <v>#N/A</v>
      </c>
      <c r="KF86" s="153" t="e">
        <f t="shared" si="564"/>
        <v>#N/A</v>
      </c>
      <c r="KG86" s="153" t="e">
        <f t="shared" si="577"/>
        <v>#N/A</v>
      </c>
      <c r="KH86" s="153" t="e">
        <f t="shared" si="577"/>
        <v>#N/A</v>
      </c>
      <c r="KI86" s="153" t="e">
        <f t="shared" si="577"/>
        <v>#N/A</v>
      </c>
      <c r="KJ86" s="153" t="e">
        <f t="shared" si="577"/>
        <v>#N/A</v>
      </c>
      <c r="KK86" s="153" t="e">
        <f t="shared" si="577"/>
        <v>#N/A</v>
      </c>
      <c r="KL86" s="153" t="e">
        <f t="shared" si="577"/>
        <v>#N/A</v>
      </c>
      <c r="KM86" s="153" t="e">
        <f t="shared" si="577"/>
        <v>#N/A</v>
      </c>
      <c r="KN86" s="153" t="e">
        <f t="shared" si="577"/>
        <v>#N/A</v>
      </c>
      <c r="KO86" s="153" t="e">
        <f t="shared" si="577"/>
        <v>#N/A</v>
      </c>
      <c r="KP86" s="153" t="e">
        <f t="shared" si="577"/>
        <v>#N/A</v>
      </c>
      <c r="KQ86" s="153" t="e">
        <f t="shared" si="577"/>
        <v>#N/A</v>
      </c>
      <c r="KR86" s="153" t="e">
        <f t="shared" si="577"/>
        <v>#N/A</v>
      </c>
      <c r="KS86" s="153" t="e">
        <f t="shared" si="577"/>
        <v>#N/A</v>
      </c>
      <c r="KT86" s="153" t="e">
        <f t="shared" si="577"/>
        <v>#N/A</v>
      </c>
      <c r="KU86" s="153" t="e">
        <f t="shared" si="577"/>
        <v>#N/A</v>
      </c>
      <c r="KV86" s="153" t="e">
        <f t="shared" si="572"/>
        <v>#N/A</v>
      </c>
      <c r="KW86" s="153" t="e">
        <f t="shared" si="572"/>
        <v>#N/A</v>
      </c>
      <c r="KX86" s="153" t="e">
        <f t="shared" si="572"/>
        <v>#N/A</v>
      </c>
      <c r="KY86" s="153" t="e">
        <f t="shared" si="572"/>
        <v>#N/A</v>
      </c>
      <c r="KZ86" s="153" t="e">
        <f t="shared" si="572"/>
        <v>#N/A</v>
      </c>
      <c r="LA86" s="153" t="e">
        <f t="shared" si="572"/>
        <v>#N/A</v>
      </c>
      <c r="LB86" s="153" t="e">
        <f t="shared" si="572"/>
        <v>#N/A</v>
      </c>
      <c r="LC86" s="153" t="e">
        <f t="shared" si="572"/>
        <v>#N/A</v>
      </c>
      <c r="LD86" s="153" t="e">
        <f t="shared" si="572"/>
        <v>#N/A</v>
      </c>
      <c r="LE86" s="153" t="e">
        <f t="shared" si="572"/>
        <v>#N/A</v>
      </c>
      <c r="LF86" s="153" t="e">
        <f t="shared" si="572"/>
        <v>#N/A</v>
      </c>
      <c r="LG86" s="153" t="e">
        <f t="shared" si="572"/>
        <v>#N/A</v>
      </c>
      <c r="LH86" s="153" t="e">
        <f t="shared" si="572"/>
        <v>#N/A</v>
      </c>
      <c r="LI86" s="153" t="e">
        <f t="shared" si="572"/>
        <v>#N/A</v>
      </c>
      <c r="LJ86" s="153" t="e">
        <f t="shared" si="572"/>
        <v>#N/A</v>
      </c>
      <c r="LK86" s="153" t="e">
        <f t="shared" si="568"/>
        <v>#N/A</v>
      </c>
      <c r="LL86" s="153" t="e">
        <f t="shared" si="568"/>
        <v>#N/A</v>
      </c>
      <c r="LM86" s="153" t="e">
        <f t="shared" si="568"/>
        <v>#N/A</v>
      </c>
      <c r="LN86" s="153" t="e">
        <f t="shared" si="568"/>
        <v>#N/A</v>
      </c>
      <c r="LO86" s="153" t="e">
        <f t="shared" si="568"/>
        <v>#N/A</v>
      </c>
      <c r="LP86" s="153" t="e">
        <f t="shared" si="568"/>
        <v>#N/A</v>
      </c>
      <c r="LQ86" s="153" t="e">
        <f t="shared" si="568"/>
        <v>#N/A</v>
      </c>
      <c r="LR86" s="153" t="e">
        <f t="shared" si="568"/>
        <v>#N/A</v>
      </c>
      <c r="LS86" s="153" t="e">
        <f t="shared" si="568"/>
        <v>#N/A</v>
      </c>
      <c r="LT86" s="153" t="e">
        <f t="shared" si="568"/>
        <v>#N/A</v>
      </c>
      <c r="LU86" s="153" t="e">
        <f t="shared" si="568"/>
        <v>#N/A</v>
      </c>
      <c r="LV86" s="153" t="e">
        <f t="shared" si="568"/>
        <v>#N/A</v>
      </c>
      <c r="LW86" s="153" t="e">
        <f t="shared" si="568"/>
        <v>#N/A</v>
      </c>
      <c r="LX86" s="153" t="e">
        <f t="shared" si="568"/>
        <v>#N/A</v>
      </c>
      <c r="LY86" s="153" t="e">
        <f t="shared" si="568"/>
        <v>#N/A</v>
      </c>
      <c r="LZ86" s="153" t="e">
        <f t="shared" si="592"/>
        <v>#N/A</v>
      </c>
      <c r="MA86" s="153" t="e">
        <f t="shared" si="592"/>
        <v>#N/A</v>
      </c>
      <c r="MB86" s="153" t="e">
        <f t="shared" si="592"/>
        <v>#N/A</v>
      </c>
      <c r="MC86" s="153" t="e">
        <f t="shared" si="592"/>
        <v>#N/A</v>
      </c>
      <c r="MD86" s="153" t="e">
        <f t="shared" si="592"/>
        <v>#N/A</v>
      </c>
      <c r="ME86" s="153" t="e">
        <f t="shared" si="592"/>
        <v>#N/A</v>
      </c>
      <c r="MF86" s="153" t="e">
        <f t="shared" si="592"/>
        <v>#N/A</v>
      </c>
      <c r="MG86" s="153" t="e">
        <f t="shared" si="592"/>
        <v>#N/A</v>
      </c>
      <c r="MH86" s="153" t="e">
        <f t="shared" si="592"/>
        <v>#N/A</v>
      </c>
      <c r="MI86" s="153" t="e">
        <f t="shared" si="592"/>
        <v>#N/A</v>
      </c>
      <c r="MJ86" s="153" t="e">
        <f t="shared" si="592"/>
        <v>#N/A</v>
      </c>
      <c r="MK86" s="153" t="e">
        <f t="shared" si="592"/>
        <v>#N/A</v>
      </c>
      <c r="ML86" s="153" t="e">
        <f t="shared" si="592"/>
        <v>#N/A</v>
      </c>
      <c r="MM86" s="153" t="e">
        <f t="shared" si="592"/>
        <v>#N/A</v>
      </c>
      <c r="MN86" s="153" t="e">
        <f t="shared" si="592"/>
        <v>#N/A</v>
      </c>
      <c r="MO86" s="153" t="e">
        <f t="shared" si="366"/>
        <v>#N/A</v>
      </c>
      <c r="MP86" s="153" t="e">
        <f t="shared" si="565"/>
        <v>#N/A</v>
      </c>
      <c r="MQ86" s="153" t="e">
        <f t="shared" si="565"/>
        <v>#N/A</v>
      </c>
      <c r="MR86" s="153" t="e">
        <f t="shared" si="565"/>
        <v>#N/A</v>
      </c>
      <c r="MS86" s="153" t="e">
        <f t="shared" si="578"/>
        <v>#N/A</v>
      </c>
      <c r="MT86" s="153" t="e">
        <f t="shared" si="578"/>
        <v>#N/A</v>
      </c>
      <c r="MU86" s="153" t="e">
        <f t="shared" si="578"/>
        <v>#N/A</v>
      </c>
      <c r="MV86" s="153" t="e">
        <f t="shared" si="578"/>
        <v>#N/A</v>
      </c>
      <c r="MW86" s="153" t="e">
        <f t="shared" si="578"/>
        <v>#N/A</v>
      </c>
      <c r="MX86" s="153" t="e">
        <f t="shared" si="578"/>
        <v>#N/A</v>
      </c>
      <c r="MY86" s="153" t="e">
        <f t="shared" si="578"/>
        <v>#N/A</v>
      </c>
      <c r="MZ86" s="153" t="e">
        <f t="shared" si="578"/>
        <v>#N/A</v>
      </c>
      <c r="NA86" s="153" t="e">
        <f t="shared" si="578"/>
        <v>#N/A</v>
      </c>
      <c r="NB86" s="153" t="e">
        <f t="shared" si="578"/>
        <v>#N/A</v>
      </c>
      <c r="NC86" s="153" t="e">
        <f t="shared" si="578"/>
        <v>#N/A</v>
      </c>
      <c r="ND86" s="153" t="e">
        <f t="shared" si="578"/>
        <v>#N/A</v>
      </c>
      <c r="NE86" s="153" t="e">
        <f t="shared" si="578"/>
        <v>#N/A</v>
      </c>
      <c r="NF86" s="153" t="e">
        <f t="shared" si="578"/>
        <v>#N/A</v>
      </c>
      <c r="NG86" s="153" t="e">
        <f t="shared" si="578"/>
        <v>#N/A</v>
      </c>
      <c r="NH86" s="153" t="e">
        <f t="shared" si="573"/>
        <v>#N/A</v>
      </c>
      <c r="NI86" s="153" t="e">
        <f t="shared" si="573"/>
        <v>#N/A</v>
      </c>
      <c r="NJ86" s="153" t="e">
        <f t="shared" si="573"/>
        <v>#N/A</v>
      </c>
      <c r="NK86" s="153" t="e">
        <f t="shared" si="573"/>
        <v>#N/A</v>
      </c>
      <c r="NL86" s="153" t="e">
        <f t="shared" si="573"/>
        <v>#N/A</v>
      </c>
      <c r="NM86" s="153" t="e">
        <f t="shared" si="573"/>
        <v>#N/A</v>
      </c>
      <c r="NN86" s="153" t="e">
        <f t="shared" si="573"/>
        <v>#N/A</v>
      </c>
      <c r="NO86" s="153" t="e">
        <f t="shared" si="573"/>
        <v>#N/A</v>
      </c>
      <c r="NP86" s="153" t="e">
        <f t="shared" si="573"/>
        <v>#N/A</v>
      </c>
      <c r="NQ86" s="153" t="e">
        <f t="shared" si="573"/>
        <v>#N/A</v>
      </c>
      <c r="NR86" s="153" t="e">
        <f t="shared" si="573"/>
        <v>#N/A</v>
      </c>
      <c r="NS86" s="153" t="e">
        <f t="shared" si="573"/>
        <v>#N/A</v>
      </c>
      <c r="NT86" s="153" t="e">
        <f t="shared" si="573"/>
        <v>#N/A</v>
      </c>
      <c r="NU86" s="153" t="e">
        <f t="shared" si="573"/>
        <v>#N/A</v>
      </c>
      <c r="NV86" s="153" t="e">
        <f t="shared" si="573"/>
        <v>#N/A</v>
      </c>
      <c r="NW86" s="153" t="e">
        <f t="shared" si="569"/>
        <v>#N/A</v>
      </c>
      <c r="NX86" s="153" t="e">
        <f t="shared" si="569"/>
        <v>#N/A</v>
      </c>
      <c r="NY86" s="153" t="e">
        <f t="shared" si="569"/>
        <v>#N/A</v>
      </c>
      <c r="NZ86" s="153" t="e">
        <f t="shared" si="569"/>
        <v>#N/A</v>
      </c>
      <c r="OA86" s="153" t="e">
        <f t="shared" si="569"/>
        <v>#N/A</v>
      </c>
      <c r="OB86" s="153" t="e">
        <f t="shared" si="569"/>
        <v>#N/A</v>
      </c>
      <c r="OC86" s="153" t="e">
        <f t="shared" si="569"/>
        <v>#N/A</v>
      </c>
      <c r="OD86" s="153" t="e">
        <f t="shared" si="569"/>
        <v>#N/A</v>
      </c>
      <c r="OE86" s="153" t="e">
        <f t="shared" si="569"/>
        <v>#N/A</v>
      </c>
      <c r="OF86" s="153" t="e">
        <f t="shared" si="569"/>
        <v>#N/A</v>
      </c>
      <c r="OG86" s="153" t="e">
        <f t="shared" si="569"/>
        <v>#N/A</v>
      </c>
      <c r="OH86" s="153" t="e">
        <f t="shared" si="569"/>
        <v>#N/A</v>
      </c>
      <c r="OI86" s="153" t="e">
        <f t="shared" si="569"/>
        <v>#N/A</v>
      </c>
      <c r="OJ86" s="153" t="e">
        <f t="shared" si="569"/>
        <v>#N/A</v>
      </c>
      <c r="OK86" s="153" t="e">
        <f t="shared" si="569"/>
        <v>#N/A</v>
      </c>
      <c r="OL86" s="153" t="e">
        <f t="shared" si="593"/>
        <v>#N/A</v>
      </c>
      <c r="OM86" s="153" t="e">
        <f t="shared" si="593"/>
        <v>#N/A</v>
      </c>
      <c r="ON86" s="153" t="e">
        <f t="shared" si="593"/>
        <v>#N/A</v>
      </c>
      <c r="OO86" s="153" t="e">
        <f t="shared" si="593"/>
        <v>#N/A</v>
      </c>
      <c r="OP86" s="153" t="e">
        <f t="shared" si="593"/>
        <v>#N/A</v>
      </c>
      <c r="OQ86" s="153" t="e">
        <f t="shared" si="593"/>
        <v>#N/A</v>
      </c>
      <c r="OR86" s="153" t="e">
        <f t="shared" si="593"/>
        <v>#N/A</v>
      </c>
      <c r="OS86" s="153" t="e">
        <f t="shared" si="593"/>
        <v>#N/A</v>
      </c>
      <c r="OT86" s="153" t="e">
        <f t="shared" si="593"/>
        <v>#N/A</v>
      </c>
      <c r="OU86" s="153" t="e">
        <f t="shared" si="593"/>
        <v>#N/A</v>
      </c>
      <c r="OV86" s="153" t="e">
        <f t="shared" si="593"/>
        <v>#N/A</v>
      </c>
      <c r="OW86" s="153" t="e">
        <f t="shared" si="593"/>
        <v>#N/A</v>
      </c>
      <c r="OX86" s="153" t="e">
        <f t="shared" si="593"/>
        <v>#N/A</v>
      </c>
      <c r="OY86" s="153" t="e">
        <f t="shared" si="593"/>
        <v>#N/A</v>
      </c>
      <c r="OZ86" s="153" t="e">
        <f t="shared" si="593"/>
        <v>#N/A</v>
      </c>
      <c r="PA86" s="153" t="e">
        <f t="shared" si="367"/>
        <v>#N/A</v>
      </c>
      <c r="PB86" s="153" t="e">
        <f t="shared" si="589"/>
        <v>#N/A</v>
      </c>
      <c r="PC86" s="153" t="e">
        <f t="shared" si="589"/>
        <v>#N/A</v>
      </c>
      <c r="PD86" s="153" t="e">
        <f t="shared" si="589"/>
        <v>#N/A</v>
      </c>
      <c r="PE86" s="153" t="e">
        <f t="shared" si="589"/>
        <v>#N/A</v>
      </c>
      <c r="PF86" s="153" t="e">
        <f t="shared" si="589"/>
        <v>#N/A</v>
      </c>
      <c r="PG86" s="153" t="e">
        <f t="shared" si="589"/>
        <v>#N/A</v>
      </c>
      <c r="PH86" s="153" t="e">
        <f t="shared" si="589"/>
        <v>#N/A</v>
      </c>
      <c r="PI86" s="153" t="e">
        <f t="shared" si="589"/>
        <v>#N/A</v>
      </c>
    </row>
    <row r="87" spans="1:425" hidden="1" x14ac:dyDescent="0.75">
      <c r="A87" s="4">
        <v>84</v>
      </c>
      <c r="B87" s="342" t="str">
        <f>IFERROR(_xlfn.LOGNORM.INV(VLookups!$B$22,LN($G87),LN($K87)),"")</f>
        <v/>
      </c>
      <c r="C87" s="87"/>
      <c r="D87" s="342" t="str">
        <f>IFERROR(_xlfn.LOGNORM.INV(VLookups!$B$23,LN($G87),LN($K87)),"")</f>
        <v/>
      </c>
      <c r="E87" s="34" t="str">
        <f t="shared" si="350"/>
        <v/>
      </c>
      <c r="F87" s="34" t="str">
        <f t="shared" si="351"/>
        <v/>
      </c>
      <c r="G87" s="68" t="str">
        <f>IF(AND(C87&gt;0,NOT(ISBLANK(H87))),IF(VLOOKUP($C$3,VLookups!$A$17:$B$18,2,FALSE),C87*VLOOKUP(H87,VLookups!$A$4:$B$13,2,FALSE),C87),"")</f>
        <v/>
      </c>
      <c r="H87" s="21"/>
      <c r="I87" s="56"/>
      <c r="J87" s="244"/>
      <c r="K87" s="343" t="str">
        <f>IF(C87&gt;0,IF(ISBLANK(J87),IF(ISBLANK(H87),"",VLOOKUP(H87,VLookups!$A$4:$C$13,3,FALSE)),J87),"")</f>
        <v/>
      </c>
      <c r="L87" s="343" t="str">
        <f t="shared" si="352"/>
        <v/>
      </c>
      <c r="M87" s="70" t="str">
        <f t="shared" si="353"/>
        <v/>
      </c>
      <c r="N87" s="87"/>
      <c r="O87" s="237" t="str">
        <f>IF(AND(N87&gt;0,C87&gt;0,NOT(K87="")),ABS(VLOOKUP($N$1,VLookups!$A$53:$B$54,2,FALSE)-_xlfn.LOGNORM.DIST(N87,LN(G87),LN(K87),TRUE)),"")</f>
        <v/>
      </c>
      <c r="P87" s="86" t="str">
        <f>IF(AND($B87&gt;0,$C87&gt;0,$D87&gt;0,NOT(ISBLANK($H87))),_xlfn.LOGNORM.INV(ABS(VLOOKUP($N$1,VLookups!$A$53:$B$54,2,FALSE)-P$3),LN($G87),LN($K87)),"")</f>
        <v/>
      </c>
      <c r="Q87" s="85" t="str">
        <f>IF(AND($B87&gt;0,$C87&gt;0,$D87&gt;0,NOT(ISBLANK($H87))),_xlfn.LOGNORM.INV(ABS(VLOOKUP($N$1,VLookups!$A$53:$B$54,2,FALSE)-Q$3),LN($G87),LN($K87)),"")</f>
        <v/>
      </c>
      <c r="R87" s="86" t="str">
        <f>IF(AND($B87&gt;0,$C87&gt;0,$D87&gt;0,NOT(ISBLANK($H87))),_xlfn.LOGNORM.INV(ABS(VLOOKUP($N$1,VLookups!$A$53:$B$54,2,FALSE)-R$3),LN($G87),LN($K87)),"")</f>
        <v/>
      </c>
      <c r="S87" s="85" t="str">
        <f>IF(AND($B87&gt;0,$C87&gt;0,$D87&gt;0,NOT(ISBLANK($H87))),_xlfn.LOGNORM.INV(ABS(VLOOKUP($N$1,VLookups!$A$53:$B$54,2,FALSE)-S$3),LN($G87),LN($K87)),"")</f>
        <v/>
      </c>
      <c r="T87" s="86" t="str">
        <f>IF(AND($B87&gt;0,$C87&gt;0,$D87&gt;0,NOT(ISBLANK($H87))),_xlfn.LOGNORM.INV(ABS(VLOOKUP($N$1,VLookups!$A$53:$B$54,2,FALSE)-T$3),LN($G87),LN($K87)),"")</f>
        <v/>
      </c>
      <c r="U87" s="85" t="str">
        <f>IF(AND($B87&gt;0,$C87&gt;0,$D87&gt;0,NOT(ISBLANK($H87))),_xlfn.LOGNORM.INV(ABS(VLOOKUP($N$1,VLookups!$A$53:$B$54,2,FALSE)-U$3),LN($G87),LN($K87)),"")</f>
        <v/>
      </c>
      <c r="V87" s="5"/>
      <c r="W87" s="152" t="str">
        <f t="shared" si="354"/>
        <v/>
      </c>
      <c r="X87" s="152"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53" t="e">
        <f t="shared" si="348"/>
        <v>#N/A</v>
      </c>
      <c r="HR87" s="153" t="e">
        <f t="shared" si="563"/>
        <v>#N/A</v>
      </c>
      <c r="HS87" s="153" t="e">
        <f t="shared" si="563"/>
        <v>#N/A</v>
      </c>
      <c r="HT87" s="153" t="e">
        <f t="shared" si="563"/>
        <v>#N/A</v>
      </c>
      <c r="HU87" s="153" t="e">
        <f t="shared" si="576"/>
        <v>#N/A</v>
      </c>
      <c r="HV87" s="153" t="e">
        <f t="shared" si="576"/>
        <v>#N/A</v>
      </c>
      <c r="HW87" s="153" t="e">
        <f t="shared" si="576"/>
        <v>#N/A</v>
      </c>
      <c r="HX87" s="153" t="e">
        <f t="shared" si="576"/>
        <v>#N/A</v>
      </c>
      <c r="HY87" s="153" t="e">
        <f t="shared" si="576"/>
        <v>#N/A</v>
      </c>
      <c r="HZ87" s="153" t="e">
        <f t="shared" si="576"/>
        <v>#N/A</v>
      </c>
      <c r="IA87" s="153" t="e">
        <f t="shared" si="576"/>
        <v>#N/A</v>
      </c>
      <c r="IB87" s="153" t="e">
        <f t="shared" si="576"/>
        <v>#N/A</v>
      </c>
      <c r="IC87" s="153" t="e">
        <f t="shared" si="576"/>
        <v>#N/A</v>
      </c>
      <c r="ID87" s="153" t="e">
        <f t="shared" si="576"/>
        <v>#N/A</v>
      </c>
      <c r="IE87" s="153" t="e">
        <f t="shared" si="576"/>
        <v>#N/A</v>
      </c>
      <c r="IF87" s="153" t="e">
        <f t="shared" si="576"/>
        <v>#N/A</v>
      </c>
      <c r="IG87" s="153" t="e">
        <f t="shared" si="576"/>
        <v>#N/A</v>
      </c>
      <c r="IH87" s="153" t="e">
        <f t="shared" si="576"/>
        <v>#N/A</v>
      </c>
      <c r="II87" s="153" t="e">
        <f t="shared" si="576"/>
        <v>#N/A</v>
      </c>
      <c r="IJ87" s="153" t="e">
        <f t="shared" si="571"/>
        <v>#N/A</v>
      </c>
      <c r="IK87" s="153" t="e">
        <f t="shared" si="571"/>
        <v>#N/A</v>
      </c>
      <c r="IL87" s="153" t="e">
        <f t="shared" si="571"/>
        <v>#N/A</v>
      </c>
      <c r="IM87" s="153" t="e">
        <f t="shared" si="571"/>
        <v>#N/A</v>
      </c>
      <c r="IN87" s="153" t="e">
        <f t="shared" si="571"/>
        <v>#N/A</v>
      </c>
      <c r="IO87" s="153" t="e">
        <f t="shared" si="571"/>
        <v>#N/A</v>
      </c>
      <c r="IP87" s="153" t="e">
        <f t="shared" si="571"/>
        <v>#N/A</v>
      </c>
      <c r="IQ87" s="153" t="e">
        <f t="shared" si="571"/>
        <v>#N/A</v>
      </c>
      <c r="IR87" s="153" t="e">
        <f t="shared" si="571"/>
        <v>#N/A</v>
      </c>
      <c r="IS87" s="153" t="e">
        <f t="shared" si="571"/>
        <v>#N/A</v>
      </c>
      <c r="IT87" s="153" t="e">
        <f t="shared" si="571"/>
        <v>#N/A</v>
      </c>
      <c r="IU87" s="153" t="e">
        <f t="shared" si="571"/>
        <v>#N/A</v>
      </c>
      <c r="IV87" s="153" t="e">
        <f t="shared" si="571"/>
        <v>#N/A</v>
      </c>
      <c r="IW87" s="153" t="e">
        <f t="shared" si="571"/>
        <v>#N/A</v>
      </c>
      <c r="IX87" s="153" t="e">
        <f t="shared" si="571"/>
        <v>#N/A</v>
      </c>
      <c r="IY87" s="153" t="e">
        <f t="shared" si="567"/>
        <v>#N/A</v>
      </c>
      <c r="IZ87" s="153" t="e">
        <f t="shared" si="567"/>
        <v>#N/A</v>
      </c>
      <c r="JA87" s="153" t="e">
        <f t="shared" si="567"/>
        <v>#N/A</v>
      </c>
      <c r="JB87" s="153" t="e">
        <f t="shared" si="567"/>
        <v>#N/A</v>
      </c>
      <c r="JC87" s="153" t="e">
        <f t="shared" si="567"/>
        <v>#N/A</v>
      </c>
      <c r="JD87" s="153" t="e">
        <f t="shared" si="567"/>
        <v>#N/A</v>
      </c>
      <c r="JE87" s="153" t="e">
        <f t="shared" si="567"/>
        <v>#N/A</v>
      </c>
      <c r="JF87" s="153" t="e">
        <f t="shared" si="567"/>
        <v>#N/A</v>
      </c>
      <c r="JG87" s="153" t="e">
        <f t="shared" si="567"/>
        <v>#N/A</v>
      </c>
      <c r="JH87" s="153" t="e">
        <f t="shared" si="567"/>
        <v>#N/A</v>
      </c>
      <c r="JI87" s="153" t="e">
        <f t="shared" si="567"/>
        <v>#N/A</v>
      </c>
      <c r="JJ87" s="153" t="e">
        <f t="shared" si="567"/>
        <v>#N/A</v>
      </c>
      <c r="JK87" s="153" t="e">
        <f t="shared" si="567"/>
        <v>#N/A</v>
      </c>
      <c r="JL87" s="153" t="e">
        <f t="shared" si="567"/>
        <v>#N/A</v>
      </c>
      <c r="JM87" s="153" t="e">
        <f t="shared" si="567"/>
        <v>#N/A</v>
      </c>
      <c r="JN87" s="153" t="e">
        <f t="shared" si="591"/>
        <v>#N/A</v>
      </c>
      <c r="JO87" s="153" t="e">
        <f t="shared" si="591"/>
        <v>#N/A</v>
      </c>
      <c r="JP87" s="153" t="e">
        <f t="shared" si="591"/>
        <v>#N/A</v>
      </c>
      <c r="JQ87" s="153" t="e">
        <f t="shared" si="591"/>
        <v>#N/A</v>
      </c>
      <c r="JR87" s="153" t="e">
        <f t="shared" si="591"/>
        <v>#N/A</v>
      </c>
      <c r="JS87" s="153" t="e">
        <f t="shared" si="591"/>
        <v>#N/A</v>
      </c>
      <c r="JT87" s="153" t="e">
        <f t="shared" si="591"/>
        <v>#N/A</v>
      </c>
      <c r="JU87" s="153" t="e">
        <f t="shared" si="591"/>
        <v>#N/A</v>
      </c>
      <c r="JV87" s="153" t="e">
        <f t="shared" si="591"/>
        <v>#N/A</v>
      </c>
      <c r="JW87" s="153" t="e">
        <f t="shared" si="591"/>
        <v>#N/A</v>
      </c>
      <c r="JX87" s="153" t="e">
        <f t="shared" si="591"/>
        <v>#N/A</v>
      </c>
      <c r="JY87" s="153" t="e">
        <f t="shared" si="591"/>
        <v>#N/A</v>
      </c>
      <c r="JZ87" s="153" t="e">
        <f t="shared" si="591"/>
        <v>#N/A</v>
      </c>
      <c r="KA87" s="153" t="e">
        <f t="shared" si="591"/>
        <v>#N/A</v>
      </c>
      <c r="KB87" s="153" t="e">
        <f t="shared" si="591"/>
        <v>#N/A</v>
      </c>
      <c r="KC87" s="153" t="e">
        <f t="shared" si="365"/>
        <v>#N/A</v>
      </c>
      <c r="KD87" s="153" t="e">
        <f t="shared" si="564"/>
        <v>#N/A</v>
      </c>
      <c r="KE87" s="153" t="e">
        <f t="shared" si="564"/>
        <v>#N/A</v>
      </c>
      <c r="KF87" s="153" t="e">
        <f t="shared" si="564"/>
        <v>#N/A</v>
      </c>
      <c r="KG87" s="153" t="e">
        <f t="shared" si="577"/>
        <v>#N/A</v>
      </c>
      <c r="KH87" s="153" t="e">
        <f t="shared" si="577"/>
        <v>#N/A</v>
      </c>
      <c r="KI87" s="153" t="e">
        <f t="shared" si="577"/>
        <v>#N/A</v>
      </c>
      <c r="KJ87" s="153" t="e">
        <f t="shared" si="577"/>
        <v>#N/A</v>
      </c>
      <c r="KK87" s="153" t="e">
        <f t="shared" si="577"/>
        <v>#N/A</v>
      </c>
      <c r="KL87" s="153" t="e">
        <f t="shared" si="577"/>
        <v>#N/A</v>
      </c>
      <c r="KM87" s="153" t="e">
        <f t="shared" si="577"/>
        <v>#N/A</v>
      </c>
      <c r="KN87" s="153" t="e">
        <f t="shared" si="577"/>
        <v>#N/A</v>
      </c>
      <c r="KO87" s="153" t="e">
        <f t="shared" si="577"/>
        <v>#N/A</v>
      </c>
      <c r="KP87" s="153" t="e">
        <f t="shared" si="577"/>
        <v>#N/A</v>
      </c>
      <c r="KQ87" s="153" t="e">
        <f t="shared" si="577"/>
        <v>#N/A</v>
      </c>
      <c r="KR87" s="153" t="e">
        <f t="shared" si="577"/>
        <v>#N/A</v>
      </c>
      <c r="KS87" s="153" t="e">
        <f t="shared" si="577"/>
        <v>#N/A</v>
      </c>
      <c r="KT87" s="153" t="e">
        <f t="shared" si="577"/>
        <v>#N/A</v>
      </c>
      <c r="KU87" s="153" t="e">
        <f t="shared" si="577"/>
        <v>#N/A</v>
      </c>
      <c r="KV87" s="153" t="e">
        <f t="shared" si="572"/>
        <v>#N/A</v>
      </c>
      <c r="KW87" s="153" t="e">
        <f t="shared" si="572"/>
        <v>#N/A</v>
      </c>
      <c r="KX87" s="153" t="e">
        <f t="shared" si="572"/>
        <v>#N/A</v>
      </c>
      <c r="KY87" s="153" t="e">
        <f t="shared" si="572"/>
        <v>#N/A</v>
      </c>
      <c r="KZ87" s="153" t="e">
        <f t="shared" si="572"/>
        <v>#N/A</v>
      </c>
      <c r="LA87" s="153" t="e">
        <f t="shared" si="572"/>
        <v>#N/A</v>
      </c>
      <c r="LB87" s="153" t="e">
        <f t="shared" si="572"/>
        <v>#N/A</v>
      </c>
      <c r="LC87" s="153" t="e">
        <f t="shared" si="572"/>
        <v>#N/A</v>
      </c>
      <c r="LD87" s="153" t="e">
        <f t="shared" si="572"/>
        <v>#N/A</v>
      </c>
      <c r="LE87" s="153" t="e">
        <f t="shared" si="572"/>
        <v>#N/A</v>
      </c>
      <c r="LF87" s="153" t="e">
        <f t="shared" si="572"/>
        <v>#N/A</v>
      </c>
      <c r="LG87" s="153" t="e">
        <f t="shared" si="572"/>
        <v>#N/A</v>
      </c>
      <c r="LH87" s="153" t="e">
        <f t="shared" si="572"/>
        <v>#N/A</v>
      </c>
      <c r="LI87" s="153" t="e">
        <f t="shared" si="572"/>
        <v>#N/A</v>
      </c>
      <c r="LJ87" s="153" t="e">
        <f t="shared" si="572"/>
        <v>#N/A</v>
      </c>
      <c r="LK87" s="153" t="e">
        <f t="shared" si="568"/>
        <v>#N/A</v>
      </c>
      <c r="LL87" s="153" t="e">
        <f t="shared" si="568"/>
        <v>#N/A</v>
      </c>
      <c r="LM87" s="153" t="e">
        <f t="shared" si="568"/>
        <v>#N/A</v>
      </c>
      <c r="LN87" s="153" t="e">
        <f t="shared" si="568"/>
        <v>#N/A</v>
      </c>
      <c r="LO87" s="153" t="e">
        <f t="shared" si="568"/>
        <v>#N/A</v>
      </c>
      <c r="LP87" s="153" t="e">
        <f t="shared" si="568"/>
        <v>#N/A</v>
      </c>
      <c r="LQ87" s="153" t="e">
        <f t="shared" si="568"/>
        <v>#N/A</v>
      </c>
      <c r="LR87" s="153" t="e">
        <f t="shared" si="568"/>
        <v>#N/A</v>
      </c>
      <c r="LS87" s="153" t="e">
        <f t="shared" si="568"/>
        <v>#N/A</v>
      </c>
      <c r="LT87" s="153" t="e">
        <f t="shared" si="568"/>
        <v>#N/A</v>
      </c>
      <c r="LU87" s="153" t="e">
        <f t="shared" si="568"/>
        <v>#N/A</v>
      </c>
      <c r="LV87" s="153" t="e">
        <f t="shared" si="568"/>
        <v>#N/A</v>
      </c>
      <c r="LW87" s="153" t="e">
        <f t="shared" si="568"/>
        <v>#N/A</v>
      </c>
      <c r="LX87" s="153" t="e">
        <f t="shared" si="568"/>
        <v>#N/A</v>
      </c>
      <c r="LY87" s="153" t="e">
        <f t="shared" si="568"/>
        <v>#N/A</v>
      </c>
      <c r="LZ87" s="153" t="e">
        <f t="shared" si="592"/>
        <v>#N/A</v>
      </c>
      <c r="MA87" s="153" t="e">
        <f t="shared" si="592"/>
        <v>#N/A</v>
      </c>
      <c r="MB87" s="153" t="e">
        <f t="shared" si="592"/>
        <v>#N/A</v>
      </c>
      <c r="MC87" s="153" t="e">
        <f t="shared" si="592"/>
        <v>#N/A</v>
      </c>
      <c r="MD87" s="153" t="e">
        <f t="shared" si="592"/>
        <v>#N/A</v>
      </c>
      <c r="ME87" s="153" t="e">
        <f t="shared" si="592"/>
        <v>#N/A</v>
      </c>
      <c r="MF87" s="153" t="e">
        <f t="shared" si="592"/>
        <v>#N/A</v>
      </c>
      <c r="MG87" s="153" t="e">
        <f t="shared" si="592"/>
        <v>#N/A</v>
      </c>
      <c r="MH87" s="153" t="e">
        <f t="shared" si="592"/>
        <v>#N/A</v>
      </c>
      <c r="MI87" s="153" t="e">
        <f t="shared" si="592"/>
        <v>#N/A</v>
      </c>
      <c r="MJ87" s="153" t="e">
        <f t="shared" si="592"/>
        <v>#N/A</v>
      </c>
      <c r="MK87" s="153" t="e">
        <f t="shared" si="592"/>
        <v>#N/A</v>
      </c>
      <c r="ML87" s="153" t="e">
        <f t="shared" si="592"/>
        <v>#N/A</v>
      </c>
      <c r="MM87" s="153" t="e">
        <f t="shared" si="592"/>
        <v>#N/A</v>
      </c>
      <c r="MN87" s="153" t="e">
        <f t="shared" si="592"/>
        <v>#N/A</v>
      </c>
      <c r="MO87" s="153" t="e">
        <f t="shared" si="366"/>
        <v>#N/A</v>
      </c>
      <c r="MP87" s="153" t="e">
        <f t="shared" si="565"/>
        <v>#N/A</v>
      </c>
      <c r="MQ87" s="153" t="e">
        <f t="shared" si="565"/>
        <v>#N/A</v>
      </c>
      <c r="MR87" s="153" t="e">
        <f t="shared" si="565"/>
        <v>#N/A</v>
      </c>
      <c r="MS87" s="153" t="e">
        <f t="shared" si="578"/>
        <v>#N/A</v>
      </c>
      <c r="MT87" s="153" t="e">
        <f t="shared" si="578"/>
        <v>#N/A</v>
      </c>
      <c r="MU87" s="153" t="e">
        <f t="shared" si="578"/>
        <v>#N/A</v>
      </c>
      <c r="MV87" s="153" t="e">
        <f t="shared" si="578"/>
        <v>#N/A</v>
      </c>
      <c r="MW87" s="153" t="e">
        <f t="shared" si="578"/>
        <v>#N/A</v>
      </c>
      <c r="MX87" s="153" t="e">
        <f t="shared" si="578"/>
        <v>#N/A</v>
      </c>
      <c r="MY87" s="153" t="e">
        <f t="shared" si="578"/>
        <v>#N/A</v>
      </c>
      <c r="MZ87" s="153" t="e">
        <f t="shared" si="578"/>
        <v>#N/A</v>
      </c>
      <c r="NA87" s="153" t="e">
        <f t="shared" si="578"/>
        <v>#N/A</v>
      </c>
      <c r="NB87" s="153" t="e">
        <f t="shared" si="578"/>
        <v>#N/A</v>
      </c>
      <c r="NC87" s="153" t="e">
        <f t="shared" si="578"/>
        <v>#N/A</v>
      </c>
      <c r="ND87" s="153" t="e">
        <f t="shared" si="578"/>
        <v>#N/A</v>
      </c>
      <c r="NE87" s="153" t="e">
        <f t="shared" si="578"/>
        <v>#N/A</v>
      </c>
      <c r="NF87" s="153" t="e">
        <f t="shared" si="578"/>
        <v>#N/A</v>
      </c>
      <c r="NG87" s="153" t="e">
        <f t="shared" si="578"/>
        <v>#N/A</v>
      </c>
      <c r="NH87" s="153" t="e">
        <f t="shared" si="573"/>
        <v>#N/A</v>
      </c>
      <c r="NI87" s="153" t="e">
        <f t="shared" si="573"/>
        <v>#N/A</v>
      </c>
      <c r="NJ87" s="153" t="e">
        <f t="shared" si="573"/>
        <v>#N/A</v>
      </c>
      <c r="NK87" s="153" t="e">
        <f t="shared" si="573"/>
        <v>#N/A</v>
      </c>
      <c r="NL87" s="153" t="e">
        <f t="shared" si="573"/>
        <v>#N/A</v>
      </c>
      <c r="NM87" s="153" t="e">
        <f t="shared" si="573"/>
        <v>#N/A</v>
      </c>
      <c r="NN87" s="153" t="e">
        <f t="shared" si="573"/>
        <v>#N/A</v>
      </c>
      <c r="NO87" s="153" t="e">
        <f t="shared" si="573"/>
        <v>#N/A</v>
      </c>
      <c r="NP87" s="153" t="e">
        <f t="shared" si="573"/>
        <v>#N/A</v>
      </c>
      <c r="NQ87" s="153" t="e">
        <f t="shared" si="573"/>
        <v>#N/A</v>
      </c>
      <c r="NR87" s="153" t="e">
        <f t="shared" si="573"/>
        <v>#N/A</v>
      </c>
      <c r="NS87" s="153" t="e">
        <f t="shared" si="573"/>
        <v>#N/A</v>
      </c>
      <c r="NT87" s="153" t="e">
        <f t="shared" si="573"/>
        <v>#N/A</v>
      </c>
      <c r="NU87" s="153" t="e">
        <f t="shared" si="573"/>
        <v>#N/A</v>
      </c>
      <c r="NV87" s="153" t="e">
        <f t="shared" si="573"/>
        <v>#N/A</v>
      </c>
      <c r="NW87" s="153" t="e">
        <f t="shared" si="569"/>
        <v>#N/A</v>
      </c>
      <c r="NX87" s="153" t="e">
        <f t="shared" si="569"/>
        <v>#N/A</v>
      </c>
      <c r="NY87" s="153" t="e">
        <f t="shared" si="569"/>
        <v>#N/A</v>
      </c>
      <c r="NZ87" s="153" t="e">
        <f t="shared" si="569"/>
        <v>#N/A</v>
      </c>
      <c r="OA87" s="153" t="e">
        <f t="shared" si="569"/>
        <v>#N/A</v>
      </c>
      <c r="OB87" s="153" t="e">
        <f t="shared" si="569"/>
        <v>#N/A</v>
      </c>
      <c r="OC87" s="153" t="e">
        <f t="shared" si="569"/>
        <v>#N/A</v>
      </c>
      <c r="OD87" s="153" t="e">
        <f t="shared" si="569"/>
        <v>#N/A</v>
      </c>
      <c r="OE87" s="153" t="e">
        <f t="shared" si="569"/>
        <v>#N/A</v>
      </c>
      <c r="OF87" s="153" t="e">
        <f t="shared" si="569"/>
        <v>#N/A</v>
      </c>
      <c r="OG87" s="153" t="e">
        <f t="shared" si="569"/>
        <v>#N/A</v>
      </c>
      <c r="OH87" s="153" t="e">
        <f t="shared" si="569"/>
        <v>#N/A</v>
      </c>
      <c r="OI87" s="153" t="e">
        <f t="shared" si="569"/>
        <v>#N/A</v>
      </c>
      <c r="OJ87" s="153" t="e">
        <f t="shared" si="569"/>
        <v>#N/A</v>
      </c>
      <c r="OK87" s="153" t="e">
        <f t="shared" si="569"/>
        <v>#N/A</v>
      </c>
      <c r="OL87" s="153" t="e">
        <f t="shared" si="593"/>
        <v>#N/A</v>
      </c>
      <c r="OM87" s="153" t="e">
        <f t="shared" si="593"/>
        <v>#N/A</v>
      </c>
      <c r="ON87" s="153" t="e">
        <f t="shared" si="593"/>
        <v>#N/A</v>
      </c>
      <c r="OO87" s="153" t="e">
        <f t="shared" si="593"/>
        <v>#N/A</v>
      </c>
      <c r="OP87" s="153" t="e">
        <f t="shared" si="593"/>
        <v>#N/A</v>
      </c>
      <c r="OQ87" s="153" t="e">
        <f t="shared" si="593"/>
        <v>#N/A</v>
      </c>
      <c r="OR87" s="153" t="e">
        <f t="shared" si="593"/>
        <v>#N/A</v>
      </c>
      <c r="OS87" s="153" t="e">
        <f t="shared" si="593"/>
        <v>#N/A</v>
      </c>
      <c r="OT87" s="153" t="e">
        <f t="shared" si="593"/>
        <v>#N/A</v>
      </c>
      <c r="OU87" s="153" t="e">
        <f t="shared" si="593"/>
        <v>#N/A</v>
      </c>
      <c r="OV87" s="153" t="e">
        <f t="shared" si="593"/>
        <v>#N/A</v>
      </c>
      <c r="OW87" s="153" t="e">
        <f t="shared" si="593"/>
        <v>#N/A</v>
      </c>
      <c r="OX87" s="153" t="e">
        <f t="shared" si="593"/>
        <v>#N/A</v>
      </c>
      <c r="OY87" s="153" t="e">
        <f t="shared" si="593"/>
        <v>#N/A</v>
      </c>
      <c r="OZ87" s="153" t="e">
        <f t="shared" si="593"/>
        <v>#N/A</v>
      </c>
      <c r="PA87" s="153" t="e">
        <f t="shared" si="367"/>
        <v>#N/A</v>
      </c>
      <c r="PB87" s="153" t="e">
        <f t="shared" si="589"/>
        <v>#N/A</v>
      </c>
      <c r="PC87" s="153" t="e">
        <f t="shared" si="589"/>
        <v>#N/A</v>
      </c>
      <c r="PD87" s="153" t="e">
        <f t="shared" si="589"/>
        <v>#N/A</v>
      </c>
      <c r="PE87" s="153" t="e">
        <f t="shared" si="589"/>
        <v>#N/A</v>
      </c>
      <c r="PF87" s="153" t="e">
        <f t="shared" si="589"/>
        <v>#N/A</v>
      </c>
      <c r="PG87" s="153" t="e">
        <f t="shared" si="589"/>
        <v>#N/A</v>
      </c>
      <c r="PH87" s="153" t="e">
        <f t="shared" si="589"/>
        <v>#N/A</v>
      </c>
      <c r="PI87" s="153" t="e">
        <f t="shared" si="589"/>
        <v>#N/A</v>
      </c>
    </row>
    <row r="88" spans="1:425" hidden="1" x14ac:dyDescent="0.75">
      <c r="A88" s="4">
        <v>85</v>
      </c>
      <c r="B88" s="342" t="str">
        <f>IFERROR(_xlfn.LOGNORM.INV(VLookups!$B$22,LN($G88),LN($K88)),"")</f>
        <v/>
      </c>
      <c r="C88" s="87"/>
      <c r="D88" s="342" t="str">
        <f>IFERROR(_xlfn.LOGNORM.INV(VLookups!$B$23,LN($G88),LN($K88)),"")</f>
        <v/>
      </c>
      <c r="E88" s="34" t="str">
        <f t="shared" si="350"/>
        <v/>
      </c>
      <c r="F88" s="34" t="str">
        <f t="shared" si="351"/>
        <v/>
      </c>
      <c r="G88" s="68" t="str">
        <f>IF(AND(C88&gt;0,NOT(ISBLANK(H88))),IF(VLOOKUP($C$3,VLookups!$A$17:$B$18,2,FALSE),C88*VLOOKUP(H88,VLookups!$A$4:$B$13,2,FALSE),C88),"")</f>
        <v/>
      </c>
      <c r="H88" s="21"/>
      <c r="I88" s="56"/>
      <c r="J88" s="244"/>
      <c r="K88" s="343" t="str">
        <f>IF(C88&gt;0,IF(ISBLANK(J88),IF(ISBLANK(H88),"",VLOOKUP(H88,VLookups!$A$4:$C$13,3,FALSE)),J88),"")</f>
        <v/>
      </c>
      <c r="L88" s="343" t="str">
        <f t="shared" si="352"/>
        <v/>
      </c>
      <c r="M88" s="70" t="str">
        <f t="shared" si="353"/>
        <v/>
      </c>
      <c r="N88" s="87"/>
      <c r="O88" s="237" t="str">
        <f>IF(AND(N88&gt;0,C88&gt;0,NOT(K88="")),ABS(VLOOKUP($N$1,VLookups!$A$53:$B$54,2,FALSE)-_xlfn.LOGNORM.DIST(N88,LN(G88),LN(K88),TRUE)),"")</f>
        <v/>
      </c>
      <c r="P88" s="86" t="str">
        <f>IF(AND($B88&gt;0,$C88&gt;0,$D88&gt;0,NOT(ISBLANK($H88))),_xlfn.LOGNORM.INV(ABS(VLOOKUP($N$1,VLookups!$A$53:$B$54,2,FALSE)-P$3),LN($G88),LN($K88)),"")</f>
        <v/>
      </c>
      <c r="Q88" s="85" t="str">
        <f>IF(AND($B88&gt;0,$C88&gt;0,$D88&gt;0,NOT(ISBLANK($H88))),_xlfn.LOGNORM.INV(ABS(VLOOKUP($N$1,VLookups!$A$53:$B$54,2,FALSE)-Q$3),LN($G88),LN($K88)),"")</f>
        <v/>
      </c>
      <c r="R88" s="86" t="str">
        <f>IF(AND($B88&gt;0,$C88&gt;0,$D88&gt;0,NOT(ISBLANK($H88))),_xlfn.LOGNORM.INV(ABS(VLOOKUP($N$1,VLookups!$A$53:$B$54,2,FALSE)-R$3),LN($G88),LN($K88)),"")</f>
        <v/>
      </c>
      <c r="S88" s="85" t="str">
        <f>IF(AND($B88&gt;0,$C88&gt;0,$D88&gt;0,NOT(ISBLANK($H88))),_xlfn.LOGNORM.INV(ABS(VLOOKUP($N$1,VLookups!$A$53:$B$54,2,FALSE)-S$3),LN($G88),LN($K88)),"")</f>
        <v/>
      </c>
      <c r="T88" s="86" t="str">
        <f>IF(AND($B88&gt;0,$C88&gt;0,$D88&gt;0,NOT(ISBLANK($H88))),_xlfn.LOGNORM.INV(ABS(VLOOKUP($N$1,VLookups!$A$53:$B$54,2,FALSE)-T$3),LN($G88),LN($K88)),"")</f>
        <v/>
      </c>
      <c r="U88" s="85" t="str">
        <f>IF(AND($B88&gt;0,$C88&gt;0,$D88&gt;0,NOT(ISBLANK($H88))),_xlfn.LOGNORM.INV(ABS(VLOOKUP($N$1,VLookups!$A$53:$B$54,2,FALSE)-U$3),LN($G88),LN($K88)),"")</f>
        <v/>
      </c>
      <c r="V88" s="5"/>
      <c r="W88" s="152" t="str">
        <f t="shared" si="354"/>
        <v/>
      </c>
      <c r="X88" s="152"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53" t="e">
        <f t="shared" si="348"/>
        <v>#N/A</v>
      </c>
      <c r="HR88" s="153" t="e">
        <f t="shared" si="563"/>
        <v>#N/A</v>
      </c>
      <c r="HS88" s="153" t="e">
        <f t="shared" si="563"/>
        <v>#N/A</v>
      </c>
      <c r="HT88" s="153" t="e">
        <f t="shared" si="563"/>
        <v>#N/A</v>
      </c>
      <c r="HU88" s="153" t="e">
        <f t="shared" si="576"/>
        <v>#N/A</v>
      </c>
      <c r="HV88" s="153" t="e">
        <f t="shared" si="576"/>
        <v>#N/A</v>
      </c>
      <c r="HW88" s="153" t="e">
        <f t="shared" si="576"/>
        <v>#N/A</v>
      </c>
      <c r="HX88" s="153" t="e">
        <f t="shared" si="576"/>
        <v>#N/A</v>
      </c>
      <c r="HY88" s="153" t="e">
        <f t="shared" si="576"/>
        <v>#N/A</v>
      </c>
      <c r="HZ88" s="153" t="e">
        <f t="shared" si="576"/>
        <v>#N/A</v>
      </c>
      <c r="IA88" s="153" t="e">
        <f t="shared" si="576"/>
        <v>#N/A</v>
      </c>
      <c r="IB88" s="153" t="e">
        <f t="shared" si="576"/>
        <v>#N/A</v>
      </c>
      <c r="IC88" s="153" t="e">
        <f t="shared" si="576"/>
        <v>#N/A</v>
      </c>
      <c r="ID88" s="153" t="e">
        <f t="shared" si="576"/>
        <v>#N/A</v>
      </c>
      <c r="IE88" s="153" t="e">
        <f t="shared" si="576"/>
        <v>#N/A</v>
      </c>
      <c r="IF88" s="153" t="e">
        <f t="shared" si="576"/>
        <v>#N/A</v>
      </c>
      <c r="IG88" s="153" t="e">
        <f t="shared" si="576"/>
        <v>#N/A</v>
      </c>
      <c r="IH88" s="153" t="e">
        <f t="shared" si="576"/>
        <v>#N/A</v>
      </c>
      <c r="II88" s="153" t="e">
        <f t="shared" si="576"/>
        <v>#N/A</v>
      </c>
      <c r="IJ88" s="153" t="e">
        <f t="shared" si="571"/>
        <v>#N/A</v>
      </c>
      <c r="IK88" s="153" t="e">
        <f t="shared" si="571"/>
        <v>#N/A</v>
      </c>
      <c r="IL88" s="153" t="e">
        <f t="shared" si="571"/>
        <v>#N/A</v>
      </c>
      <c r="IM88" s="153" t="e">
        <f t="shared" si="571"/>
        <v>#N/A</v>
      </c>
      <c r="IN88" s="153" t="e">
        <f t="shared" si="571"/>
        <v>#N/A</v>
      </c>
      <c r="IO88" s="153" t="e">
        <f t="shared" si="571"/>
        <v>#N/A</v>
      </c>
      <c r="IP88" s="153" t="e">
        <f t="shared" si="571"/>
        <v>#N/A</v>
      </c>
      <c r="IQ88" s="153" t="e">
        <f t="shared" si="571"/>
        <v>#N/A</v>
      </c>
      <c r="IR88" s="153" t="e">
        <f t="shared" si="571"/>
        <v>#N/A</v>
      </c>
      <c r="IS88" s="153" t="e">
        <f t="shared" si="571"/>
        <v>#N/A</v>
      </c>
      <c r="IT88" s="153" t="e">
        <f t="shared" si="571"/>
        <v>#N/A</v>
      </c>
      <c r="IU88" s="153" t="e">
        <f t="shared" si="571"/>
        <v>#N/A</v>
      </c>
      <c r="IV88" s="153" t="e">
        <f t="shared" si="571"/>
        <v>#N/A</v>
      </c>
      <c r="IW88" s="153" t="e">
        <f t="shared" si="571"/>
        <v>#N/A</v>
      </c>
      <c r="IX88" s="153" t="e">
        <f t="shared" si="571"/>
        <v>#N/A</v>
      </c>
      <c r="IY88" s="153" t="e">
        <f t="shared" si="567"/>
        <v>#N/A</v>
      </c>
      <c r="IZ88" s="153" t="e">
        <f t="shared" si="567"/>
        <v>#N/A</v>
      </c>
      <c r="JA88" s="153" t="e">
        <f t="shared" si="567"/>
        <v>#N/A</v>
      </c>
      <c r="JB88" s="153" t="e">
        <f t="shared" si="567"/>
        <v>#N/A</v>
      </c>
      <c r="JC88" s="153" t="e">
        <f t="shared" si="567"/>
        <v>#N/A</v>
      </c>
      <c r="JD88" s="153" t="e">
        <f t="shared" si="567"/>
        <v>#N/A</v>
      </c>
      <c r="JE88" s="153" t="e">
        <f t="shared" si="567"/>
        <v>#N/A</v>
      </c>
      <c r="JF88" s="153" t="e">
        <f t="shared" si="567"/>
        <v>#N/A</v>
      </c>
      <c r="JG88" s="153" t="e">
        <f t="shared" si="567"/>
        <v>#N/A</v>
      </c>
      <c r="JH88" s="153" t="e">
        <f t="shared" si="567"/>
        <v>#N/A</v>
      </c>
      <c r="JI88" s="153" t="e">
        <f t="shared" si="567"/>
        <v>#N/A</v>
      </c>
      <c r="JJ88" s="153" t="e">
        <f t="shared" si="567"/>
        <v>#N/A</v>
      </c>
      <c r="JK88" s="153" t="e">
        <f t="shared" si="567"/>
        <v>#N/A</v>
      </c>
      <c r="JL88" s="153" t="e">
        <f t="shared" si="567"/>
        <v>#N/A</v>
      </c>
      <c r="JM88" s="153" t="e">
        <f t="shared" si="567"/>
        <v>#N/A</v>
      </c>
      <c r="JN88" s="153" t="e">
        <f t="shared" si="591"/>
        <v>#N/A</v>
      </c>
      <c r="JO88" s="153" t="e">
        <f t="shared" si="591"/>
        <v>#N/A</v>
      </c>
      <c r="JP88" s="153" t="e">
        <f t="shared" si="591"/>
        <v>#N/A</v>
      </c>
      <c r="JQ88" s="153" t="e">
        <f t="shared" si="591"/>
        <v>#N/A</v>
      </c>
      <c r="JR88" s="153" t="e">
        <f t="shared" si="591"/>
        <v>#N/A</v>
      </c>
      <c r="JS88" s="153" t="e">
        <f t="shared" si="591"/>
        <v>#N/A</v>
      </c>
      <c r="JT88" s="153" t="e">
        <f t="shared" si="591"/>
        <v>#N/A</v>
      </c>
      <c r="JU88" s="153" t="e">
        <f t="shared" si="591"/>
        <v>#N/A</v>
      </c>
      <c r="JV88" s="153" t="e">
        <f t="shared" si="591"/>
        <v>#N/A</v>
      </c>
      <c r="JW88" s="153" t="e">
        <f t="shared" si="591"/>
        <v>#N/A</v>
      </c>
      <c r="JX88" s="153" t="e">
        <f t="shared" si="591"/>
        <v>#N/A</v>
      </c>
      <c r="JY88" s="153" t="e">
        <f t="shared" si="591"/>
        <v>#N/A</v>
      </c>
      <c r="JZ88" s="153" t="e">
        <f t="shared" si="591"/>
        <v>#N/A</v>
      </c>
      <c r="KA88" s="153" t="e">
        <f t="shared" si="591"/>
        <v>#N/A</v>
      </c>
      <c r="KB88" s="153" t="e">
        <f t="shared" si="591"/>
        <v>#N/A</v>
      </c>
      <c r="KC88" s="153" t="e">
        <f t="shared" si="365"/>
        <v>#N/A</v>
      </c>
      <c r="KD88" s="153" t="e">
        <f t="shared" si="564"/>
        <v>#N/A</v>
      </c>
      <c r="KE88" s="153" t="e">
        <f t="shared" si="564"/>
        <v>#N/A</v>
      </c>
      <c r="KF88" s="153" t="e">
        <f t="shared" si="564"/>
        <v>#N/A</v>
      </c>
      <c r="KG88" s="153" t="e">
        <f t="shared" si="577"/>
        <v>#N/A</v>
      </c>
      <c r="KH88" s="153" t="e">
        <f t="shared" si="577"/>
        <v>#N/A</v>
      </c>
      <c r="KI88" s="153" t="e">
        <f t="shared" si="577"/>
        <v>#N/A</v>
      </c>
      <c r="KJ88" s="153" t="e">
        <f t="shared" si="577"/>
        <v>#N/A</v>
      </c>
      <c r="KK88" s="153" t="e">
        <f t="shared" si="577"/>
        <v>#N/A</v>
      </c>
      <c r="KL88" s="153" t="e">
        <f t="shared" si="577"/>
        <v>#N/A</v>
      </c>
      <c r="KM88" s="153" t="e">
        <f t="shared" si="577"/>
        <v>#N/A</v>
      </c>
      <c r="KN88" s="153" t="e">
        <f t="shared" si="577"/>
        <v>#N/A</v>
      </c>
      <c r="KO88" s="153" t="e">
        <f t="shared" si="577"/>
        <v>#N/A</v>
      </c>
      <c r="KP88" s="153" t="e">
        <f t="shared" si="577"/>
        <v>#N/A</v>
      </c>
      <c r="KQ88" s="153" t="e">
        <f t="shared" si="577"/>
        <v>#N/A</v>
      </c>
      <c r="KR88" s="153" t="e">
        <f t="shared" si="577"/>
        <v>#N/A</v>
      </c>
      <c r="KS88" s="153" t="e">
        <f t="shared" si="577"/>
        <v>#N/A</v>
      </c>
      <c r="KT88" s="153" t="e">
        <f t="shared" si="577"/>
        <v>#N/A</v>
      </c>
      <c r="KU88" s="153" t="e">
        <f t="shared" si="577"/>
        <v>#N/A</v>
      </c>
      <c r="KV88" s="153" t="e">
        <f t="shared" si="572"/>
        <v>#N/A</v>
      </c>
      <c r="KW88" s="153" t="e">
        <f t="shared" si="572"/>
        <v>#N/A</v>
      </c>
      <c r="KX88" s="153" t="e">
        <f t="shared" si="572"/>
        <v>#N/A</v>
      </c>
      <c r="KY88" s="153" t="e">
        <f t="shared" si="572"/>
        <v>#N/A</v>
      </c>
      <c r="KZ88" s="153" t="e">
        <f t="shared" si="572"/>
        <v>#N/A</v>
      </c>
      <c r="LA88" s="153" t="e">
        <f t="shared" si="572"/>
        <v>#N/A</v>
      </c>
      <c r="LB88" s="153" t="e">
        <f t="shared" si="572"/>
        <v>#N/A</v>
      </c>
      <c r="LC88" s="153" t="e">
        <f t="shared" si="572"/>
        <v>#N/A</v>
      </c>
      <c r="LD88" s="153" t="e">
        <f t="shared" si="572"/>
        <v>#N/A</v>
      </c>
      <c r="LE88" s="153" t="e">
        <f t="shared" si="572"/>
        <v>#N/A</v>
      </c>
      <c r="LF88" s="153" t="e">
        <f t="shared" si="572"/>
        <v>#N/A</v>
      </c>
      <c r="LG88" s="153" t="e">
        <f t="shared" si="572"/>
        <v>#N/A</v>
      </c>
      <c r="LH88" s="153" t="e">
        <f t="shared" si="572"/>
        <v>#N/A</v>
      </c>
      <c r="LI88" s="153" t="e">
        <f t="shared" si="572"/>
        <v>#N/A</v>
      </c>
      <c r="LJ88" s="153" t="e">
        <f t="shared" si="572"/>
        <v>#N/A</v>
      </c>
      <c r="LK88" s="153" t="e">
        <f t="shared" si="568"/>
        <v>#N/A</v>
      </c>
      <c r="LL88" s="153" t="e">
        <f t="shared" si="568"/>
        <v>#N/A</v>
      </c>
      <c r="LM88" s="153" t="e">
        <f t="shared" si="568"/>
        <v>#N/A</v>
      </c>
      <c r="LN88" s="153" t="e">
        <f t="shared" si="568"/>
        <v>#N/A</v>
      </c>
      <c r="LO88" s="153" t="e">
        <f t="shared" si="568"/>
        <v>#N/A</v>
      </c>
      <c r="LP88" s="153" t="e">
        <f t="shared" si="568"/>
        <v>#N/A</v>
      </c>
      <c r="LQ88" s="153" t="e">
        <f t="shared" si="568"/>
        <v>#N/A</v>
      </c>
      <c r="LR88" s="153" t="e">
        <f t="shared" si="568"/>
        <v>#N/A</v>
      </c>
      <c r="LS88" s="153" t="e">
        <f t="shared" si="568"/>
        <v>#N/A</v>
      </c>
      <c r="LT88" s="153" t="e">
        <f t="shared" si="568"/>
        <v>#N/A</v>
      </c>
      <c r="LU88" s="153" t="e">
        <f t="shared" si="568"/>
        <v>#N/A</v>
      </c>
      <c r="LV88" s="153" t="e">
        <f t="shared" si="568"/>
        <v>#N/A</v>
      </c>
      <c r="LW88" s="153" t="e">
        <f t="shared" si="568"/>
        <v>#N/A</v>
      </c>
      <c r="LX88" s="153" t="e">
        <f t="shared" si="568"/>
        <v>#N/A</v>
      </c>
      <c r="LY88" s="153" t="e">
        <f t="shared" si="568"/>
        <v>#N/A</v>
      </c>
      <c r="LZ88" s="153" t="e">
        <f t="shared" si="592"/>
        <v>#N/A</v>
      </c>
      <c r="MA88" s="153" t="e">
        <f t="shared" si="592"/>
        <v>#N/A</v>
      </c>
      <c r="MB88" s="153" t="e">
        <f t="shared" si="592"/>
        <v>#N/A</v>
      </c>
      <c r="MC88" s="153" t="e">
        <f t="shared" si="592"/>
        <v>#N/A</v>
      </c>
      <c r="MD88" s="153" t="e">
        <f t="shared" si="592"/>
        <v>#N/A</v>
      </c>
      <c r="ME88" s="153" t="e">
        <f t="shared" si="592"/>
        <v>#N/A</v>
      </c>
      <c r="MF88" s="153" t="e">
        <f t="shared" si="592"/>
        <v>#N/A</v>
      </c>
      <c r="MG88" s="153" t="e">
        <f t="shared" si="592"/>
        <v>#N/A</v>
      </c>
      <c r="MH88" s="153" t="e">
        <f t="shared" si="592"/>
        <v>#N/A</v>
      </c>
      <c r="MI88" s="153" t="e">
        <f t="shared" si="592"/>
        <v>#N/A</v>
      </c>
      <c r="MJ88" s="153" t="e">
        <f t="shared" si="592"/>
        <v>#N/A</v>
      </c>
      <c r="MK88" s="153" t="e">
        <f t="shared" si="592"/>
        <v>#N/A</v>
      </c>
      <c r="ML88" s="153" t="e">
        <f t="shared" si="592"/>
        <v>#N/A</v>
      </c>
      <c r="MM88" s="153" t="e">
        <f t="shared" si="592"/>
        <v>#N/A</v>
      </c>
      <c r="MN88" s="153" t="e">
        <f t="shared" si="592"/>
        <v>#N/A</v>
      </c>
      <c r="MO88" s="153" t="e">
        <f t="shared" si="366"/>
        <v>#N/A</v>
      </c>
      <c r="MP88" s="153" t="e">
        <f t="shared" si="565"/>
        <v>#N/A</v>
      </c>
      <c r="MQ88" s="153" t="e">
        <f t="shared" si="565"/>
        <v>#N/A</v>
      </c>
      <c r="MR88" s="153" t="e">
        <f t="shared" si="565"/>
        <v>#N/A</v>
      </c>
      <c r="MS88" s="153" t="e">
        <f t="shared" si="578"/>
        <v>#N/A</v>
      </c>
      <c r="MT88" s="153" t="e">
        <f t="shared" si="578"/>
        <v>#N/A</v>
      </c>
      <c r="MU88" s="153" t="e">
        <f t="shared" si="578"/>
        <v>#N/A</v>
      </c>
      <c r="MV88" s="153" t="e">
        <f t="shared" si="578"/>
        <v>#N/A</v>
      </c>
      <c r="MW88" s="153" t="e">
        <f t="shared" si="578"/>
        <v>#N/A</v>
      </c>
      <c r="MX88" s="153" t="e">
        <f t="shared" si="578"/>
        <v>#N/A</v>
      </c>
      <c r="MY88" s="153" t="e">
        <f t="shared" si="578"/>
        <v>#N/A</v>
      </c>
      <c r="MZ88" s="153" t="e">
        <f t="shared" si="578"/>
        <v>#N/A</v>
      </c>
      <c r="NA88" s="153" t="e">
        <f t="shared" si="578"/>
        <v>#N/A</v>
      </c>
      <c r="NB88" s="153" t="e">
        <f t="shared" si="578"/>
        <v>#N/A</v>
      </c>
      <c r="NC88" s="153" t="e">
        <f t="shared" si="578"/>
        <v>#N/A</v>
      </c>
      <c r="ND88" s="153" t="e">
        <f t="shared" si="578"/>
        <v>#N/A</v>
      </c>
      <c r="NE88" s="153" t="e">
        <f t="shared" si="578"/>
        <v>#N/A</v>
      </c>
      <c r="NF88" s="153" t="e">
        <f t="shared" si="578"/>
        <v>#N/A</v>
      </c>
      <c r="NG88" s="153" t="e">
        <f t="shared" si="578"/>
        <v>#N/A</v>
      </c>
      <c r="NH88" s="153" t="e">
        <f t="shared" si="573"/>
        <v>#N/A</v>
      </c>
      <c r="NI88" s="153" t="e">
        <f t="shared" si="573"/>
        <v>#N/A</v>
      </c>
      <c r="NJ88" s="153" t="e">
        <f t="shared" si="573"/>
        <v>#N/A</v>
      </c>
      <c r="NK88" s="153" t="e">
        <f t="shared" si="573"/>
        <v>#N/A</v>
      </c>
      <c r="NL88" s="153" t="e">
        <f t="shared" si="573"/>
        <v>#N/A</v>
      </c>
      <c r="NM88" s="153" t="e">
        <f t="shared" si="573"/>
        <v>#N/A</v>
      </c>
      <c r="NN88" s="153" t="e">
        <f t="shared" si="573"/>
        <v>#N/A</v>
      </c>
      <c r="NO88" s="153" t="e">
        <f t="shared" si="573"/>
        <v>#N/A</v>
      </c>
      <c r="NP88" s="153" t="e">
        <f t="shared" si="573"/>
        <v>#N/A</v>
      </c>
      <c r="NQ88" s="153" t="e">
        <f t="shared" si="573"/>
        <v>#N/A</v>
      </c>
      <c r="NR88" s="153" t="e">
        <f t="shared" si="573"/>
        <v>#N/A</v>
      </c>
      <c r="NS88" s="153" t="e">
        <f t="shared" si="573"/>
        <v>#N/A</v>
      </c>
      <c r="NT88" s="153" t="e">
        <f t="shared" si="573"/>
        <v>#N/A</v>
      </c>
      <c r="NU88" s="153" t="e">
        <f t="shared" si="573"/>
        <v>#N/A</v>
      </c>
      <c r="NV88" s="153" t="e">
        <f t="shared" si="573"/>
        <v>#N/A</v>
      </c>
      <c r="NW88" s="153" t="e">
        <f t="shared" si="569"/>
        <v>#N/A</v>
      </c>
      <c r="NX88" s="153" t="e">
        <f t="shared" si="569"/>
        <v>#N/A</v>
      </c>
      <c r="NY88" s="153" t="e">
        <f t="shared" si="569"/>
        <v>#N/A</v>
      </c>
      <c r="NZ88" s="153" t="e">
        <f t="shared" si="569"/>
        <v>#N/A</v>
      </c>
      <c r="OA88" s="153" t="e">
        <f t="shared" si="569"/>
        <v>#N/A</v>
      </c>
      <c r="OB88" s="153" t="e">
        <f t="shared" si="569"/>
        <v>#N/A</v>
      </c>
      <c r="OC88" s="153" t="e">
        <f t="shared" si="569"/>
        <v>#N/A</v>
      </c>
      <c r="OD88" s="153" t="e">
        <f t="shared" si="569"/>
        <v>#N/A</v>
      </c>
      <c r="OE88" s="153" t="e">
        <f t="shared" si="569"/>
        <v>#N/A</v>
      </c>
      <c r="OF88" s="153" t="e">
        <f t="shared" si="569"/>
        <v>#N/A</v>
      </c>
      <c r="OG88" s="153" t="e">
        <f t="shared" si="569"/>
        <v>#N/A</v>
      </c>
      <c r="OH88" s="153" t="e">
        <f t="shared" si="569"/>
        <v>#N/A</v>
      </c>
      <c r="OI88" s="153" t="e">
        <f t="shared" si="569"/>
        <v>#N/A</v>
      </c>
      <c r="OJ88" s="153" t="e">
        <f t="shared" si="569"/>
        <v>#N/A</v>
      </c>
      <c r="OK88" s="153" t="e">
        <f t="shared" si="569"/>
        <v>#N/A</v>
      </c>
      <c r="OL88" s="153" t="e">
        <f t="shared" si="593"/>
        <v>#N/A</v>
      </c>
      <c r="OM88" s="153" t="e">
        <f t="shared" si="593"/>
        <v>#N/A</v>
      </c>
      <c r="ON88" s="153" t="e">
        <f t="shared" si="593"/>
        <v>#N/A</v>
      </c>
      <c r="OO88" s="153" t="e">
        <f t="shared" si="593"/>
        <v>#N/A</v>
      </c>
      <c r="OP88" s="153" t="e">
        <f t="shared" si="593"/>
        <v>#N/A</v>
      </c>
      <c r="OQ88" s="153" t="e">
        <f t="shared" si="593"/>
        <v>#N/A</v>
      </c>
      <c r="OR88" s="153" t="e">
        <f t="shared" si="593"/>
        <v>#N/A</v>
      </c>
      <c r="OS88" s="153" t="e">
        <f t="shared" si="593"/>
        <v>#N/A</v>
      </c>
      <c r="OT88" s="153" t="e">
        <f t="shared" si="593"/>
        <v>#N/A</v>
      </c>
      <c r="OU88" s="153" t="e">
        <f t="shared" si="593"/>
        <v>#N/A</v>
      </c>
      <c r="OV88" s="153" t="e">
        <f t="shared" si="593"/>
        <v>#N/A</v>
      </c>
      <c r="OW88" s="153" t="e">
        <f t="shared" si="593"/>
        <v>#N/A</v>
      </c>
      <c r="OX88" s="153" t="e">
        <f t="shared" si="593"/>
        <v>#N/A</v>
      </c>
      <c r="OY88" s="153" t="e">
        <f t="shared" si="593"/>
        <v>#N/A</v>
      </c>
      <c r="OZ88" s="153" t="e">
        <f t="shared" si="593"/>
        <v>#N/A</v>
      </c>
      <c r="PA88" s="153" t="e">
        <f t="shared" si="367"/>
        <v>#N/A</v>
      </c>
      <c r="PB88" s="153" t="e">
        <f t="shared" si="589"/>
        <v>#N/A</v>
      </c>
      <c r="PC88" s="153" t="e">
        <f t="shared" si="589"/>
        <v>#N/A</v>
      </c>
      <c r="PD88" s="153" t="e">
        <f t="shared" si="589"/>
        <v>#N/A</v>
      </c>
      <c r="PE88" s="153" t="e">
        <f t="shared" si="589"/>
        <v>#N/A</v>
      </c>
      <c r="PF88" s="153" t="e">
        <f t="shared" si="589"/>
        <v>#N/A</v>
      </c>
      <c r="PG88" s="153" t="e">
        <f t="shared" si="589"/>
        <v>#N/A</v>
      </c>
      <c r="PH88" s="153" t="e">
        <f t="shared" si="589"/>
        <v>#N/A</v>
      </c>
      <c r="PI88" s="153" t="e">
        <f t="shared" si="589"/>
        <v>#N/A</v>
      </c>
    </row>
    <row r="89" spans="1:425" hidden="1" x14ac:dyDescent="0.75">
      <c r="A89" s="4">
        <v>86</v>
      </c>
      <c r="B89" s="342" t="str">
        <f>IFERROR(_xlfn.LOGNORM.INV(VLookups!$B$22,LN($G89),LN($K89)),"")</f>
        <v/>
      </c>
      <c r="C89" s="87"/>
      <c r="D89" s="342" t="str">
        <f>IFERROR(_xlfn.LOGNORM.INV(VLookups!$B$23,LN($G89),LN($K89)),"")</f>
        <v/>
      </c>
      <c r="E89" s="34" t="str">
        <f t="shared" si="350"/>
        <v/>
      </c>
      <c r="F89" s="34" t="str">
        <f t="shared" si="351"/>
        <v/>
      </c>
      <c r="G89" s="68" t="str">
        <f>IF(AND(C89&gt;0,NOT(ISBLANK(H89))),IF(VLOOKUP($C$3,VLookups!$A$17:$B$18,2,FALSE),C89*VLOOKUP(H89,VLookups!$A$4:$B$13,2,FALSE),C89),"")</f>
        <v/>
      </c>
      <c r="H89" s="21"/>
      <c r="I89" s="56"/>
      <c r="J89" s="244"/>
      <c r="K89" s="343" t="str">
        <f>IF(C89&gt;0,IF(ISBLANK(J89),IF(ISBLANK(H89),"",VLOOKUP(H89,VLookups!$A$4:$C$13,3,FALSE)),J89),"")</f>
        <v/>
      </c>
      <c r="L89" s="343" t="str">
        <f t="shared" si="352"/>
        <v/>
      </c>
      <c r="M89" s="70" t="str">
        <f t="shared" si="353"/>
        <v/>
      </c>
      <c r="N89" s="87"/>
      <c r="O89" s="237" t="str">
        <f>IF(AND(N89&gt;0,C89&gt;0,NOT(K89="")),ABS(VLOOKUP($N$1,VLookups!$A$53:$B$54,2,FALSE)-_xlfn.LOGNORM.DIST(N89,LN(G89),LN(K89),TRUE)),"")</f>
        <v/>
      </c>
      <c r="P89" s="86" t="str">
        <f>IF(AND($B89&gt;0,$C89&gt;0,$D89&gt;0,NOT(ISBLANK($H89))),_xlfn.LOGNORM.INV(ABS(VLOOKUP($N$1,VLookups!$A$53:$B$54,2,FALSE)-P$3),LN($G89),LN($K89)),"")</f>
        <v/>
      </c>
      <c r="Q89" s="85" t="str">
        <f>IF(AND($B89&gt;0,$C89&gt;0,$D89&gt;0,NOT(ISBLANK($H89))),_xlfn.LOGNORM.INV(ABS(VLOOKUP($N$1,VLookups!$A$53:$B$54,2,FALSE)-Q$3),LN($G89),LN($K89)),"")</f>
        <v/>
      </c>
      <c r="R89" s="86" t="str">
        <f>IF(AND($B89&gt;0,$C89&gt;0,$D89&gt;0,NOT(ISBLANK($H89))),_xlfn.LOGNORM.INV(ABS(VLOOKUP($N$1,VLookups!$A$53:$B$54,2,FALSE)-R$3),LN($G89),LN($K89)),"")</f>
        <v/>
      </c>
      <c r="S89" s="85" t="str">
        <f>IF(AND($B89&gt;0,$C89&gt;0,$D89&gt;0,NOT(ISBLANK($H89))),_xlfn.LOGNORM.INV(ABS(VLOOKUP($N$1,VLookups!$A$53:$B$54,2,FALSE)-S$3),LN($G89),LN($K89)),"")</f>
        <v/>
      </c>
      <c r="T89" s="86" t="str">
        <f>IF(AND($B89&gt;0,$C89&gt;0,$D89&gt;0,NOT(ISBLANK($H89))),_xlfn.LOGNORM.INV(ABS(VLOOKUP($N$1,VLookups!$A$53:$B$54,2,FALSE)-T$3),LN($G89),LN($K89)),"")</f>
        <v/>
      </c>
      <c r="U89" s="85" t="str">
        <f>IF(AND($B89&gt;0,$C89&gt;0,$D89&gt;0,NOT(ISBLANK($H89))),_xlfn.LOGNORM.INV(ABS(VLOOKUP($N$1,VLookups!$A$53:$B$54,2,FALSE)-U$3),LN($G89),LN($K89)),"")</f>
        <v/>
      </c>
      <c r="V89" s="5"/>
      <c r="W89" s="152" t="str">
        <f t="shared" si="354"/>
        <v/>
      </c>
      <c r="X89" s="152"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53" t="e">
        <f t="shared" si="348"/>
        <v>#N/A</v>
      </c>
      <c r="HR89" s="153" t="e">
        <f t="shared" si="563"/>
        <v>#N/A</v>
      </c>
      <c r="HS89" s="153" t="e">
        <f t="shared" si="563"/>
        <v>#N/A</v>
      </c>
      <c r="HT89" s="153" t="e">
        <f t="shared" si="563"/>
        <v>#N/A</v>
      </c>
      <c r="HU89" s="153" t="e">
        <f t="shared" si="576"/>
        <v>#N/A</v>
      </c>
      <c r="HV89" s="153" t="e">
        <f t="shared" si="576"/>
        <v>#N/A</v>
      </c>
      <c r="HW89" s="153" t="e">
        <f t="shared" si="576"/>
        <v>#N/A</v>
      </c>
      <c r="HX89" s="153" t="e">
        <f t="shared" si="576"/>
        <v>#N/A</v>
      </c>
      <c r="HY89" s="153" t="e">
        <f t="shared" si="576"/>
        <v>#N/A</v>
      </c>
      <c r="HZ89" s="153" t="e">
        <f t="shared" si="576"/>
        <v>#N/A</v>
      </c>
      <c r="IA89" s="153" t="e">
        <f t="shared" si="576"/>
        <v>#N/A</v>
      </c>
      <c r="IB89" s="153" t="e">
        <f t="shared" si="576"/>
        <v>#N/A</v>
      </c>
      <c r="IC89" s="153" t="e">
        <f t="shared" si="576"/>
        <v>#N/A</v>
      </c>
      <c r="ID89" s="153" t="e">
        <f t="shared" si="576"/>
        <v>#N/A</v>
      </c>
      <c r="IE89" s="153" t="e">
        <f t="shared" si="576"/>
        <v>#N/A</v>
      </c>
      <c r="IF89" s="153" t="e">
        <f t="shared" si="576"/>
        <v>#N/A</v>
      </c>
      <c r="IG89" s="153" t="e">
        <f t="shared" si="576"/>
        <v>#N/A</v>
      </c>
      <c r="IH89" s="153" t="e">
        <f t="shared" si="576"/>
        <v>#N/A</v>
      </c>
      <c r="II89" s="153" t="e">
        <f t="shared" si="576"/>
        <v>#N/A</v>
      </c>
      <c r="IJ89" s="153" t="e">
        <f t="shared" si="571"/>
        <v>#N/A</v>
      </c>
      <c r="IK89" s="153" t="e">
        <f t="shared" si="571"/>
        <v>#N/A</v>
      </c>
      <c r="IL89" s="153" t="e">
        <f t="shared" si="571"/>
        <v>#N/A</v>
      </c>
      <c r="IM89" s="153" t="e">
        <f t="shared" si="571"/>
        <v>#N/A</v>
      </c>
      <c r="IN89" s="153" t="e">
        <f t="shared" si="571"/>
        <v>#N/A</v>
      </c>
      <c r="IO89" s="153" t="e">
        <f t="shared" si="571"/>
        <v>#N/A</v>
      </c>
      <c r="IP89" s="153" t="e">
        <f t="shared" si="571"/>
        <v>#N/A</v>
      </c>
      <c r="IQ89" s="153" t="e">
        <f t="shared" si="571"/>
        <v>#N/A</v>
      </c>
      <c r="IR89" s="153" t="e">
        <f t="shared" si="571"/>
        <v>#N/A</v>
      </c>
      <c r="IS89" s="153" t="e">
        <f t="shared" si="571"/>
        <v>#N/A</v>
      </c>
      <c r="IT89" s="153" t="e">
        <f t="shared" si="571"/>
        <v>#N/A</v>
      </c>
      <c r="IU89" s="153" t="e">
        <f t="shared" si="571"/>
        <v>#N/A</v>
      </c>
      <c r="IV89" s="153" t="e">
        <f t="shared" si="571"/>
        <v>#N/A</v>
      </c>
      <c r="IW89" s="153" t="e">
        <f t="shared" si="571"/>
        <v>#N/A</v>
      </c>
      <c r="IX89" s="153" t="e">
        <f t="shared" si="571"/>
        <v>#N/A</v>
      </c>
      <c r="IY89" s="153" t="e">
        <f t="shared" si="567"/>
        <v>#N/A</v>
      </c>
      <c r="IZ89" s="153" t="e">
        <f t="shared" si="567"/>
        <v>#N/A</v>
      </c>
      <c r="JA89" s="153" t="e">
        <f t="shared" si="567"/>
        <v>#N/A</v>
      </c>
      <c r="JB89" s="153" t="e">
        <f t="shared" si="567"/>
        <v>#N/A</v>
      </c>
      <c r="JC89" s="153" t="e">
        <f t="shared" si="567"/>
        <v>#N/A</v>
      </c>
      <c r="JD89" s="153" t="e">
        <f t="shared" si="567"/>
        <v>#N/A</v>
      </c>
      <c r="JE89" s="153" t="e">
        <f t="shared" si="567"/>
        <v>#N/A</v>
      </c>
      <c r="JF89" s="153" t="e">
        <f t="shared" si="567"/>
        <v>#N/A</v>
      </c>
      <c r="JG89" s="153" t="e">
        <f t="shared" si="567"/>
        <v>#N/A</v>
      </c>
      <c r="JH89" s="153" t="e">
        <f t="shared" si="567"/>
        <v>#N/A</v>
      </c>
      <c r="JI89" s="153" t="e">
        <f t="shared" si="567"/>
        <v>#N/A</v>
      </c>
      <c r="JJ89" s="153" t="e">
        <f t="shared" si="567"/>
        <v>#N/A</v>
      </c>
      <c r="JK89" s="153" t="e">
        <f t="shared" si="567"/>
        <v>#N/A</v>
      </c>
      <c r="JL89" s="153" t="e">
        <f t="shared" si="567"/>
        <v>#N/A</v>
      </c>
      <c r="JM89" s="153" t="e">
        <f t="shared" si="567"/>
        <v>#N/A</v>
      </c>
      <c r="JN89" s="153" t="e">
        <f t="shared" si="591"/>
        <v>#N/A</v>
      </c>
      <c r="JO89" s="153" t="e">
        <f t="shared" si="591"/>
        <v>#N/A</v>
      </c>
      <c r="JP89" s="153" t="e">
        <f t="shared" si="591"/>
        <v>#N/A</v>
      </c>
      <c r="JQ89" s="153" t="e">
        <f t="shared" si="591"/>
        <v>#N/A</v>
      </c>
      <c r="JR89" s="153" t="e">
        <f t="shared" si="591"/>
        <v>#N/A</v>
      </c>
      <c r="JS89" s="153" t="e">
        <f t="shared" si="591"/>
        <v>#N/A</v>
      </c>
      <c r="JT89" s="153" t="e">
        <f t="shared" si="591"/>
        <v>#N/A</v>
      </c>
      <c r="JU89" s="153" t="e">
        <f t="shared" si="591"/>
        <v>#N/A</v>
      </c>
      <c r="JV89" s="153" t="e">
        <f t="shared" si="591"/>
        <v>#N/A</v>
      </c>
      <c r="JW89" s="153" t="e">
        <f t="shared" si="591"/>
        <v>#N/A</v>
      </c>
      <c r="JX89" s="153" t="e">
        <f t="shared" si="591"/>
        <v>#N/A</v>
      </c>
      <c r="JY89" s="153" t="e">
        <f t="shared" si="591"/>
        <v>#N/A</v>
      </c>
      <c r="JZ89" s="153" t="e">
        <f t="shared" si="591"/>
        <v>#N/A</v>
      </c>
      <c r="KA89" s="153" t="e">
        <f t="shared" si="591"/>
        <v>#N/A</v>
      </c>
      <c r="KB89" s="153" t="e">
        <f t="shared" si="591"/>
        <v>#N/A</v>
      </c>
      <c r="KC89" s="153" t="e">
        <f t="shared" si="365"/>
        <v>#N/A</v>
      </c>
      <c r="KD89" s="153" t="e">
        <f t="shared" si="564"/>
        <v>#N/A</v>
      </c>
      <c r="KE89" s="153" t="e">
        <f t="shared" si="564"/>
        <v>#N/A</v>
      </c>
      <c r="KF89" s="153" t="e">
        <f t="shared" si="564"/>
        <v>#N/A</v>
      </c>
      <c r="KG89" s="153" t="e">
        <f t="shared" si="577"/>
        <v>#N/A</v>
      </c>
      <c r="KH89" s="153" t="e">
        <f t="shared" si="577"/>
        <v>#N/A</v>
      </c>
      <c r="KI89" s="153" t="e">
        <f t="shared" si="577"/>
        <v>#N/A</v>
      </c>
      <c r="KJ89" s="153" t="e">
        <f t="shared" si="577"/>
        <v>#N/A</v>
      </c>
      <c r="KK89" s="153" t="e">
        <f t="shared" si="577"/>
        <v>#N/A</v>
      </c>
      <c r="KL89" s="153" t="e">
        <f t="shared" si="577"/>
        <v>#N/A</v>
      </c>
      <c r="KM89" s="153" t="e">
        <f t="shared" si="577"/>
        <v>#N/A</v>
      </c>
      <c r="KN89" s="153" t="e">
        <f t="shared" si="577"/>
        <v>#N/A</v>
      </c>
      <c r="KO89" s="153" t="e">
        <f t="shared" si="577"/>
        <v>#N/A</v>
      </c>
      <c r="KP89" s="153" t="e">
        <f t="shared" si="577"/>
        <v>#N/A</v>
      </c>
      <c r="KQ89" s="153" t="e">
        <f t="shared" si="577"/>
        <v>#N/A</v>
      </c>
      <c r="KR89" s="153" t="e">
        <f t="shared" si="577"/>
        <v>#N/A</v>
      </c>
      <c r="KS89" s="153" t="e">
        <f t="shared" si="577"/>
        <v>#N/A</v>
      </c>
      <c r="KT89" s="153" t="e">
        <f t="shared" si="577"/>
        <v>#N/A</v>
      </c>
      <c r="KU89" s="153" t="e">
        <f t="shared" si="577"/>
        <v>#N/A</v>
      </c>
      <c r="KV89" s="153" t="e">
        <f t="shared" si="572"/>
        <v>#N/A</v>
      </c>
      <c r="KW89" s="153" t="e">
        <f t="shared" si="572"/>
        <v>#N/A</v>
      </c>
      <c r="KX89" s="153" t="e">
        <f t="shared" si="572"/>
        <v>#N/A</v>
      </c>
      <c r="KY89" s="153" t="e">
        <f t="shared" si="572"/>
        <v>#N/A</v>
      </c>
      <c r="KZ89" s="153" t="e">
        <f t="shared" si="572"/>
        <v>#N/A</v>
      </c>
      <c r="LA89" s="153" t="e">
        <f t="shared" si="572"/>
        <v>#N/A</v>
      </c>
      <c r="LB89" s="153" t="e">
        <f t="shared" si="572"/>
        <v>#N/A</v>
      </c>
      <c r="LC89" s="153" t="e">
        <f t="shared" si="572"/>
        <v>#N/A</v>
      </c>
      <c r="LD89" s="153" t="e">
        <f t="shared" si="572"/>
        <v>#N/A</v>
      </c>
      <c r="LE89" s="153" t="e">
        <f t="shared" si="572"/>
        <v>#N/A</v>
      </c>
      <c r="LF89" s="153" t="e">
        <f t="shared" si="572"/>
        <v>#N/A</v>
      </c>
      <c r="LG89" s="153" t="e">
        <f t="shared" si="572"/>
        <v>#N/A</v>
      </c>
      <c r="LH89" s="153" t="e">
        <f t="shared" si="572"/>
        <v>#N/A</v>
      </c>
      <c r="LI89" s="153" t="e">
        <f t="shared" si="572"/>
        <v>#N/A</v>
      </c>
      <c r="LJ89" s="153" t="e">
        <f t="shared" si="572"/>
        <v>#N/A</v>
      </c>
      <c r="LK89" s="153" t="e">
        <f t="shared" si="568"/>
        <v>#N/A</v>
      </c>
      <c r="LL89" s="153" t="e">
        <f t="shared" si="568"/>
        <v>#N/A</v>
      </c>
      <c r="LM89" s="153" t="e">
        <f t="shared" si="568"/>
        <v>#N/A</v>
      </c>
      <c r="LN89" s="153" t="e">
        <f t="shared" si="568"/>
        <v>#N/A</v>
      </c>
      <c r="LO89" s="153" t="e">
        <f t="shared" si="568"/>
        <v>#N/A</v>
      </c>
      <c r="LP89" s="153" t="e">
        <f t="shared" si="568"/>
        <v>#N/A</v>
      </c>
      <c r="LQ89" s="153" t="e">
        <f t="shared" si="568"/>
        <v>#N/A</v>
      </c>
      <c r="LR89" s="153" t="e">
        <f t="shared" si="568"/>
        <v>#N/A</v>
      </c>
      <c r="LS89" s="153" t="e">
        <f t="shared" si="568"/>
        <v>#N/A</v>
      </c>
      <c r="LT89" s="153" t="e">
        <f t="shared" si="568"/>
        <v>#N/A</v>
      </c>
      <c r="LU89" s="153" t="e">
        <f t="shared" si="568"/>
        <v>#N/A</v>
      </c>
      <c r="LV89" s="153" t="e">
        <f t="shared" si="568"/>
        <v>#N/A</v>
      </c>
      <c r="LW89" s="153" t="e">
        <f t="shared" si="568"/>
        <v>#N/A</v>
      </c>
      <c r="LX89" s="153" t="e">
        <f t="shared" si="568"/>
        <v>#N/A</v>
      </c>
      <c r="LY89" s="153" t="e">
        <f t="shared" si="568"/>
        <v>#N/A</v>
      </c>
      <c r="LZ89" s="153" t="e">
        <f t="shared" si="592"/>
        <v>#N/A</v>
      </c>
      <c r="MA89" s="153" t="e">
        <f t="shared" si="592"/>
        <v>#N/A</v>
      </c>
      <c r="MB89" s="153" t="e">
        <f t="shared" si="592"/>
        <v>#N/A</v>
      </c>
      <c r="MC89" s="153" t="e">
        <f t="shared" si="592"/>
        <v>#N/A</v>
      </c>
      <c r="MD89" s="153" t="e">
        <f t="shared" si="592"/>
        <v>#N/A</v>
      </c>
      <c r="ME89" s="153" t="e">
        <f t="shared" si="592"/>
        <v>#N/A</v>
      </c>
      <c r="MF89" s="153" t="e">
        <f t="shared" si="592"/>
        <v>#N/A</v>
      </c>
      <c r="MG89" s="153" t="e">
        <f t="shared" si="592"/>
        <v>#N/A</v>
      </c>
      <c r="MH89" s="153" t="e">
        <f t="shared" si="592"/>
        <v>#N/A</v>
      </c>
      <c r="MI89" s="153" t="e">
        <f t="shared" si="592"/>
        <v>#N/A</v>
      </c>
      <c r="MJ89" s="153" t="e">
        <f t="shared" si="592"/>
        <v>#N/A</v>
      </c>
      <c r="MK89" s="153" t="e">
        <f t="shared" si="592"/>
        <v>#N/A</v>
      </c>
      <c r="ML89" s="153" t="e">
        <f t="shared" si="592"/>
        <v>#N/A</v>
      </c>
      <c r="MM89" s="153" t="e">
        <f t="shared" si="592"/>
        <v>#N/A</v>
      </c>
      <c r="MN89" s="153" t="e">
        <f t="shared" si="592"/>
        <v>#N/A</v>
      </c>
      <c r="MO89" s="153" t="e">
        <f t="shared" si="366"/>
        <v>#N/A</v>
      </c>
      <c r="MP89" s="153" t="e">
        <f t="shared" si="565"/>
        <v>#N/A</v>
      </c>
      <c r="MQ89" s="153" t="e">
        <f t="shared" si="565"/>
        <v>#N/A</v>
      </c>
      <c r="MR89" s="153" t="e">
        <f t="shared" si="565"/>
        <v>#N/A</v>
      </c>
      <c r="MS89" s="153" t="e">
        <f t="shared" si="578"/>
        <v>#N/A</v>
      </c>
      <c r="MT89" s="153" t="e">
        <f t="shared" si="578"/>
        <v>#N/A</v>
      </c>
      <c r="MU89" s="153" t="e">
        <f t="shared" si="578"/>
        <v>#N/A</v>
      </c>
      <c r="MV89" s="153" t="e">
        <f t="shared" si="578"/>
        <v>#N/A</v>
      </c>
      <c r="MW89" s="153" t="e">
        <f t="shared" si="578"/>
        <v>#N/A</v>
      </c>
      <c r="MX89" s="153" t="e">
        <f t="shared" si="578"/>
        <v>#N/A</v>
      </c>
      <c r="MY89" s="153" t="e">
        <f t="shared" si="578"/>
        <v>#N/A</v>
      </c>
      <c r="MZ89" s="153" t="e">
        <f t="shared" si="578"/>
        <v>#N/A</v>
      </c>
      <c r="NA89" s="153" t="e">
        <f t="shared" si="578"/>
        <v>#N/A</v>
      </c>
      <c r="NB89" s="153" t="e">
        <f t="shared" si="578"/>
        <v>#N/A</v>
      </c>
      <c r="NC89" s="153" t="e">
        <f t="shared" si="578"/>
        <v>#N/A</v>
      </c>
      <c r="ND89" s="153" t="e">
        <f t="shared" si="578"/>
        <v>#N/A</v>
      </c>
      <c r="NE89" s="153" t="e">
        <f t="shared" si="578"/>
        <v>#N/A</v>
      </c>
      <c r="NF89" s="153" t="e">
        <f t="shared" si="578"/>
        <v>#N/A</v>
      </c>
      <c r="NG89" s="153" t="e">
        <f t="shared" si="578"/>
        <v>#N/A</v>
      </c>
      <c r="NH89" s="153" t="e">
        <f t="shared" si="573"/>
        <v>#N/A</v>
      </c>
      <c r="NI89" s="153" t="e">
        <f t="shared" si="573"/>
        <v>#N/A</v>
      </c>
      <c r="NJ89" s="153" t="e">
        <f t="shared" si="573"/>
        <v>#N/A</v>
      </c>
      <c r="NK89" s="153" t="e">
        <f t="shared" si="573"/>
        <v>#N/A</v>
      </c>
      <c r="NL89" s="153" t="e">
        <f t="shared" si="573"/>
        <v>#N/A</v>
      </c>
      <c r="NM89" s="153" t="e">
        <f t="shared" si="573"/>
        <v>#N/A</v>
      </c>
      <c r="NN89" s="153" t="e">
        <f t="shared" si="573"/>
        <v>#N/A</v>
      </c>
      <c r="NO89" s="153" t="e">
        <f t="shared" si="573"/>
        <v>#N/A</v>
      </c>
      <c r="NP89" s="153" t="e">
        <f t="shared" si="573"/>
        <v>#N/A</v>
      </c>
      <c r="NQ89" s="153" t="e">
        <f t="shared" si="573"/>
        <v>#N/A</v>
      </c>
      <c r="NR89" s="153" t="e">
        <f t="shared" si="573"/>
        <v>#N/A</v>
      </c>
      <c r="NS89" s="153" t="e">
        <f t="shared" si="573"/>
        <v>#N/A</v>
      </c>
      <c r="NT89" s="153" t="e">
        <f t="shared" si="573"/>
        <v>#N/A</v>
      </c>
      <c r="NU89" s="153" t="e">
        <f t="shared" si="573"/>
        <v>#N/A</v>
      </c>
      <c r="NV89" s="153" t="e">
        <f t="shared" si="573"/>
        <v>#N/A</v>
      </c>
      <c r="NW89" s="153" t="e">
        <f t="shared" si="569"/>
        <v>#N/A</v>
      </c>
      <c r="NX89" s="153" t="e">
        <f t="shared" si="569"/>
        <v>#N/A</v>
      </c>
      <c r="NY89" s="153" t="e">
        <f t="shared" si="569"/>
        <v>#N/A</v>
      </c>
      <c r="NZ89" s="153" t="e">
        <f t="shared" si="569"/>
        <v>#N/A</v>
      </c>
      <c r="OA89" s="153" t="e">
        <f t="shared" si="569"/>
        <v>#N/A</v>
      </c>
      <c r="OB89" s="153" t="e">
        <f t="shared" si="569"/>
        <v>#N/A</v>
      </c>
      <c r="OC89" s="153" t="e">
        <f t="shared" si="569"/>
        <v>#N/A</v>
      </c>
      <c r="OD89" s="153" t="e">
        <f t="shared" si="569"/>
        <v>#N/A</v>
      </c>
      <c r="OE89" s="153" t="e">
        <f t="shared" si="569"/>
        <v>#N/A</v>
      </c>
      <c r="OF89" s="153" t="e">
        <f t="shared" si="569"/>
        <v>#N/A</v>
      </c>
      <c r="OG89" s="153" t="e">
        <f t="shared" si="569"/>
        <v>#N/A</v>
      </c>
      <c r="OH89" s="153" t="e">
        <f t="shared" si="569"/>
        <v>#N/A</v>
      </c>
      <c r="OI89" s="153" t="e">
        <f t="shared" si="569"/>
        <v>#N/A</v>
      </c>
      <c r="OJ89" s="153" t="e">
        <f t="shared" si="569"/>
        <v>#N/A</v>
      </c>
      <c r="OK89" s="153" t="e">
        <f t="shared" si="569"/>
        <v>#N/A</v>
      </c>
      <c r="OL89" s="153" t="e">
        <f t="shared" si="593"/>
        <v>#N/A</v>
      </c>
      <c r="OM89" s="153" t="e">
        <f t="shared" si="593"/>
        <v>#N/A</v>
      </c>
      <c r="ON89" s="153" t="e">
        <f t="shared" si="593"/>
        <v>#N/A</v>
      </c>
      <c r="OO89" s="153" t="e">
        <f t="shared" si="593"/>
        <v>#N/A</v>
      </c>
      <c r="OP89" s="153" t="e">
        <f t="shared" si="593"/>
        <v>#N/A</v>
      </c>
      <c r="OQ89" s="153" t="e">
        <f t="shared" si="593"/>
        <v>#N/A</v>
      </c>
      <c r="OR89" s="153" t="e">
        <f t="shared" si="593"/>
        <v>#N/A</v>
      </c>
      <c r="OS89" s="153" t="e">
        <f t="shared" si="593"/>
        <v>#N/A</v>
      </c>
      <c r="OT89" s="153" t="e">
        <f t="shared" si="593"/>
        <v>#N/A</v>
      </c>
      <c r="OU89" s="153" t="e">
        <f t="shared" si="593"/>
        <v>#N/A</v>
      </c>
      <c r="OV89" s="153" t="e">
        <f t="shared" si="593"/>
        <v>#N/A</v>
      </c>
      <c r="OW89" s="153" t="e">
        <f t="shared" si="593"/>
        <v>#N/A</v>
      </c>
      <c r="OX89" s="153" t="e">
        <f t="shared" si="593"/>
        <v>#N/A</v>
      </c>
      <c r="OY89" s="153" t="e">
        <f t="shared" si="593"/>
        <v>#N/A</v>
      </c>
      <c r="OZ89" s="153" t="e">
        <f t="shared" si="593"/>
        <v>#N/A</v>
      </c>
      <c r="PA89" s="153" t="e">
        <f t="shared" si="367"/>
        <v>#N/A</v>
      </c>
      <c r="PB89" s="153" t="e">
        <f t="shared" si="589"/>
        <v>#N/A</v>
      </c>
      <c r="PC89" s="153" t="e">
        <f t="shared" si="589"/>
        <v>#N/A</v>
      </c>
      <c r="PD89" s="153" t="e">
        <f t="shared" si="589"/>
        <v>#N/A</v>
      </c>
      <c r="PE89" s="153" t="e">
        <f t="shared" si="589"/>
        <v>#N/A</v>
      </c>
      <c r="PF89" s="153" t="e">
        <f t="shared" si="589"/>
        <v>#N/A</v>
      </c>
      <c r="PG89" s="153" t="e">
        <f t="shared" si="589"/>
        <v>#N/A</v>
      </c>
      <c r="PH89" s="153" t="e">
        <f t="shared" si="589"/>
        <v>#N/A</v>
      </c>
      <c r="PI89" s="153" t="e">
        <f t="shared" si="589"/>
        <v>#N/A</v>
      </c>
    </row>
    <row r="90" spans="1:425" hidden="1" x14ac:dyDescent="0.75">
      <c r="A90" s="4">
        <v>87</v>
      </c>
      <c r="B90" s="342" t="str">
        <f>IFERROR(_xlfn.LOGNORM.INV(VLookups!$B$22,LN($G90),LN($K90)),"")</f>
        <v/>
      </c>
      <c r="C90" s="87"/>
      <c r="D90" s="342" t="str">
        <f>IFERROR(_xlfn.LOGNORM.INV(VLookups!$B$23,LN($G90),LN($K90)),"")</f>
        <v/>
      </c>
      <c r="E90" s="34" t="str">
        <f t="shared" si="350"/>
        <v/>
      </c>
      <c r="F90" s="34" t="str">
        <f t="shared" si="351"/>
        <v/>
      </c>
      <c r="G90" s="68" t="str">
        <f>IF(AND(C90&gt;0,NOT(ISBLANK(H90))),IF(VLOOKUP($C$3,VLookups!$A$17:$B$18,2,FALSE),C90*VLOOKUP(H90,VLookups!$A$4:$B$13,2,FALSE),C90),"")</f>
        <v/>
      </c>
      <c r="H90" s="21"/>
      <c r="I90" s="56"/>
      <c r="J90" s="244"/>
      <c r="K90" s="343" t="str">
        <f>IF(C90&gt;0,IF(ISBLANK(J90),IF(ISBLANK(H90),"",VLOOKUP(H90,VLookups!$A$4:$C$13,3,FALSE)),J90),"")</f>
        <v/>
      </c>
      <c r="L90" s="343" t="str">
        <f t="shared" si="352"/>
        <v/>
      </c>
      <c r="M90" s="70" t="str">
        <f t="shared" si="353"/>
        <v/>
      </c>
      <c r="N90" s="87"/>
      <c r="O90" s="237" t="str">
        <f>IF(AND(N90&gt;0,C90&gt;0,NOT(K90="")),ABS(VLOOKUP($N$1,VLookups!$A$53:$B$54,2,FALSE)-_xlfn.LOGNORM.DIST(N90,LN(G90),LN(K90),TRUE)),"")</f>
        <v/>
      </c>
      <c r="P90" s="86" t="str">
        <f>IF(AND($B90&gt;0,$C90&gt;0,$D90&gt;0,NOT(ISBLANK($H90))),_xlfn.LOGNORM.INV(ABS(VLOOKUP($N$1,VLookups!$A$53:$B$54,2,FALSE)-P$3),LN($G90),LN($K90)),"")</f>
        <v/>
      </c>
      <c r="Q90" s="85" t="str">
        <f>IF(AND($B90&gt;0,$C90&gt;0,$D90&gt;0,NOT(ISBLANK($H90))),_xlfn.LOGNORM.INV(ABS(VLOOKUP($N$1,VLookups!$A$53:$B$54,2,FALSE)-Q$3),LN($G90),LN($K90)),"")</f>
        <v/>
      </c>
      <c r="R90" s="86" t="str">
        <f>IF(AND($B90&gt;0,$C90&gt;0,$D90&gt;0,NOT(ISBLANK($H90))),_xlfn.LOGNORM.INV(ABS(VLOOKUP($N$1,VLookups!$A$53:$B$54,2,FALSE)-R$3),LN($G90),LN($K90)),"")</f>
        <v/>
      </c>
      <c r="S90" s="85" t="str">
        <f>IF(AND($B90&gt;0,$C90&gt;0,$D90&gt;0,NOT(ISBLANK($H90))),_xlfn.LOGNORM.INV(ABS(VLOOKUP($N$1,VLookups!$A$53:$B$54,2,FALSE)-S$3),LN($G90),LN($K90)),"")</f>
        <v/>
      </c>
      <c r="T90" s="86" t="str">
        <f>IF(AND($B90&gt;0,$C90&gt;0,$D90&gt;0,NOT(ISBLANK($H90))),_xlfn.LOGNORM.INV(ABS(VLOOKUP($N$1,VLookups!$A$53:$B$54,2,FALSE)-T$3),LN($G90),LN($K90)),"")</f>
        <v/>
      </c>
      <c r="U90" s="85" t="str">
        <f>IF(AND($B90&gt;0,$C90&gt;0,$D90&gt;0,NOT(ISBLANK($H90))),_xlfn.LOGNORM.INV(ABS(VLOOKUP($N$1,VLookups!$A$53:$B$54,2,FALSE)-U$3),LN($G90),LN($K90)),"")</f>
        <v/>
      </c>
      <c r="V90" s="5"/>
      <c r="W90" s="152" t="str">
        <f t="shared" si="354"/>
        <v/>
      </c>
      <c r="X90" s="152"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53" t="e">
        <f t="shared" si="348"/>
        <v>#N/A</v>
      </c>
      <c r="HR90" s="153" t="e">
        <f t="shared" si="563"/>
        <v>#N/A</v>
      </c>
      <c r="HS90" s="153" t="e">
        <f t="shared" si="563"/>
        <v>#N/A</v>
      </c>
      <c r="HT90" s="153" t="e">
        <f t="shared" si="563"/>
        <v>#N/A</v>
      </c>
      <c r="HU90" s="153" t="e">
        <f t="shared" si="576"/>
        <v>#N/A</v>
      </c>
      <c r="HV90" s="153" t="e">
        <f t="shared" si="576"/>
        <v>#N/A</v>
      </c>
      <c r="HW90" s="153" t="e">
        <f t="shared" si="576"/>
        <v>#N/A</v>
      </c>
      <c r="HX90" s="153" t="e">
        <f t="shared" si="576"/>
        <v>#N/A</v>
      </c>
      <c r="HY90" s="153" t="e">
        <f t="shared" si="576"/>
        <v>#N/A</v>
      </c>
      <c r="HZ90" s="153" t="e">
        <f t="shared" si="576"/>
        <v>#N/A</v>
      </c>
      <c r="IA90" s="153" t="e">
        <f t="shared" si="576"/>
        <v>#N/A</v>
      </c>
      <c r="IB90" s="153" t="e">
        <f t="shared" si="576"/>
        <v>#N/A</v>
      </c>
      <c r="IC90" s="153" t="e">
        <f t="shared" si="576"/>
        <v>#N/A</v>
      </c>
      <c r="ID90" s="153" t="e">
        <f t="shared" si="576"/>
        <v>#N/A</v>
      </c>
      <c r="IE90" s="153" t="e">
        <f t="shared" si="576"/>
        <v>#N/A</v>
      </c>
      <c r="IF90" s="153" t="e">
        <f t="shared" si="576"/>
        <v>#N/A</v>
      </c>
      <c r="IG90" s="153" t="e">
        <f t="shared" si="576"/>
        <v>#N/A</v>
      </c>
      <c r="IH90" s="153" t="e">
        <f t="shared" si="576"/>
        <v>#N/A</v>
      </c>
      <c r="II90" s="153" t="e">
        <f t="shared" si="576"/>
        <v>#N/A</v>
      </c>
      <c r="IJ90" s="153" t="e">
        <f t="shared" si="571"/>
        <v>#N/A</v>
      </c>
      <c r="IK90" s="153" t="e">
        <f t="shared" si="571"/>
        <v>#N/A</v>
      </c>
      <c r="IL90" s="153" t="e">
        <f t="shared" si="571"/>
        <v>#N/A</v>
      </c>
      <c r="IM90" s="153" t="e">
        <f t="shared" si="571"/>
        <v>#N/A</v>
      </c>
      <c r="IN90" s="153" t="e">
        <f t="shared" si="571"/>
        <v>#N/A</v>
      </c>
      <c r="IO90" s="153" t="e">
        <f t="shared" si="571"/>
        <v>#N/A</v>
      </c>
      <c r="IP90" s="153" t="e">
        <f t="shared" si="571"/>
        <v>#N/A</v>
      </c>
      <c r="IQ90" s="153" t="e">
        <f t="shared" si="571"/>
        <v>#N/A</v>
      </c>
      <c r="IR90" s="153" t="e">
        <f t="shared" si="571"/>
        <v>#N/A</v>
      </c>
      <c r="IS90" s="153" t="e">
        <f t="shared" si="571"/>
        <v>#N/A</v>
      </c>
      <c r="IT90" s="153" t="e">
        <f t="shared" si="571"/>
        <v>#N/A</v>
      </c>
      <c r="IU90" s="153" t="e">
        <f t="shared" si="571"/>
        <v>#N/A</v>
      </c>
      <c r="IV90" s="153" t="e">
        <f t="shared" si="571"/>
        <v>#N/A</v>
      </c>
      <c r="IW90" s="153" t="e">
        <f t="shared" si="571"/>
        <v>#N/A</v>
      </c>
      <c r="IX90" s="153" t="e">
        <f t="shared" si="571"/>
        <v>#N/A</v>
      </c>
      <c r="IY90" s="153" t="e">
        <f t="shared" si="567"/>
        <v>#N/A</v>
      </c>
      <c r="IZ90" s="153" t="e">
        <f t="shared" si="567"/>
        <v>#N/A</v>
      </c>
      <c r="JA90" s="153" t="e">
        <f t="shared" si="567"/>
        <v>#N/A</v>
      </c>
      <c r="JB90" s="153" t="e">
        <f t="shared" si="567"/>
        <v>#N/A</v>
      </c>
      <c r="JC90" s="153" t="e">
        <f t="shared" si="567"/>
        <v>#N/A</v>
      </c>
      <c r="JD90" s="153" t="e">
        <f t="shared" si="567"/>
        <v>#N/A</v>
      </c>
      <c r="JE90" s="153" t="e">
        <f t="shared" si="567"/>
        <v>#N/A</v>
      </c>
      <c r="JF90" s="153" t="e">
        <f t="shared" si="567"/>
        <v>#N/A</v>
      </c>
      <c r="JG90" s="153" t="e">
        <f t="shared" si="567"/>
        <v>#N/A</v>
      </c>
      <c r="JH90" s="153" t="e">
        <f t="shared" si="567"/>
        <v>#N/A</v>
      </c>
      <c r="JI90" s="153" t="e">
        <f t="shared" si="567"/>
        <v>#N/A</v>
      </c>
      <c r="JJ90" s="153" t="e">
        <f t="shared" si="567"/>
        <v>#N/A</v>
      </c>
      <c r="JK90" s="153" t="e">
        <f t="shared" si="567"/>
        <v>#N/A</v>
      </c>
      <c r="JL90" s="153" t="e">
        <f t="shared" si="567"/>
        <v>#N/A</v>
      </c>
      <c r="JM90" s="153" t="e">
        <f t="shared" si="567"/>
        <v>#N/A</v>
      </c>
      <c r="JN90" s="153" t="e">
        <f t="shared" si="591"/>
        <v>#N/A</v>
      </c>
      <c r="JO90" s="153" t="e">
        <f t="shared" si="591"/>
        <v>#N/A</v>
      </c>
      <c r="JP90" s="153" t="e">
        <f t="shared" si="591"/>
        <v>#N/A</v>
      </c>
      <c r="JQ90" s="153" t="e">
        <f t="shared" si="591"/>
        <v>#N/A</v>
      </c>
      <c r="JR90" s="153" t="e">
        <f t="shared" si="591"/>
        <v>#N/A</v>
      </c>
      <c r="JS90" s="153" t="e">
        <f t="shared" si="591"/>
        <v>#N/A</v>
      </c>
      <c r="JT90" s="153" t="e">
        <f t="shared" si="591"/>
        <v>#N/A</v>
      </c>
      <c r="JU90" s="153" t="e">
        <f t="shared" si="591"/>
        <v>#N/A</v>
      </c>
      <c r="JV90" s="153" t="e">
        <f t="shared" si="591"/>
        <v>#N/A</v>
      </c>
      <c r="JW90" s="153" t="e">
        <f t="shared" si="591"/>
        <v>#N/A</v>
      </c>
      <c r="JX90" s="153" t="e">
        <f t="shared" si="591"/>
        <v>#N/A</v>
      </c>
      <c r="JY90" s="153" t="e">
        <f t="shared" si="591"/>
        <v>#N/A</v>
      </c>
      <c r="JZ90" s="153" t="e">
        <f t="shared" si="591"/>
        <v>#N/A</v>
      </c>
      <c r="KA90" s="153" t="e">
        <f t="shared" si="591"/>
        <v>#N/A</v>
      </c>
      <c r="KB90" s="153" t="e">
        <f t="shared" si="591"/>
        <v>#N/A</v>
      </c>
      <c r="KC90" s="153" t="e">
        <f t="shared" si="365"/>
        <v>#N/A</v>
      </c>
      <c r="KD90" s="153" t="e">
        <f t="shared" si="564"/>
        <v>#N/A</v>
      </c>
      <c r="KE90" s="153" t="e">
        <f t="shared" si="564"/>
        <v>#N/A</v>
      </c>
      <c r="KF90" s="153" t="e">
        <f t="shared" si="564"/>
        <v>#N/A</v>
      </c>
      <c r="KG90" s="153" t="e">
        <f t="shared" si="577"/>
        <v>#N/A</v>
      </c>
      <c r="KH90" s="153" t="e">
        <f t="shared" si="577"/>
        <v>#N/A</v>
      </c>
      <c r="KI90" s="153" t="e">
        <f t="shared" si="577"/>
        <v>#N/A</v>
      </c>
      <c r="KJ90" s="153" t="e">
        <f t="shared" si="577"/>
        <v>#N/A</v>
      </c>
      <c r="KK90" s="153" t="e">
        <f t="shared" si="577"/>
        <v>#N/A</v>
      </c>
      <c r="KL90" s="153" t="e">
        <f t="shared" si="577"/>
        <v>#N/A</v>
      </c>
      <c r="KM90" s="153" t="e">
        <f t="shared" si="577"/>
        <v>#N/A</v>
      </c>
      <c r="KN90" s="153" t="e">
        <f t="shared" si="577"/>
        <v>#N/A</v>
      </c>
      <c r="KO90" s="153" t="e">
        <f t="shared" si="577"/>
        <v>#N/A</v>
      </c>
      <c r="KP90" s="153" t="e">
        <f t="shared" si="577"/>
        <v>#N/A</v>
      </c>
      <c r="KQ90" s="153" t="e">
        <f t="shared" si="577"/>
        <v>#N/A</v>
      </c>
      <c r="KR90" s="153" t="e">
        <f t="shared" si="577"/>
        <v>#N/A</v>
      </c>
      <c r="KS90" s="153" t="e">
        <f t="shared" si="577"/>
        <v>#N/A</v>
      </c>
      <c r="KT90" s="153" t="e">
        <f t="shared" si="577"/>
        <v>#N/A</v>
      </c>
      <c r="KU90" s="153" t="e">
        <f t="shared" si="577"/>
        <v>#N/A</v>
      </c>
      <c r="KV90" s="153" t="e">
        <f t="shared" si="572"/>
        <v>#N/A</v>
      </c>
      <c r="KW90" s="153" t="e">
        <f t="shared" si="572"/>
        <v>#N/A</v>
      </c>
      <c r="KX90" s="153" t="e">
        <f t="shared" si="572"/>
        <v>#N/A</v>
      </c>
      <c r="KY90" s="153" t="e">
        <f t="shared" si="572"/>
        <v>#N/A</v>
      </c>
      <c r="KZ90" s="153" t="e">
        <f t="shared" si="572"/>
        <v>#N/A</v>
      </c>
      <c r="LA90" s="153" t="e">
        <f t="shared" si="572"/>
        <v>#N/A</v>
      </c>
      <c r="LB90" s="153" t="e">
        <f t="shared" si="572"/>
        <v>#N/A</v>
      </c>
      <c r="LC90" s="153" t="e">
        <f t="shared" si="572"/>
        <v>#N/A</v>
      </c>
      <c r="LD90" s="153" t="e">
        <f t="shared" si="572"/>
        <v>#N/A</v>
      </c>
      <c r="LE90" s="153" t="e">
        <f t="shared" si="572"/>
        <v>#N/A</v>
      </c>
      <c r="LF90" s="153" t="e">
        <f t="shared" si="572"/>
        <v>#N/A</v>
      </c>
      <c r="LG90" s="153" t="e">
        <f t="shared" si="572"/>
        <v>#N/A</v>
      </c>
      <c r="LH90" s="153" t="e">
        <f t="shared" si="572"/>
        <v>#N/A</v>
      </c>
      <c r="LI90" s="153" t="e">
        <f t="shared" si="572"/>
        <v>#N/A</v>
      </c>
      <c r="LJ90" s="153" t="e">
        <f t="shared" si="572"/>
        <v>#N/A</v>
      </c>
      <c r="LK90" s="153" t="e">
        <f t="shared" si="568"/>
        <v>#N/A</v>
      </c>
      <c r="LL90" s="153" t="e">
        <f t="shared" si="568"/>
        <v>#N/A</v>
      </c>
      <c r="LM90" s="153" t="e">
        <f t="shared" si="568"/>
        <v>#N/A</v>
      </c>
      <c r="LN90" s="153" t="e">
        <f t="shared" si="568"/>
        <v>#N/A</v>
      </c>
      <c r="LO90" s="153" t="e">
        <f t="shared" si="568"/>
        <v>#N/A</v>
      </c>
      <c r="LP90" s="153" t="e">
        <f t="shared" si="568"/>
        <v>#N/A</v>
      </c>
      <c r="LQ90" s="153" t="e">
        <f t="shared" si="568"/>
        <v>#N/A</v>
      </c>
      <c r="LR90" s="153" t="e">
        <f t="shared" si="568"/>
        <v>#N/A</v>
      </c>
      <c r="LS90" s="153" t="e">
        <f t="shared" si="568"/>
        <v>#N/A</v>
      </c>
      <c r="LT90" s="153" t="e">
        <f t="shared" si="568"/>
        <v>#N/A</v>
      </c>
      <c r="LU90" s="153" t="e">
        <f t="shared" si="568"/>
        <v>#N/A</v>
      </c>
      <c r="LV90" s="153" t="e">
        <f t="shared" si="568"/>
        <v>#N/A</v>
      </c>
      <c r="LW90" s="153" t="e">
        <f t="shared" si="568"/>
        <v>#N/A</v>
      </c>
      <c r="LX90" s="153" t="e">
        <f t="shared" si="568"/>
        <v>#N/A</v>
      </c>
      <c r="LY90" s="153" t="e">
        <f t="shared" si="568"/>
        <v>#N/A</v>
      </c>
      <c r="LZ90" s="153" t="e">
        <f t="shared" si="592"/>
        <v>#N/A</v>
      </c>
      <c r="MA90" s="153" t="e">
        <f t="shared" si="592"/>
        <v>#N/A</v>
      </c>
      <c r="MB90" s="153" t="e">
        <f t="shared" si="592"/>
        <v>#N/A</v>
      </c>
      <c r="MC90" s="153" t="e">
        <f t="shared" si="592"/>
        <v>#N/A</v>
      </c>
      <c r="MD90" s="153" t="e">
        <f t="shared" si="592"/>
        <v>#N/A</v>
      </c>
      <c r="ME90" s="153" t="e">
        <f t="shared" si="592"/>
        <v>#N/A</v>
      </c>
      <c r="MF90" s="153" t="e">
        <f t="shared" si="592"/>
        <v>#N/A</v>
      </c>
      <c r="MG90" s="153" t="e">
        <f t="shared" si="592"/>
        <v>#N/A</v>
      </c>
      <c r="MH90" s="153" t="e">
        <f t="shared" si="592"/>
        <v>#N/A</v>
      </c>
      <c r="MI90" s="153" t="e">
        <f t="shared" si="592"/>
        <v>#N/A</v>
      </c>
      <c r="MJ90" s="153" t="e">
        <f t="shared" si="592"/>
        <v>#N/A</v>
      </c>
      <c r="MK90" s="153" t="e">
        <f t="shared" si="592"/>
        <v>#N/A</v>
      </c>
      <c r="ML90" s="153" t="e">
        <f t="shared" si="592"/>
        <v>#N/A</v>
      </c>
      <c r="MM90" s="153" t="e">
        <f t="shared" si="592"/>
        <v>#N/A</v>
      </c>
      <c r="MN90" s="153" t="e">
        <f t="shared" si="592"/>
        <v>#N/A</v>
      </c>
      <c r="MO90" s="153" t="e">
        <f t="shared" si="366"/>
        <v>#N/A</v>
      </c>
      <c r="MP90" s="153" t="e">
        <f t="shared" si="565"/>
        <v>#N/A</v>
      </c>
      <c r="MQ90" s="153" t="e">
        <f t="shared" si="565"/>
        <v>#N/A</v>
      </c>
      <c r="MR90" s="153" t="e">
        <f t="shared" si="565"/>
        <v>#N/A</v>
      </c>
      <c r="MS90" s="153" t="e">
        <f t="shared" si="578"/>
        <v>#N/A</v>
      </c>
      <c r="MT90" s="153" t="e">
        <f t="shared" si="578"/>
        <v>#N/A</v>
      </c>
      <c r="MU90" s="153" t="e">
        <f t="shared" si="578"/>
        <v>#N/A</v>
      </c>
      <c r="MV90" s="153" t="e">
        <f t="shared" si="578"/>
        <v>#N/A</v>
      </c>
      <c r="MW90" s="153" t="e">
        <f t="shared" si="578"/>
        <v>#N/A</v>
      </c>
      <c r="MX90" s="153" t="e">
        <f t="shared" si="578"/>
        <v>#N/A</v>
      </c>
      <c r="MY90" s="153" t="e">
        <f t="shared" si="578"/>
        <v>#N/A</v>
      </c>
      <c r="MZ90" s="153" t="e">
        <f t="shared" si="578"/>
        <v>#N/A</v>
      </c>
      <c r="NA90" s="153" t="e">
        <f t="shared" si="578"/>
        <v>#N/A</v>
      </c>
      <c r="NB90" s="153" t="e">
        <f t="shared" si="578"/>
        <v>#N/A</v>
      </c>
      <c r="NC90" s="153" t="e">
        <f t="shared" si="578"/>
        <v>#N/A</v>
      </c>
      <c r="ND90" s="153" t="e">
        <f t="shared" si="578"/>
        <v>#N/A</v>
      </c>
      <c r="NE90" s="153" t="e">
        <f t="shared" si="578"/>
        <v>#N/A</v>
      </c>
      <c r="NF90" s="153" t="e">
        <f t="shared" si="578"/>
        <v>#N/A</v>
      </c>
      <c r="NG90" s="153" t="e">
        <f t="shared" si="578"/>
        <v>#N/A</v>
      </c>
      <c r="NH90" s="153" t="e">
        <f t="shared" si="573"/>
        <v>#N/A</v>
      </c>
      <c r="NI90" s="153" t="e">
        <f t="shared" si="573"/>
        <v>#N/A</v>
      </c>
      <c r="NJ90" s="153" t="e">
        <f t="shared" si="573"/>
        <v>#N/A</v>
      </c>
      <c r="NK90" s="153" t="e">
        <f t="shared" si="573"/>
        <v>#N/A</v>
      </c>
      <c r="NL90" s="153" t="e">
        <f t="shared" si="573"/>
        <v>#N/A</v>
      </c>
      <c r="NM90" s="153" t="e">
        <f t="shared" si="573"/>
        <v>#N/A</v>
      </c>
      <c r="NN90" s="153" t="e">
        <f t="shared" si="573"/>
        <v>#N/A</v>
      </c>
      <c r="NO90" s="153" t="e">
        <f t="shared" si="573"/>
        <v>#N/A</v>
      </c>
      <c r="NP90" s="153" t="e">
        <f t="shared" si="573"/>
        <v>#N/A</v>
      </c>
      <c r="NQ90" s="153" t="e">
        <f t="shared" si="573"/>
        <v>#N/A</v>
      </c>
      <c r="NR90" s="153" t="e">
        <f t="shared" si="573"/>
        <v>#N/A</v>
      </c>
      <c r="NS90" s="153" t="e">
        <f t="shared" si="573"/>
        <v>#N/A</v>
      </c>
      <c r="NT90" s="153" t="e">
        <f t="shared" si="573"/>
        <v>#N/A</v>
      </c>
      <c r="NU90" s="153" t="e">
        <f t="shared" si="573"/>
        <v>#N/A</v>
      </c>
      <c r="NV90" s="153" t="e">
        <f t="shared" si="573"/>
        <v>#N/A</v>
      </c>
      <c r="NW90" s="153" t="e">
        <f t="shared" si="569"/>
        <v>#N/A</v>
      </c>
      <c r="NX90" s="153" t="e">
        <f t="shared" si="569"/>
        <v>#N/A</v>
      </c>
      <c r="NY90" s="153" t="e">
        <f t="shared" si="569"/>
        <v>#N/A</v>
      </c>
      <c r="NZ90" s="153" t="e">
        <f t="shared" si="569"/>
        <v>#N/A</v>
      </c>
      <c r="OA90" s="153" t="e">
        <f t="shared" si="569"/>
        <v>#N/A</v>
      </c>
      <c r="OB90" s="153" t="e">
        <f t="shared" si="569"/>
        <v>#N/A</v>
      </c>
      <c r="OC90" s="153" t="e">
        <f t="shared" si="569"/>
        <v>#N/A</v>
      </c>
      <c r="OD90" s="153" t="e">
        <f t="shared" si="569"/>
        <v>#N/A</v>
      </c>
      <c r="OE90" s="153" t="e">
        <f t="shared" si="569"/>
        <v>#N/A</v>
      </c>
      <c r="OF90" s="153" t="e">
        <f t="shared" si="569"/>
        <v>#N/A</v>
      </c>
      <c r="OG90" s="153" t="e">
        <f t="shared" si="569"/>
        <v>#N/A</v>
      </c>
      <c r="OH90" s="153" t="e">
        <f t="shared" si="569"/>
        <v>#N/A</v>
      </c>
      <c r="OI90" s="153" t="e">
        <f t="shared" si="569"/>
        <v>#N/A</v>
      </c>
      <c r="OJ90" s="153" t="e">
        <f t="shared" si="569"/>
        <v>#N/A</v>
      </c>
      <c r="OK90" s="153" t="e">
        <f t="shared" si="569"/>
        <v>#N/A</v>
      </c>
      <c r="OL90" s="153" t="e">
        <f t="shared" si="593"/>
        <v>#N/A</v>
      </c>
      <c r="OM90" s="153" t="e">
        <f t="shared" si="593"/>
        <v>#N/A</v>
      </c>
      <c r="ON90" s="153" t="e">
        <f t="shared" si="593"/>
        <v>#N/A</v>
      </c>
      <c r="OO90" s="153" t="e">
        <f t="shared" si="593"/>
        <v>#N/A</v>
      </c>
      <c r="OP90" s="153" t="e">
        <f t="shared" si="593"/>
        <v>#N/A</v>
      </c>
      <c r="OQ90" s="153" t="e">
        <f t="shared" si="593"/>
        <v>#N/A</v>
      </c>
      <c r="OR90" s="153" t="e">
        <f t="shared" si="593"/>
        <v>#N/A</v>
      </c>
      <c r="OS90" s="153" t="e">
        <f t="shared" si="593"/>
        <v>#N/A</v>
      </c>
      <c r="OT90" s="153" t="e">
        <f t="shared" si="593"/>
        <v>#N/A</v>
      </c>
      <c r="OU90" s="153" t="e">
        <f t="shared" si="593"/>
        <v>#N/A</v>
      </c>
      <c r="OV90" s="153" t="e">
        <f t="shared" si="593"/>
        <v>#N/A</v>
      </c>
      <c r="OW90" s="153" t="e">
        <f t="shared" si="593"/>
        <v>#N/A</v>
      </c>
      <c r="OX90" s="153" t="e">
        <f t="shared" si="593"/>
        <v>#N/A</v>
      </c>
      <c r="OY90" s="153" t="e">
        <f t="shared" si="593"/>
        <v>#N/A</v>
      </c>
      <c r="OZ90" s="153" t="e">
        <f t="shared" si="593"/>
        <v>#N/A</v>
      </c>
      <c r="PA90" s="153" t="e">
        <f t="shared" si="367"/>
        <v>#N/A</v>
      </c>
      <c r="PB90" s="153" t="e">
        <f t="shared" si="589"/>
        <v>#N/A</v>
      </c>
      <c r="PC90" s="153" t="e">
        <f t="shared" si="589"/>
        <v>#N/A</v>
      </c>
      <c r="PD90" s="153" t="e">
        <f t="shared" si="589"/>
        <v>#N/A</v>
      </c>
      <c r="PE90" s="153" t="e">
        <f t="shared" si="589"/>
        <v>#N/A</v>
      </c>
      <c r="PF90" s="153" t="e">
        <f t="shared" si="589"/>
        <v>#N/A</v>
      </c>
      <c r="PG90" s="153" t="e">
        <f t="shared" si="589"/>
        <v>#N/A</v>
      </c>
      <c r="PH90" s="153" t="e">
        <f t="shared" si="589"/>
        <v>#N/A</v>
      </c>
      <c r="PI90" s="153" t="e">
        <f t="shared" si="589"/>
        <v>#N/A</v>
      </c>
    </row>
    <row r="91" spans="1:425" hidden="1" x14ac:dyDescent="0.75">
      <c r="A91" s="4">
        <v>88</v>
      </c>
      <c r="B91" s="342" t="str">
        <f>IFERROR(_xlfn.LOGNORM.INV(VLookups!$B$22,LN($G91),LN($K91)),"")</f>
        <v/>
      </c>
      <c r="C91" s="87"/>
      <c r="D91" s="342" t="str">
        <f>IFERROR(_xlfn.LOGNORM.INV(VLookups!$B$23,LN($G91),LN($K91)),"")</f>
        <v/>
      </c>
      <c r="E91" s="34" t="str">
        <f t="shared" si="350"/>
        <v/>
      </c>
      <c r="F91" s="34" t="str">
        <f t="shared" si="351"/>
        <v/>
      </c>
      <c r="G91" s="68" t="str">
        <f>IF(AND(C91&gt;0,NOT(ISBLANK(H91))),IF(VLOOKUP($C$3,VLookups!$A$17:$B$18,2,FALSE),C91*VLOOKUP(H91,VLookups!$A$4:$B$13,2,FALSE),C91),"")</f>
        <v/>
      </c>
      <c r="H91" s="21"/>
      <c r="I91" s="56"/>
      <c r="J91" s="244"/>
      <c r="K91" s="343" t="str">
        <f>IF(C91&gt;0,IF(ISBLANK(J91),IF(ISBLANK(H91),"",VLOOKUP(H91,VLookups!$A$4:$C$13,3,FALSE)),J91),"")</f>
        <v/>
      </c>
      <c r="L91" s="343" t="str">
        <f t="shared" si="352"/>
        <v/>
      </c>
      <c r="M91" s="70" t="str">
        <f t="shared" si="353"/>
        <v/>
      </c>
      <c r="N91" s="87"/>
      <c r="O91" s="237" t="str">
        <f>IF(AND(N91&gt;0,C91&gt;0,NOT(K91="")),ABS(VLOOKUP($N$1,VLookups!$A$53:$B$54,2,FALSE)-_xlfn.LOGNORM.DIST(N91,LN(G91),LN(K91),TRUE)),"")</f>
        <v/>
      </c>
      <c r="P91" s="86" t="str">
        <f>IF(AND($B91&gt;0,$C91&gt;0,$D91&gt;0,NOT(ISBLANK($H91))),_xlfn.LOGNORM.INV(ABS(VLOOKUP($N$1,VLookups!$A$53:$B$54,2,FALSE)-P$3),LN($G91),LN($K91)),"")</f>
        <v/>
      </c>
      <c r="Q91" s="85" t="str">
        <f>IF(AND($B91&gt;0,$C91&gt;0,$D91&gt;0,NOT(ISBLANK($H91))),_xlfn.LOGNORM.INV(ABS(VLOOKUP($N$1,VLookups!$A$53:$B$54,2,FALSE)-Q$3),LN($G91),LN($K91)),"")</f>
        <v/>
      </c>
      <c r="R91" s="86" t="str">
        <f>IF(AND($B91&gt;0,$C91&gt;0,$D91&gt;0,NOT(ISBLANK($H91))),_xlfn.LOGNORM.INV(ABS(VLOOKUP($N$1,VLookups!$A$53:$B$54,2,FALSE)-R$3),LN($G91),LN($K91)),"")</f>
        <v/>
      </c>
      <c r="S91" s="85" t="str">
        <f>IF(AND($B91&gt;0,$C91&gt;0,$D91&gt;0,NOT(ISBLANK($H91))),_xlfn.LOGNORM.INV(ABS(VLOOKUP($N$1,VLookups!$A$53:$B$54,2,FALSE)-S$3),LN($G91),LN($K91)),"")</f>
        <v/>
      </c>
      <c r="T91" s="86" t="str">
        <f>IF(AND($B91&gt;0,$C91&gt;0,$D91&gt;0,NOT(ISBLANK($H91))),_xlfn.LOGNORM.INV(ABS(VLOOKUP($N$1,VLookups!$A$53:$B$54,2,FALSE)-T$3),LN($G91),LN($K91)),"")</f>
        <v/>
      </c>
      <c r="U91" s="85" t="str">
        <f>IF(AND($B91&gt;0,$C91&gt;0,$D91&gt;0,NOT(ISBLANK($H91))),_xlfn.LOGNORM.INV(ABS(VLOOKUP($N$1,VLookups!$A$53:$B$54,2,FALSE)-U$3),LN($G91),LN($K91)),"")</f>
        <v/>
      </c>
      <c r="V91" s="5"/>
      <c r="W91" s="152" t="str">
        <f t="shared" si="354"/>
        <v/>
      </c>
      <c r="X91" s="152"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53" t="e">
        <f t="shared" si="348"/>
        <v>#N/A</v>
      </c>
      <c r="HR91" s="153" t="e">
        <f t="shared" si="563"/>
        <v>#N/A</v>
      </c>
      <c r="HS91" s="153" t="e">
        <f t="shared" si="563"/>
        <v>#N/A</v>
      </c>
      <c r="HT91" s="153" t="e">
        <f t="shared" si="563"/>
        <v>#N/A</v>
      </c>
      <c r="HU91" s="153" t="e">
        <f t="shared" si="576"/>
        <v>#N/A</v>
      </c>
      <c r="HV91" s="153" t="e">
        <f t="shared" si="576"/>
        <v>#N/A</v>
      </c>
      <c r="HW91" s="153" t="e">
        <f t="shared" si="576"/>
        <v>#N/A</v>
      </c>
      <c r="HX91" s="153" t="e">
        <f t="shared" si="576"/>
        <v>#N/A</v>
      </c>
      <c r="HY91" s="153" t="e">
        <f t="shared" si="576"/>
        <v>#N/A</v>
      </c>
      <c r="HZ91" s="153" t="e">
        <f t="shared" si="576"/>
        <v>#N/A</v>
      </c>
      <c r="IA91" s="153" t="e">
        <f t="shared" si="576"/>
        <v>#N/A</v>
      </c>
      <c r="IB91" s="153" t="e">
        <f t="shared" si="576"/>
        <v>#N/A</v>
      </c>
      <c r="IC91" s="153" t="e">
        <f t="shared" si="576"/>
        <v>#N/A</v>
      </c>
      <c r="ID91" s="153" t="e">
        <f t="shared" si="576"/>
        <v>#N/A</v>
      </c>
      <c r="IE91" s="153" t="e">
        <f t="shared" si="576"/>
        <v>#N/A</v>
      </c>
      <c r="IF91" s="153" t="e">
        <f t="shared" si="576"/>
        <v>#N/A</v>
      </c>
      <c r="IG91" s="153" t="e">
        <f t="shared" si="576"/>
        <v>#N/A</v>
      </c>
      <c r="IH91" s="153" t="e">
        <f t="shared" si="576"/>
        <v>#N/A</v>
      </c>
      <c r="II91" s="153" t="e">
        <f t="shared" si="576"/>
        <v>#N/A</v>
      </c>
      <c r="IJ91" s="153" t="e">
        <f t="shared" si="571"/>
        <v>#N/A</v>
      </c>
      <c r="IK91" s="153" t="e">
        <f t="shared" si="571"/>
        <v>#N/A</v>
      </c>
      <c r="IL91" s="153" t="e">
        <f t="shared" si="571"/>
        <v>#N/A</v>
      </c>
      <c r="IM91" s="153" t="e">
        <f t="shared" si="571"/>
        <v>#N/A</v>
      </c>
      <c r="IN91" s="153" t="e">
        <f t="shared" si="571"/>
        <v>#N/A</v>
      </c>
      <c r="IO91" s="153" t="e">
        <f t="shared" si="571"/>
        <v>#N/A</v>
      </c>
      <c r="IP91" s="153" t="e">
        <f t="shared" si="571"/>
        <v>#N/A</v>
      </c>
      <c r="IQ91" s="153" t="e">
        <f t="shared" si="571"/>
        <v>#N/A</v>
      </c>
      <c r="IR91" s="153" t="e">
        <f t="shared" si="571"/>
        <v>#N/A</v>
      </c>
      <c r="IS91" s="153" t="e">
        <f t="shared" si="571"/>
        <v>#N/A</v>
      </c>
      <c r="IT91" s="153" t="e">
        <f t="shared" si="571"/>
        <v>#N/A</v>
      </c>
      <c r="IU91" s="153" t="e">
        <f t="shared" si="571"/>
        <v>#N/A</v>
      </c>
      <c r="IV91" s="153" t="e">
        <f t="shared" si="571"/>
        <v>#N/A</v>
      </c>
      <c r="IW91" s="153" t="e">
        <f t="shared" si="571"/>
        <v>#N/A</v>
      </c>
      <c r="IX91" s="153" t="e">
        <f t="shared" si="571"/>
        <v>#N/A</v>
      </c>
      <c r="IY91" s="153" t="e">
        <f t="shared" si="567"/>
        <v>#N/A</v>
      </c>
      <c r="IZ91" s="153" t="e">
        <f t="shared" si="567"/>
        <v>#N/A</v>
      </c>
      <c r="JA91" s="153" t="e">
        <f t="shared" si="567"/>
        <v>#N/A</v>
      </c>
      <c r="JB91" s="153" t="e">
        <f t="shared" si="567"/>
        <v>#N/A</v>
      </c>
      <c r="JC91" s="153" t="e">
        <f t="shared" si="567"/>
        <v>#N/A</v>
      </c>
      <c r="JD91" s="153" t="e">
        <f t="shared" si="567"/>
        <v>#N/A</v>
      </c>
      <c r="JE91" s="153" t="e">
        <f t="shared" si="567"/>
        <v>#N/A</v>
      </c>
      <c r="JF91" s="153" t="e">
        <f t="shared" si="567"/>
        <v>#N/A</v>
      </c>
      <c r="JG91" s="153" t="e">
        <f t="shared" si="567"/>
        <v>#N/A</v>
      </c>
      <c r="JH91" s="153" t="e">
        <f t="shared" si="567"/>
        <v>#N/A</v>
      </c>
      <c r="JI91" s="153" t="e">
        <f t="shared" si="567"/>
        <v>#N/A</v>
      </c>
      <c r="JJ91" s="153" t="e">
        <f t="shared" si="567"/>
        <v>#N/A</v>
      </c>
      <c r="JK91" s="153" t="e">
        <f t="shared" si="567"/>
        <v>#N/A</v>
      </c>
      <c r="JL91" s="153" t="e">
        <f t="shared" si="567"/>
        <v>#N/A</v>
      </c>
      <c r="JM91" s="153" t="e">
        <f t="shared" si="567"/>
        <v>#N/A</v>
      </c>
      <c r="JN91" s="153" t="e">
        <f t="shared" si="591"/>
        <v>#N/A</v>
      </c>
      <c r="JO91" s="153" t="e">
        <f t="shared" si="591"/>
        <v>#N/A</v>
      </c>
      <c r="JP91" s="153" t="e">
        <f t="shared" si="591"/>
        <v>#N/A</v>
      </c>
      <c r="JQ91" s="153" t="e">
        <f t="shared" si="591"/>
        <v>#N/A</v>
      </c>
      <c r="JR91" s="153" t="e">
        <f t="shared" si="591"/>
        <v>#N/A</v>
      </c>
      <c r="JS91" s="153" t="e">
        <f t="shared" si="591"/>
        <v>#N/A</v>
      </c>
      <c r="JT91" s="153" t="e">
        <f t="shared" si="591"/>
        <v>#N/A</v>
      </c>
      <c r="JU91" s="153" t="e">
        <f t="shared" si="591"/>
        <v>#N/A</v>
      </c>
      <c r="JV91" s="153" t="e">
        <f t="shared" si="591"/>
        <v>#N/A</v>
      </c>
      <c r="JW91" s="153" t="e">
        <f t="shared" si="591"/>
        <v>#N/A</v>
      </c>
      <c r="JX91" s="153" t="e">
        <f t="shared" si="591"/>
        <v>#N/A</v>
      </c>
      <c r="JY91" s="153" t="e">
        <f t="shared" si="591"/>
        <v>#N/A</v>
      </c>
      <c r="JZ91" s="153" t="e">
        <f t="shared" si="591"/>
        <v>#N/A</v>
      </c>
      <c r="KA91" s="153" t="e">
        <f t="shared" si="591"/>
        <v>#N/A</v>
      </c>
      <c r="KB91" s="153" t="e">
        <f t="shared" si="591"/>
        <v>#N/A</v>
      </c>
      <c r="KC91" s="153" t="e">
        <f t="shared" si="365"/>
        <v>#N/A</v>
      </c>
      <c r="KD91" s="153" t="e">
        <f t="shared" si="564"/>
        <v>#N/A</v>
      </c>
      <c r="KE91" s="153" t="e">
        <f t="shared" si="564"/>
        <v>#N/A</v>
      </c>
      <c r="KF91" s="153" t="e">
        <f t="shared" si="564"/>
        <v>#N/A</v>
      </c>
      <c r="KG91" s="153" t="e">
        <f t="shared" si="577"/>
        <v>#N/A</v>
      </c>
      <c r="KH91" s="153" t="e">
        <f t="shared" si="577"/>
        <v>#N/A</v>
      </c>
      <c r="KI91" s="153" t="e">
        <f t="shared" si="577"/>
        <v>#N/A</v>
      </c>
      <c r="KJ91" s="153" t="e">
        <f t="shared" si="577"/>
        <v>#N/A</v>
      </c>
      <c r="KK91" s="153" t="e">
        <f t="shared" si="577"/>
        <v>#N/A</v>
      </c>
      <c r="KL91" s="153" t="e">
        <f t="shared" si="577"/>
        <v>#N/A</v>
      </c>
      <c r="KM91" s="153" t="e">
        <f t="shared" si="577"/>
        <v>#N/A</v>
      </c>
      <c r="KN91" s="153" t="e">
        <f t="shared" si="577"/>
        <v>#N/A</v>
      </c>
      <c r="KO91" s="153" t="e">
        <f t="shared" si="577"/>
        <v>#N/A</v>
      </c>
      <c r="KP91" s="153" t="e">
        <f t="shared" si="577"/>
        <v>#N/A</v>
      </c>
      <c r="KQ91" s="153" t="e">
        <f t="shared" si="577"/>
        <v>#N/A</v>
      </c>
      <c r="KR91" s="153" t="e">
        <f t="shared" si="577"/>
        <v>#N/A</v>
      </c>
      <c r="KS91" s="153" t="e">
        <f t="shared" si="577"/>
        <v>#N/A</v>
      </c>
      <c r="KT91" s="153" t="e">
        <f t="shared" si="577"/>
        <v>#N/A</v>
      </c>
      <c r="KU91" s="153" t="e">
        <f t="shared" si="577"/>
        <v>#N/A</v>
      </c>
      <c r="KV91" s="153" t="e">
        <f t="shared" si="572"/>
        <v>#N/A</v>
      </c>
      <c r="KW91" s="153" t="e">
        <f t="shared" si="572"/>
        <v>#N/A</v>
      </c>
      <c r="KX91" s="153" t="e">
        <f t="shared" si="572"/>
        <v>#N/A</v>
      </c>
      <c r="KY91" s="153" t="e">
        <f t="shared" si="572"/>
        <v>#N/A</v>
      </c>
      <c r="KZ91" s="153" t="e">
        <f t="shared" si="572"/>
        <v>#N/A</v>
      </c>
      <c r="LA91" s="153" t="e">
        <f t="shared" si="572"/>
        <v>#N/A</v>
      </c>
      <c r="LB91" s="153" t="e">
        <f t="shared" si="572"/>
        <v>#N/A</v>
      </c>
      <c r="LC91" s="153" t="e">
        <f t="shared" si="572"/>
        <v>#N/A</v>
      </c>
      <c r="LD91" s="153" t="e">
        <f t="shared" si="572"/>
        <v>#N/A</v>
      </c>
      <c r="LE91" s="153" t="e">
        <f t="shared" si="572"/>
        <v>#N/A</v>
      </c>
      <c r="LF91" s="153" t="e">
        <f t="shared" si="572"/>
        <v>#N/A</v>
      </c>
      <c r="LG91" s="153" t="e">
        <f t="shared" si="572"/>
        <v>#N/A</v>
      </c>
      <c r="LH91" s="153" t="e">
        <f t="shared" si="572"/>
        <v>#N/A</v>
      </c>
      <c r="LI91" s="153" t="e">
        <f t="shared" si="572"/>
        <v>#N/A</v>
      </c>
      <c r="LJ91" s="153" t="e">
        <f t="shared" si="572"/>
        <v>#N/A</v>
      </c>
      <c r="LK91" s="153" t="e">
        <f t="shared" si="568"/>
        <v>#N/A</v>
      </c>
      <c r="LL91" s="153" t="e">
        <f t="shared" si="568"/>
        <v>#N/A</v>
      </c>
      <c r="LM91" s="153" t="e">
        <f t="shared" si="568"/>
        <v>#N/A</v>
      </c>
      <c r="LN91" s="153" t="e">
        <f t="shared" si="568"/>
        <v>#N/A</v>
      </c>
      <c r="LO91" s="153" t="e">
        <f t="shared" si="568"/>
        <v>#N/A</v>
      </c>
      <c r="LP91" s="153" t="e">
        <f t="shared" si="568"/>
        <v>#N/A</v>
      </c>
      <c r="LQ91" s="153" t="e">
        <f t="shared" si="568"/>
        <v>#N/A</v>
      </c>
      <c r="LR91" s="153" t="e">
        <f t="shared" si="568"/>
        <v>#N/A</v>
      </c>
      <c r="LS91" s="153" t="e">
        <f t="shared" si="568"/>
        <v>#N/A</v>
      </c>
      <c r="LT91" s="153" t="e">
        <f t="shared" si="568"/>
        <v>#N/A</v>
      </c>
      <c r="LU91" s="153" t="e">
        <f t="shared" si="568"/>
        <v>#N/A</v>
      </c>
      <c r="LV91" s="153" t="e">
        <f t="shared" si="568"/>
        <v>#N/A</v>
      </c>
      <c r="LW91" s="153" t="e">
        <f t="shared" si="568"/>
        <v>#N/A</v>
      </c>
      <c r="LX91" s="153" t="e">
        <f t="shared" si="568"/>
        <v>#N/A</v>
      </c>
      <c r="LY91" s="153" t="e">
        <f t="shared" si="568"/>
        <v>#N/A</v>
      </c>
      <c r="LZ91" s="153" t="e">
        <f t="shared" si="592"/>
        <v>#N/A</v>
      </c>
      <c r="MA91" s="153" t="e">
        <f t="shared" si="592"/>
        <v>#N/A</v>
      </c>
      <c r="MB91" s="153" t="e">
        <f t="shared" si="592"/>
        <v>#N/A</v>
      </c>
      <c r="MC91" s="153" t="e">
        <f t="shared" si="592"/>
        <v>#N/A</v>
      </c>
      <c r="MD91" s="153" t="e">
        <f t="shared" si="592"/>
        <v>#N/A</v>
      </c>
      <c r="ME91" s="153" t="e">
        <f t="shared" si="592"/>
        <v>#N/A</v>
      </c>
      <c r="MF91" s="153" t="e">
        <f t="shared" si="592"/>
        <v>#N/A</v>
      </c>
      <c r="MG91" s="153" t="e">
        <f t="shared" si="592"/>
        <v>#N/A</v>
      </c>
      <c r="MH91" s="153" t="e">
        <f t="shared" si="592"/>
        <v>#N/A</v>
      </c>
      <c r="MI91" s="153" t="e">
        <f t="shared" si="592"/>
        <v>#N/A</v>
      </c>
      <c r="MJ91" s="153" t="e">
        <f t="shared" si="592"/>
        <v>#N/A</v>
      </c>
      <c r="MK91" s="153" t="e">
        <f t="shared" si="592"/>
        <v>#N/A</v>
      </c>
      <c r="ML91" s="153" t="e">
        <f t="shared" si="592"/>
        <v>#N/A</v>
      </c>
      <c r="MM91" s="153" t="e">
        <f t="shared" si="592"/>
        <v>#N/A</v>
      </c>
      <c r="MN91" s="153" t="e">
        <f t="shared" si="592"/>
        <v>#N/A</v>
      </c>
      <c r="MO91" s="153" t="e">
        <f t="shared" si="366"/>
        <v>#N/A</v>
      </c>
      <c r="MP91" s="153" t="e">
        <f t="shared" si="565"/>
        <v>#N/A</v>
      </c>
      <c r="MQ91" s="153" t="e">
        <f t="shared" si="565"/>
        <v>#N/A</v>
      </c>
      <c r="MR91" s="153" t="e">
        <f t="shared" si="565"/>
        <v>#N/A</v>
      </c>
      <c r="MS91" s="153" t="e">
        <f t="shared" si="578"/>
        <v>#N/A</v>
      </c>
      <c r="MT91" s="153" t="e">
        <f t="shared" si="578"/>
        <v>#N/A</v>
      </c>
      <c r="MU91" s="153" t="e">
        <f t="shared" si="578"/>
        <v>#N/A</v>
      </c>
      <c r="MV91" s="153" t="e">
        <f t="shared" si="578"/>
        <v>#N/A</v>
      </c>
      <c r="MW91" s="153" t="e">
        <f t="shared" si="578"/>
        <v>#N/A</v>
      </c>
      <c r="MX91" s="153" t="e">
        <f t="shared" si="578"/>
        <v>#N/A</v>
      </c>
      <c r="MY91" s="153" t="e">
        <f t="shared" si="578"/>
        <v>#N/A</v>
      </c>
      <c r="MZ91" s="153" t="e">
        <f t="shared" si="578"/>
        <v>#N/A</v>
      </c>
      <c r="NA91" s="153" t="e">
        <f t="shared" si="578"/>
        <v>#N/A</v>
      </c>
      <c r="NB91" s="153" t="e">
        <f t="shared" si="578"/>
        <v>#N/A</v>
      </c>
      <c r="NC91" s="153" t="e">
        <f t="shared" si="578"/>
        <v>#N/A</v>
      </c>
      <c r="ND91" s="153" t="e">
        <f t="shared" si="578"/>
        <v>#N/A</v>
      </c>
      <c r="NE91" s="153" t="e">
        <f t="shared" si="578"/>
        <v>#N/A</v>
      </c>
      <c r="NF91" s="153" t="e">
        <f t="shared" si="578"/>
        <v>#N/A</v>
      </c>
      <c r="NG91" s="153" t="e">
        <f t="shared" si="578"/>
        <v>#N/A</v>
      </c>
      <c r="NH91" s="153" t="e">
        <f t="shared" si="573"/>
        <v>#N/A</v>
      </c>
      <c r="NI91" s="153" t="e">
        <f t="shared" si="573"/>
        <v>#N/A</v>
      </c>
      <c r="NJ91" s="153" t="e">
        <f t="shared" si="573"/>
        <v>#N/A</v>
      </c>
      <c r="NK91" s="153" t="e">
        <f t="shared" si="573"/>
        <v>#N/A</v>
      </c>
      <c r="NL91" s="153" t="e">
        <f t="shared" si="573"/>
        <v>#N/A</v>
      </c>
      <c r="NM91" s="153" t="e">
        <f t="shared" si="573"/>
        <v>#N/A</v>
      </c>
      <c r="NN91" s="153" t="e">
        <f t="shared" si="573"/>
        <v>#N/A</v>
      </c>
      <c r="NO91" s="153" t="e">
        <f t="shared" si="573"/>
        <v>#N/A</v>
      </c>
      <c r="NP91" s="153" t="e">
        <f t="shared" si="573"/>
        <v>#N/A</v>
      </c>
      <c r="NQ91" s="153" t="e">
        <f t="shared" si="573"/>
        <v>#N/A</v>
      </c>
      <c r="NR91" s="153" t="e">
        <f t="shared" si="573"/>
        <v>#N/A</v>
      </c>
      <c r="NS91" s="153" t="e">
        <f t="shared" si="573"/>
        <v>#N/A</v>
      </c>
      <c r="NT91" s="153" t="e">
        <f t="shared" si="573"/>
        <v>#N/A</v>
      </c>
      <c r="NU91" s="153" t="e">
        <f t="shared" si="573"/>
        <v>#N/A</v>
      </c>
      <c r="NV91" s="153" t="e">
        <f t="shared" si="573"/>
        <v>#N/A</v>
      </c>
      <c r="NW91" s="153" t="e">
        <f t="shared" si="569"/>
        <v>#N/A</v>
      </c>
      <c r="NX91" s="153" t="e">
        <f t="shared" si="569"/>
        <v>#N/A</v>
      </c>
      <c r="NY91" s="153" t="e">
        <f t="shared" si="569"/>
        <v>#N/A</v>
      </c>
      <c r="NZ91" s="153" t="e">
        <f t="shared" si="569"/>
        <v>#N/A</v>
      </c>
      <c r="OA91" s="153" t="e">
        <f t="shared" si="569"/>
        <v>#N/A</v>
      </c>
      <c r="OB91" s="153" t="e">
        <f t="shared" si="569"/>
        <v>#N/A</v>
      </c>
      <c r="OC91" s="153" t="e">
        <f t="shared" si="569"/>
        <v>#N/A</v>
      </c>
      <c r="OD91" s="153" t="e">
        <f t="shared" si="569"/>
        <v>#N/A</v>
      </c>
      <c r="OE91" s="153" t="e">
        <f t="shared" si="569"/>
        <v>#N/A</v>
      </c>
      <c r="OF91" s="153" t="e">
        <f t="shared" si="569"/>
        <v>#N/A</v>
      </c>
      <c r="OG91" s="153" t="e">
        <f t="shared" si="569"/>
        <v>#N/A</v>
      </c>
      <c r="OH91" s="153" t="e">
        <f t="shared" si="569"/>
        <v>#N/A</v>
      </c>
      <c r="OI91" s="153" t="e">
        <f t="shared" si="569"/>
        <v>#N/A</v>
      </c>
      <c r="OJ91" s="153" t="e">
        <f t="shared" si="569"/>
        <v>#N/A</v>
      </c>
      <c r="OK91" s="153" t="e">
        <f t="shared" si="569"/>
        <v>#N/A</v>
      </c>
      <c r="OL91" s="153" t="e">
        <f t="shared" si="593"/>
        <v>#N/A</v>
      </c>
      <c r="OM91" s="153" t="e">
        <f t="shared" si="593"/>
        <v>#N/A</v>
      </c>
      <c r="ON91" s="153" t="e">
        <f t="shared" si="593"/>
        <v>#N/A</v>
      </c>
      <c r="OO91" s="153" t="e">
        <f t="shared" si="593"/>
        <v>#N/A</v>
      </c>
      <c r="OP91" s="153" t="e">
        <f t="shared" si="593"/>
        <v>#N/A</v>
      </c>
      <c r="OQ91" s="153" t="e">
        <f t="shared" si="593"/>
        <v>#N/A</v>
      </c>
      <c r="OR91" s="153" t="e">
        <f t="shared" si="593"/>
        <v>#N/A</v>
      </c>
      <c r="OS91" s="153" t="e">
        <f t="shared" si="593"/>
        <v>#N/A</v>
      </c>
      <c r="OT91" s="153" t="e">
        <f t="shared" si="593"/>
        <v>#N/A</v>
      </c>
      <c r="OU91" s="153" t="e">
        <f t="shared" si="593"/>
        <v>#N/A</v>
      </c>
      <c r="OV91" s="153" t="e">
        <f t="shared" si="593"/>
        <v>#N/A</v>
      </c>
      <c r="OW91" s="153" t="e">
        <f t="shared" si="593"/>
        <v>#N/A</v>
      </c>
      <c r="OX91" s="153" t="e">
        <f t="shared" si="593"/>
        <v>#N/A</v>
      </c>
      <c r="OY91" s="153" t="e">
        <f t="shared" si="593"/>
        <v>#N/A</v>
      </c>
      <c r="OZ91" s="153" t="e">
        <f t="shared" si="593"/>
        <v>#N/A</v>
      </c>
      <c r="PA91" s="153" t="e">
        <f t="shared" si="367"/>
        <v>#N/A</v>
      </c>
      <c r="PB91" s="153" t="e">
        <f t="shared" si="589"/>
        <v>#N/A</v>
      </c>
      <c r="PC91" s="153" t="e">
        <f t="shared" si="589"/>
        <v>#N/A</v>
      </c>
      <c r="PD91" s="153" t="e">
        <f t="shared" si="589"/>
        <v>#N/A</v>
      </c>
      <c r="PE91" s="153" t="e">
        <f t="shared" si="589"/>
        <v>#N/A</v>
      </c>
      <c r="PF91" s="153" t="e">
        <f t="shared" si="589"/>
        <v>#N/A</v>
      </c>
      <c r="PG91" s="153" t="e">
        <f t="shared" si="589"/>
        <v>#N/A</v>
      </c>
      <c r="PH91" s="153" t="e">
        <f t="shared" si="589"/>
        <v>#N/A</v>
      </c>
      <c r="PI91" s="153" t="e">
        <f t="shared" si="589"/>
        <v>#N/A</v>
      </c>
    </row>
    <row r="92" spans="1:425" hidden="1" x14ac:dyDescent="0.75">
      <c r="A92" s="4">
        <v>89</v>
      </c>
      <c r="B92" s="342" t="str">
        <f>IFERROR(_xlfn.LOGNORM.INV(VLookups!$B$22,LN($G92),LN($K92)),"")</f>
        <v/>
      </c>
      <c r="C92" s="87"/>
      <c r="D92" s="342" t="str">
        <f>IFERROR(_xlfn.LOGNORM.INV(VLookups!$B$23,LN($G92),LN($K92)),"")</f>
        <v/>
      </c>
      <c r="E92" s="34" t="str">
        <f t="shared" si="350"/>
        <v/>
      </c>
      <c r="F92" s="34" t="str">
        <f t="shared" si="351"/>
        <v/>
      </c>
      <c r="G92" s="68" t="str">
        <f>IF(AND(C92&gt;0,NOT(ISBLANK(H92))),IF(VLOOKUP($C$3,VLookups!$A$17:$B$18,2,FALSE),C92*VLOOKUP(H92,VLookups!$A$4:$B$13,2,FALSE),C92),"")</f>
        <v/>
      </c>
      <c r="H92" s="21"/>
      <c r="I92" s="56"/>
      <c r="J92" s="244"/>
      <c r="K92" s="343" t="str">
        <f>IF(C92&gt;0,IF(ISBLANK(J92),IF(ISBLANK(H92),"",VLOOKUP(H92,VLookups!$A$4:$C$13,3,FALSE)),J92),"")</f>
        <v/>
      </c>
      <c r="L92" s="343" t="str">
        <f t="shared" si="352"/>
        <v/>
      </c>
      <c r="M92" s="70" t="str">
        <f t="shared" si="353"/>
        <v/>
      </c>
      <c r="N92" s="87"/>
      <c r="O92" s="237" t="str">
        <f>IF(AND(N92&gt;0,C92&gt;0,NOT(K92="")),ABS(VLOOKUP($N$1,VLookups!$A$53:$B$54,2,FALSE)-_xlfn.LOGNORM.DIST(N92,LN(G92),LN(K92),TRUE)),"")</f>
        <v/>
      </c>
      <c r="P92" s="86" t="str">
        <f>IF(AND($B92&gt;0,$C92&gt;0,$D92&gt;0,NOT(ISBLANK($H92))),_xlfn.LOGNORM.INV(ABS(VLOOKUP($N$1,VLookups!$A$53:$B$54,2,FALSE)-P$3),LN($G92),LN($K92)),"")</f>
        <v/>
      </c>
      <c r="Q92" s="85" t="str">
        <f>IF(AND($B92&gt;0,$C92&gt;0,$D92&gt;0,NOT(ISBLANK($H92))),_xlfn.LOGNORM.INV(ABS(VLOOKUP($N$1,VLookups!$A$53:$B$54,2,FALSE)-Q$3),LN($G92),LN($K92)),"")</f>
        <v/>
      </c>
      <c r="R92" s="86" t="str">
        <f>IF(AND($B92&gt;0,$C92&gt;0,$D92&gt;0,NOT(ISBLANK($H92))),_xlfn.LOGNORM.INV(ABS(VLOOKUP($N$1,VLookups!$A$53:$B$54,2,FALSE)-R$3),LN($G92),LN($K92)),"")</f>
        <v/>
      </c>
      <c r="S92" s="85" t="str">
        <f>IF(AND($B92&gt;0,$C92&gt;0,$D92&gt;0,NOT(ISBLANK($H92))),_xlfn.LOGNORM.INV(ABS(VLOOKUP($N$1,VLookups!$A$53:$B$54,2,FALSE)-S$3),LN($G92),LN($K92)),"")</f>
        <v/>
      </c>
      <c r="T92" s="86" t="str">
        <f>IF(AND($B92&gt;0,$C92&gt;0,$D92&gt;0,NOT(ISBLANK($H92))),_xlfn.LOGNORM.INV(ABS(VLOOKUP($N$1,VLookups!$A$53:$B$54,2,FALSE)-T$3),LN($G92),LN($K92)),"")</f>
        <v/>
      </c>
      <c r="U92" s="85" t="str">
        <f>IF(AND($B92&gt;0,$C92&gt;0,$D92&gt;0,NOT(ISBLANK($H92))),_xlfn.LOGNORM.INV(ABS(VLOOKUP($N$1,VLookups!$A$53:$B$54,2,FALSE)-U$3),LN($G92),LN($K92)),"")</f>
        <v/>
      </c>
      <c r="V92" s="5"/>
      <c r="W92" s="152" t="str">
        <f t="shared" si="354"/>
        <v/>
      </c>
      <c r="X92" s="152"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53" t="e">
        <f t="shared" si="348"/>
        <v>#N/A</v>
      </c>
      <c r="HR92" s="153" t="e">
        <f t="shared" si="563"/>
        <v>#N/A</v>
      </c>
      <c r="HS92" s="153" t="e">
        <f t="shared" si="563"/>
        <v>#N/A</v>
      </c>
      <c r="HT92" s="153" t="e">
        <f t="shared" si="563"/>
        <v>#N/A</v>
      </c>
      <c r="HU92" s="153" t="e">
        <f t="shared" si="576"/>
        <v>#N/A</v>
      </c>
      <c r="HV92" s="153" t="e">
        <f t="shared" si="576"/>
        <v>#N/A</v>
      </c>
      <c r="HW92" s="153" t="e">
        <f t="shared" si="576"/>
        <v>#N/A</v>
      </c>
      <c r="HX92" s="153" t="e">
        <f t="shared" si="576"/>
        <v>#N/A</v>
      </c>
      <c r="HY92" s="153" t="e">
        <f t="shared" si="576"/>
        <v>#N/A</v>
      </c>
      <c r="HZ92" s="153" t="e">
        <f t="shared" si="576"/>
        <v>#N/A</v>
      </c>
      <c r="IA92" s="153" t="e">
        <f t="shared" si="576"/>
        <v>#N/A</v>
      </c>
      <c r="IB92" s="153" t="e">
        <f t="shared" si="576"/>
        <v>#N/A</v>
      </c>
      <c r="IC92" s="153" t="e">
        <f t="shared" si="576"/>
        <v>#N/A</v>
      </c>
      <c r="ID92" s="153" t="e">
        <f t="shared" si="576"/>
        <v>#N/A</v>
      </c>
      <c r="IE92" s="153" t="e">
        <f t="shared" si="576"/>
        <v>#N/A</v>
      </c>
      <c r="IF92" s="153" t="e">
        <f t="shared" si="576"/>
        <v>#N/A</v>
      </c>
      <c r="IG92" s="153" t="e">
        <f t="shared" si="576"/>
        <v>#N/A</v>
      </c>
      <c r="IH92" s="153" t="e">
        <f t="shared" si="576"/>
        <v>#N/A</v>
      </c>
      <c r="II92" s="153" t="e">
        <f t="shared" si="576"/>
        <v>#N/A</v>
      </c>
      <c r="IJ92" s="153" t="e">
        <f t="shared" si="571"/>
        <v>#N/A</v>
      </c>
      <c r="IK92" s="153" t="e">
        <f t="shared" si="571"/>
        <v>#N/A</v>
      </c>
      <c r="IL92" s="153" t="e">
        <f t="shared" si="571"/>
        <v>#N/A</v>
      </c>
      <c r="IM92" s="153" t="e">
        <f t="shared" si="571"/>
        <v>#N/A</v>
      </c>
      <c r="IN92" s="153" t="e">
        <f t="shared" si="571"/>
        <v>#N/A</v>
      </c>
      <c r="IO92" s="153" t="e">
        <f t="shared" si="571"/>
        <v>#N/A</v>
      </c>
      <c r="IP92" s="153" t="e">
        <f t="shared" si="571"/>
        <v>#N/A</v>
      </c>
      <c r="IQ92" s="153" t="e">
        <f t="shared" si="571"/>
        <v>#N/A</v>
      </c>
      <c r="IR92" s="153" t="e">
        <f t="shared" si="571"/>
        <v>#N/A</v>
      </c>
      <c r="IS92" s="153" t="e">
        <f t="shared" si="571"/>
        <v>#N/A</v>
      </c>
      <c r="IT92" s="153" t="e">
        <f t="shared" si="571"/>
        <v>#N/A</v>
      </c>
      <c r="IU92" s="153" t="e">
        <f t="shared" si="571"/>
        <v>#N/A</v>
      </c>
      <c r="IV92" s="153" t="e">
        <f t="shared" si="571"/>
        <v>#N/A</v>
      </c>
      <c r="IW92" s="153" t="e">
        <f t="shared" si="571"/>
        <v>#N/A</v>
      </c>
      <c r="IX92" s="153" t="e">
        <f t="shared" si="571"/>
        <v>#N/A</v>
      </c>
      <c r="IY92" s="153" t="e">
        <f t="shared" si="567"/>
        <v>#N/A</v>
      </c>
      <c r="IZ92" s="153" t="e">
        <f t="shared" si="567"/>
        <v>#N/A</v>
      </c>
      <c r="JA92" s="153" t="e">
        <f t="shared" si="567"/>
        <v>#N/A</v>
      </c>
      <c r="JB92" s="153" t="e">
        <f t="shared" si="567"/>
        <v>#N/A</v>
      </c>
      <c r="JC92" s="153" t="e">
        <f t="shared" si="567"/>
        <v>#N/A</v>
      </c>
      <c r="JD92" s="153" t="e">
        <f t="shared" si="567"/>
        <v>#N/A</v>
      </c>
      <c r="JE92" s="153" t="e">
        <f t="shared" si="567"/>
        <v>#N/A</v>
      </c>
      <c r="JF92" s="153" t="e">
        <f t="shared" si="567"/>
        <v>#N/A</v>
      </c>
      <c r="JG92" s="153" t="e">
        <f t="shared" si="567"/>
        <v>#N/A</v>
      </c>
      <c r="JH92" s="153" t="e">
        <f t="shared" si="567"/>
        <v>#N/A</v>
      </c>
      <c r="JI92" s="153" t="e">
        <f t="shared" si="567"/>
        <v>#N/A</v>
      </c>
      <c r="JJ92" s="153" t="e">
        <f t="shared" si="567"/>
        <v>#N/A</v>
      </c>
      <c r="JK92" s="153" t="e">
        <f t="shared" si="567"/>
        <v>#N/A</v>
      </c>
      <c r="JL92" s="153" t="e">
        <f t="shared" si="567"/>
        <v>#N/A</v>
      </c>
      <c r="JM92" s="153" t="e">
        <f t="shared" si="567"/>
        <v>#N/A</v>
      </c>
      <c r="JN92" s="153" t="e">
        <f t="shared" si="591"/>
        <v>#N/A</v>
      </c>
      <c r="JO92" s="153" t="e">
        <f t="shared" si="591"/>
        <v>#N/A</v>
      </c>
      <c r="JP92" s="153" t="e">
        <f t="shared" si="591"/>
        <v>#N/A</v>
      </c>
      <c r="JQ92" s="153" t="e">
        <f t="shared" si="591"/>
        <v>#N/A</v>
      </c>
      <c r="JR92" s="153" t="e">
        <f t="shared" si="591"/>
        <v>#N/A</v>
      </c>
      <c r="JS92" s="153" t="e">
        <f t="shared" si="591"/>
        <v>#N/A</v>
      </c>
      <c r="JT92" s="153" t="e">
        <f t="shared" si="591"/>
        <v>#N/A</v>
      </c>
      <c r="JU92" s="153" t="e">
        <f t="shared" si="591"/>
        <v>#N/A</v>
      </c>
      <c r="JV92" s="153" t="e">
        <f t="shared" si="591"/>
        <v>#N/A</v>
      </c>
      <c r="JW92" s="153" t="e">
        <f t="shared" si="591"/>
        <v>#N/A</v>
      </c>
      <c r="JX92" s="153" t="e">
        <f t="shared" si="591"/>
        <v>#N/A</v>
      </c>
      <c r="JY92" s="153" t="e">
        <f t="shared" si="591"/>
        <v>#N/A</v>
      </c>
      <c r="JZ92" s="153" t="e">
        <f t="shared" si="591"/>
        <v>#N/A</v>
      </c>
      <c r="KA92" s="153" t="e">
        <f t="shared" si="591"/>
        <v>#N/A</v>
      </c>
      <c r="KB92" s="153" t="e">
        <f t="shared" si="591"/>
        <v>#N/A</v>
      </c>
      <c r="KC92" s="153" t="e">
        <f t="shared" si="365"/>
        <v>#N/A</v>
      </c>
      <c r="KD92" s="153" t="e">
        <f t="shared" si="564"/>
        <v>#N/A</v>
      </c>
      <c r="KE92" s="153" t="e">
        <f t="shared" si="564"/>
        <v>#N/A</v>
      </c>
      <c r="KF92" s="153" t="e">
        <f t="shared" si="564"/>
        <v>#N/A</v>
      </c>
      <c r="KG92" s="153" t="e">
        <f t="shared" si="577"/>
        <v>#N/A</v>
      </c>
      <c r="KH92" s="153" t="e">
        <f t="shared" si="577"/>
        <v>#N/A</v>
      </c>
      <c r="KI92" s="153" t="e">
        <f t="shared" si="577"/>
        <v>#N/A</v>
      </c>
      <c r="KJ92" s="153" t="e">
        <f t="shared" si="577"/>
        <v>#N/A</v>
      </c>
      <c r="KK92" s="153" t="e">
        <f t="shared" si="577"/>
        <v>#N/A</v>
      </c>
      <c r="KL92" s="153" t="e">
        <f t="shared" si="577"/>
        <v>#N/A</v>
      </c>
      <c r="KM92" s="153" t="e">
        <f t="shared" si="577"/>
        <v>#N/A</v>
      </c>
      <c r="KN92" s="153" t="e">
        <f t="shared" si="577"/>
        <v>#N/A</v>
      </c>
      <c r="KO92" s="153" t="e">
        <f t="shared" si="577"/>
        <v>#N/A</v>
      </c>
      <c r="KP92" s="153" t="e">
        <f t="shared" si="577"/>
        <v>#N/A</v>
      </c>
      <c r="KQ92" s="153" t="e">
        <f t="shared" si="577"/>
        <v>#N/A</v>
      </c>
      <c r="KR92" s="153" t="e">
        <f t="shared" si="577"/>
        <v>#N/A</v>
      </c>
      <c r="KS92" s="153" t="e">
        <f t="shared" si="577"/>
        <v>#N/A</v>
      </c>
      <c r="KT92" s="153" t="e">
        <f t="shared" si="577"/>
        <v>#N/A</v>
      </c>
      <c r="KU92" s="153" t="e">
        <f t="shared" si="577"/>
        <v>#N/A</v>
      </c>
      <c r="KV92" s="153" t="e">
        <f t="shared" si="572"/>
        <v>#N/A</v>
      </c>
      <c r="KW92" s="153" t="e">
        <f t="shared" si="572"/>
        <v>#N/A</v>
      </c>
      <c r="KX92" s="153" t="e">
        <f t="shared" si="572"/>
        <v>#N/A</v>
      </c>
      <c r="KY92" s="153" t="e">
        <f t="shared" si="572"/>
        <v>#N/A</v>
      </c>
      <c r="KZ92" s="153" t="e">
        <f t="shared" si="572"/>
        <v>#N/A</v>
      </c>
      <c r="LA92" s="153" t="e">
        <f t="shared" si="572"/>
        <v>#N/A</v>
      </c>
      <c r="LB92" s="153" t="e">
        <f t="shared" si="572"/>
        <v>#N/A</v>
      </c>
      <c r="LC92" s="153" t="e">
        <f t="shared" si="572"/>
        <v>#N/A</v>
      </c>
      <c r="LD92" s="153" t="e">
        <f t="shared" si="572"/>
        <v>#N/A</v>
      </c>
      <c r="LE92" s="153" t="e">
        <f t="shared" si="572"/>
        <v>#N/A</v>
      </c>
      <c r="LF92" s="153" t="e">
        <f t="shared" si="572"/>
        <v>#N/A</v>
      </c>
      <c r="LG92" s="153" t="e">
        <f t="shared" si="572"/>
        <v>#N/A</v>
      </c>
      <c r="LH92" s="153" t="e">
        <f t="shared" si="572"/>
        <v>#N/A</v>
      </c>
      <c r="LI92" s="153" t="e">
        <f t="shared" si="572"/>
        <v>#N/A</v>
      </c>
      <c r="LJ92" s="153" t="e">
        <f t="shared" si="572"/>
        <v>#N/A</v>
      </c>
      <c r="LK92" s="153" t="e">
        <f t="shared" si="568"/>
        <v>#N/A</v>
      </c>
      <c r="LL92" s="153" t="e">
        <f t="shared" si="568"/>
        <v>#N/A</v>
      </c>
      <c r="LM92" s="153" t="e">
        <f t="shared" si="568"/>
        <v>#N/A</v>
      </c>
      <c r="LN92" s="153" t="e">
        <f t="shared" si="568"/>
        <v>#N/A</v>
      </c>
      <c r="LO92" s="153" t="e">
        <f t="shared" si="568"/>
        <v>#N/A</v>
      </c>
      <c r="LP92" s="153" t="e">
        <f t="shared" si="568"/>
        <v>#N/A</v>
      </c>
      <c r="LQ92" s="153" t="e">
        <f t="shared" si="568"/>
        <v>#N/A</v>
      </c>
      <c r="LR92" s="153" t="e">
        <f t="shared" si="568"/>
        <v>#N/A</v>
      </c>
      <c r="LS92" s="153" t="e">
        <f t="shared" si="568"/>
        <v>#N/A</v>
      </c>
      <c r="LT92" s="153" t="e">
        <f t="shared" si="568"/>
        <v>#N/A</v>
      </c>
      <c r="LU92" s="153" t="e">
        <f t="shared" si="568"/>
        <v>#N/A</v>
      </c>
      <c r="LV92" s="153" t="e">
        <f t="shared" si="568"/>
        <v>#N/A</v>
      </c>
      <c r="LW92" s="153" t="e">
        <f t="shared" si="568"/>
        <v>#N/A</v>
      </c>
      <c r="LX92" s="153" t="e">
        <f t="shared" si="568"/>
        <v>#N/A</v>
      </c>
      <c r="LY92" s="153" t="e">
        <f t="shared" si="568"/>
        <v>#N/A</v>
      </c>
      <c r="LZ92" s="153" t="e">
        <f t="shared" si="592"/>
        <v>#N/A</v>
      </c>
      <c r="MA92" s="153" t="e">
        <f t="shared" si="592"/>
        <v>#N/A</v>
      </c>
      <c r="MB92" s="153" t="e">
        <f t="shared" si="592"/>
        <v>#N/A</v>
      </c>
      <c r="MC92" s="153" t="e">
        <f t="shared" si="592"/>
        <v>#N/A</v>
      </c>
      <c r="MD92" s="153" t="e">
        <f t="shared" si="592"/>
        <v>#N/A</v>
      </c>
      <c r="ME92" s="153" t="e">
        <f t="shared" si="592"/>
        <v>#N/A</v>
      </c>
      <c r="MF92" s="153" t="e">
        <f t="shared" si="592"/>
        <v>#N/A</v>
      </c>
      <c r="MG92" s="153" t="e">
        <f t="shared" si="592"/>
        <v>#N/A</v>
      </c>
      <c r="MH92" s="153" t="e">
        <f t="shared" si="592"/>
        <v>#N/A</v>
      </c>
      <c r="MI92" s="153" t="e">
        <f t="shared" si="592"/>
        <v>#N/A</v>
      </c>
      <c r="MJ92" s="153" t="e">
        <f t="shared" si="592"/>
        <v>#N/A</v>
      </c>
      <c r="MK92" s="153" t="e">
        <f t="shared" si="592"/>
        <v>#N/A</v>
      </c>
      <c r="ML92" s="153" t="e">
        <f t="shared" si="592"/>
        <v>#N/A</v>
      </c>
      <c r="MM92" s="153" t="e">
        <f t="shared" si="592"/>
        <v>#N/A</v>
      </c>
      <c r="MN92" s="153" t="e">
        <f t="shared" si="592"/>
        <v>#N/A</v>
      </c>
      <c r="MO92" s="153" t="e">
        <f t="shared" si="366"/>
        <v>#N/A</v>
      </c>
      <c r="MP92" s="153" t="e">
        <f t="shared" si="565"/>
        <v>#N/A</v>
      </c>
      <c r="MQ92" s="153" t="e">
        <f t="shared" si="565"/>
        <v>#N/A</v>
      </c>
      <c r="MR92" s="153" t="e">
        <f t="shared" si="565"/>
        <v>#N/A</v>
      </c>
      <c r="MS92" s="153" t="e">
        <f t="shared" si="578"/>
        <v>#N/A</v>
      </c>
      <c r="MT92" s="153" t="e">
        <f t="shared" si="578"/>
        <v>#N/A</v>
      </c>
      <c r="MU92" s="153" t="e">
        <f t="shared" si="578"/>
        <v>#N/A</v>
      </c>
      <c r="MV92" s="153" t="e">
        <f t="shared" si="578"/>
        <v>#N/A</v>
      </c>
      <c r="MW92" s="153" t="e">
        <f t="shared" si="578"/>
        <v>#N/A</v>
      </c>
      <c r="MX92" s="153" t="e">
        <f t="shared" si="578"/>
        <v>#N/A</v>
      </c>
      <c r="MY92" s="153" t="e">
        <f t="shared" si="578"/>
        <v>#N/A</v>
      </c>
      <c r="MZ92" s="153" t="e">
        <f t="shared" si="578"/>
        <v>#N/A</v>
      </c>
      <c r="NA92" s="153" t="e">
        <f t="shared" si="578"/>
        <v>#N/A</v>
      </c>
      <c r="NB92" s="153" t="e">
        <f t="shared" si="578"/>
        <v>#N/A</v>
      </c>
      <c r="NC92" s="153" t="e">
        <f t="shared" si="578"/>
        <v>#N/A</v>
      </c>
      <c r="ND92" s="153" t="e">
        <f t="shared" si="578"/>
        <v>#N/A</v>
      </c>
      <c r="NE92" s="153" t="e">
        <f t="shared" si="578"/>
        <v>#N/A</v>
      </c>
      <c r="NF92" s="153" t="e">
        <f t="shared" si="578"/>
        <v>#N/A</v>
      </c>
      <c r="NG92" s="153" t="e">
        <f t="shared" si="578"/>
        <v>#N/A</v>
      </c>
      <c r="NH92" s="153" t="e">
        <f t="shared" si="573"/>
        <v>#N/A</v>
      </c>
      <c r="NI92" s="153" t="e">
        <f t="shared" si="573"/>
        <v>#N/A</v>
      </c>
      <c r="NJ92" s="153" t="e">
        <f t="shared" si="573"/>
        <v>#N/A</v>
      </c>
      <c r="NK92" s="153" t="e">
        <f t="shared" si="573"/>
        <v>#N/A</v>
      </c>
      <c r="NL92" s="153" t="e">
        <f t="shared" si="573"/>
        <v>#N/A</v>
      </c>
      <c r="NM92" s="153" t="e">
        <f t="shared" si="573"/>
        <v>#N/A</v>
      </c>
      <c r="NN92" s="153" t="e">
        <f t="shared" si="573"/>
        <v>#N/A</v>
      </c>
      <c r="NO92" s="153" t="e">
        <f t="shared" si="573"/>
        <v>#N/A</v>
      </c>
      <c r="NP92" s="153" t="e">
        <f t="shared" si="573"/>
        <v>#N/A</v>
      </c>
      <c r="NQ92" s="153" t="e">
        <f t="shared" si="573"/>
        <v>#N/A</v>
      </c>
      <c r="NR92" s="153" t="e">
        <f t="shared" si="573"/>
        <v>#N/A</v>
      </c>
      <c r="NS92" s="153" t="e">
        <f t="shared" si="573"/>
        <v>#N/A</v>
      </c>
      <c r="NT92" s="153" t="e">
        <f t="shared" si="573"/>
        <v>#N/A</v>
      </c>
      <c r="NU92" s="153" t="e">
        <f t="shared" si="573"/>
        <v>#N/A</v>
      </c>
      <c r="NV92" s="153" t="e">
        <f t="shared" si="573"/>
        <v>#N/A</v>
      </c>
      <c r="NW92" s="153" t="e">
        <f t="shared" si="569"/>
        <v>#N/A</v>
      </c>
      <c r="NX92" s="153" t="e">
        <f t="shared" si="569"/>
        <v>#N/A</v>
      </c>
      <c r="NY92" s="153" t="e">
        <f t="shared" si="569"/>
        <v>#N/A</v>
      </c>
      <c r="NZ92" s="153" t="e">
        <f t="shared" si="569"/>
        <v>#N/A</v>
      </c>
      <c r="OA92" s="153" t="e">
        <f t="shared" si="569"/>
        <v>#N/A</v>
      </c>
      <c r="OB92" s="153" t="e">
        <f t="shared" si="569"/>
        <v>#N/A</v>
      </c>
      <c r="OC92" s="153" t="e">
        <f t="shared" si="569"/>
        <v>#N/A</v>
      </c>
      <c r="OD92" s="153" t="e">
        <f t="shared" si="569"/>
        <v>#N/A</v>
      </c>
      <c r="OE92" s="153" t="e">
        <f t="shared" si="569"/>
        <v>#N/A</v>
      </c>
      <c r="OF92" s="153" t="e">
        <f t="shared" si="569"/>
        <v>#N/A</v>
      </c>
      <c r="OG92" s="153" t="e">
        <f t="shared" si="569"/>
        <v>#N/A</v>
      </c>
      <c r="OH92" s="153" t="e">
        <f t="shared" si="569"/>
        <v>#N/A</v>
      </c>
      <c r="OI92" s="153" t="e">
        <f t="shared" si="569"/>
        <v>#N/A</v>
      </c>
      <c r="OJ92" s="153" t="e">
        <f t="shared" si="569"/>
        <v>#N/A</v>
      </c>
      <c r="OK92" s="153" t="e">
        <f t="shared" si="569"/>
        <v>#N/A</v>
      </c>
      <c r="OL92" s="153" t="e">
        <f t="shared" si="593"/>
        <v>#N/A</v>
      </c>
      <c r="OM92" s="153" t="e">
        <f t="shared" si="593"/>
        <v>#N/A</v>
      </c>
      <c r="ON92" s="153" t="e">
        <f t="shared" si="593"/>
        <v>#N/A</v>
      </c>
      <c r="OO92" s="153" t="e">
        <f t="shared" si="593"/>
        <v>#N/A</v>
      </c>
      <c r="OP92" s="153" t="e">
        <f t="shared" si="593"/>
        <v>#N/A</v>
      </c>
      <c r="OQ92" s="153" t="e">
        <f t="shared" si="593"/>
        <v>#N/A</v>
      </c>
      <c r="OR92" s="153" t="e">
        <f t="shared" si="593"/>
        <v>#N/A</v>
      </c>
      <c r="OS92" s="153" t="e">
        <f t="shared" si="593"/>
        <v>#N/A</v>
      </c>
      <c r="OT92" s="153" t="e">
        <f t="shared" si="593"/>
        <v>#N/A</v>
      </c>
      <c r="OU92" s="153" t="e">
        <f t="shared" si="593"/>
        <v>#N/A</v>
      </c>
      <c r="OV92" s="153" t="e">
        <f t="shared" si="593"/>
        <v>#N/A</v>
      </c>
      <c r="OW92" s="153" t="e">
        <f t="shared" si="593"/>
        <v>#N/A</v>
      </c>
      <c r="OX92" s="153" t="e">
        <f t="shared" si="593"/>
        <v>#N/A</v>
      </c>
      <c r="OY92" s="153" t="e">
        <f t="shared" si="593"/>
        <v>#N/A</v>
      </c>
      <c r="OZ92" s="153" t="e">
        <f t="shared" si="593"/>
        <v>#N/A</v>
      </c>
      <c r="PA92" s="153" t="e">
        <f t="shared" si="367"/>
        <v>#N/A</v>
      </c>
      <c r="PB92" s="153" t="e">
        <f t="shared" si="589"/>
        <v>#N/A</v>
      </c>
      <c r="PC92" s="153" t="e">
        <f t="shared" si="589"/>
        <v>#N/A</v>
      </c>
      <c r="PD92" s="153" t="e">
        <f t="shared" si="589"/>
        <v>#N/A</v>
      </c>
      <c r="PE92" s="153" t="e">
        <f t="shared" si="589"/>
        <v>#N/A</v>
      </c>
      <c r="PF92" s="153" t="e">
        <f t="shared" si="589"/>
        <v>#N/A</v>
      </c>
      <c r="PG92" s="153" t="e">
        <f t="shared" si="589"/>
        <v>#N/A</v>
      </c>
      <c r="PH92" s="153" t="e">
        <f t="shared" si="589"/>
        <v>#N/A</v>
      </c>
      <c r="PI92" s="153" t="e">
        <f t="shared" si="589"/>
        <v>#N/A</v>
      </c>
    </row>
    <row r="93" spans="1:425" hidden="1" x14ac:dyDescent="0.75">
      <c r="A93" s="4">
        <v>90</v>
      </c>
      <c r="B93" s="342" t="str">
        <f>IFERROR(_xlfn.LOGNORM.INV(VLookups!$B$22,LN($G93),LN($K93)),"")</f>
        <v/>
      </c>
      <c r="C93" s="87"/>
      <c r="D93" s="342" t="str">
        <f>IFERROR(_xlfn.LOGNORM.INV(VLookups!$B$23,LN($G93),LN($K93)),"")</f>
        <v/>
      </c>
      <c r="E93" s="34" t="str">
        <f t="shared" si="350"/>
        <v/>
      </c>
      <c r="F93" s="34" t="str">
        <f t="shared" si="351"/>
        <v/>
      </c>
      <c r="G93" s="68" t="str">
        <f>IF(AND(C93&gt;0,NOT(ISBLANK(H93))),IF(VLOOKUP($C$3,VLookups!$A$17:$B$18,2,FALSE),C93*VLOOKUP(H93,VLookups!$A$4:$B$13,2,FALSE),C93),"")</f>
        <v/>
      </c>
      <c r="H93" s="21"/>
      <c r="I93" s="56"/>
      <c r="J93" s="244"/>
      <c r="K93" s="343" t="str">
        <f>IF(C93&gt;0,IF(ISBLANK(J93),IF(ISBLANK(H93),"",VLOOKUP(H93,VLookups!$A$4:$C$13,3,FALSE)),J93),"")</f>
        <v/>
      </c>
      <c r="L93" s="343" t="str">
        <f t="shared" si="352"/>
        <v/>
      </c>
      <c r="M93" s="70" t="str">
        <f t="shared" si="353"/>
        <v/>
      </c>
      <c r="N93" s="87"/>
      <c r="O93" s="237" t="str">
        <f>IF(AND(N93&gt;0,C93&gt;0,NOT(K93="")),ABS(VLOOKUP($N$1,VLookups!$A$53:$B$54,2,FALSE)-_xlfn.LOGNORM.DIST(N93,LN(G93),LN(K93),TRUE)),"")</f>
        <v/>
      </c>
      <c r="P93" s="86" t="str">
        <f>IF(AND($B93&gt;0,$C93&gt;0,$D93&gt;0,NOT(ISBLANK($H93))),_xlfn.LOGNORM.INV(ABS(VLOOKUP($N$1,VLookups!$A$53:$B$54,2,FALSE)-P$3),LN($G93),LN($K93)),"")</f>
        <v/>
      </c>
      <c r="Q93" s="85" t="str">
        <f>IF(AND($B93&gt;0,$C93&gt;0,$D93&gt;0,NOT(ISBLANK($H93))),_xlfn.LOGNORM.INV(ABS(VLOOKUP($N$1,VLookups!$A$53:$B$54,2,FALSE)-Q$3),LN($G93),LN($K93)),"")</f>
        <v/>
      </c>
      <c r="R93" s="86" t="str">
        <f>IF(AND($B93&gt;0,$C93&gt;0,$D93&gt;0,NOT(ISBLANK($H93))),_xlfn.LOGNORM.INV(ABS(VLOOKUP($N$1,VLookups!$A$53:$B$54,2,FALSE)-R$3),LN($G93),LN($K93)),"")</f>
        <v/>
      </c>
      <c r="S93" s="85" t="str">
        <f>IF(AND($B93&gt;0,$C93&gt;0,$D93&gt;0,NOT(ISBLANK($H93))),_xlfn.LOGNORM.INV(ABS(VLOOKUP($N$1,VLookups!$A$53:$B$54,2,FALSE)-S$3),LN($G93),LN($K93)),"")</f>
        <v/>
      </c>
      <c r="T93" s="86" t="str">
        <f>IF(AND($B93&gt;0,$C93&gt;0,$D93&gt;0,NOT(ISBLANK($H93))),_xlfn.LOGNORM.INV(ABS(VLOOKUP($N$1,VLookups!$A$53:$B$54,2,FALSE)-T$3),LN($G93),LN($K93)),"")</f>
        <v/>
      </c>
      <c r="U93" s="85" t="str">
        <f>IF(AND($B93&gt;0,$C93&gt;0,$D93&gt;0,NOT(ISBLANK($H93))),_xlfn.LOGNORM.INV(ABS(VLOOKUP($N$1,VLookups!$A$53:$B$54,2,FALSE)-U$3),LN($G93),LN($K93)),"")</f>
        <v/>
      </c>
      <c r="V93" s="5"/>
      <c r="W93" s="152" t="str">
        <f t="shared" si="354"/>
        <v/>
      </c>
      <c r="X93" s="152"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53" t="e">
        <f t="shared" si="348"/>
        <v>#N/A</v>
      </c>
      <c r="HR93" s="153" t="e">
        <f t="shared" ref="HR93:HT103" si="602">IF(ISNONTEXT($K93),_xlfn.LOGNORM.DIST(Y93,LN($G93),LN($K93),FALSE),NA())</f>
        <v>#N/A</v>
      </c>
      <c r="HS93" s="153" t="e">
        <f t="shared" si="602"/>
        <v>#N/A</v>
      </c>
      <c r="HT93" s="153" t="e">
        <f t="shared" si="602"/>
        <v>#N/A</v>
      </c>
      <c r="HU93" s="153" t="e">
        <f t="shared" si="576"/>
        <v>#N/A</v>
      </c>
      <c r="HV93" s="153" t="e">
        <f t="shared" si="576"/>
        <v>#N/A</v>
      </c>
      <c r="HW93" s="153" t="e">
        <f t="shared" si="576"/>
        <v>#N/A</v>
      </c>
      <c r="HX93" s="153" t="e">
        <f t="shared" si="576"/>
        <v>#N/A</v>
      </c>
      <c r="HY93" s="153" t="e">
        <f t="shared" si="576"/>
        <v>#N/A</v>
      </c>
      <c r="HZ93" s="153" t="e">
        <f t="shared" si="576"/>
        <v>#N/A</v>
      </c>
      <c r="IA93" s="153" t="e">
        <f t="shared" si="576"/>
        <v>#N/A</v>
      </c>
      <c r="IB93" s="153" t="e">
        <f t="shared" si="576"/>
        <v>#N/A</v>
      </c>
      <c r="IC93" s="153" t="e">
        <f t="shared" si="576"/>
        <v>#N/A</v>
      </c>
      <c r="ID93" s="153" t="e">
        <f t="shared" si="576"/>
        <v>#N/A</v>
      </c>
      <c r="IE93" s="153" t="e">
        <f t="shared" si="576"/>
        <v>#N/A</v>
      </c>
      <c r="IF93" s="153" t="e">
        <f t="shared" si="576"/>
        <v>#N/A</v>
      </c>
      <c r="IG93" s="153" t="e">
        <f t="shared" si="576"/>
        <v>#N/A</v>
      </c>
      <c r="IH93" s="153" t="e">
        <f t="shared" si="576"/>
        <v>#N/A</v>
      </c>
      <c r="II93" s="153" t="e">
        <f t="shared" si="576"/>
        <v>#N/A</v>
      </c>
      <c r="IJ93" s="153" t="e">
        <f t="shared" si="571"/>
        <v>#N/A</v>
      </c>
      <c r="IK93" s="153" t="e">
        <f t="shared" si="571"/>
        <v>#N/A</v>
      </c>
      <c r="IL93" s="153" t="e">
        <f t="shared" si="571"/>
        <v>#N/A</v>
      </c>
      <c r="IM93" s="153" t="e">
        <f t="shared" si="571"/>
        <v>#N/A</v>
      </c>
      <c r="IN93" s="153" t="e">
        <f t="shared" si="571"/>
        <v>#N/A</v>
      </c>
      <c r="IO93" s="153" t="e">
        <f t="shared" si="571"/>
        <v>#N/A</v>
      </c>
      <c r="IP93" s="153" t="e">
        <f t="shared" si="571"/>
        <v>#N/A</v>
      </c>
      <c r="IQ93" s="153" t="e">
        <f t="shared" si="571"/>
        <v>#N/A</v>
      </c>
      <c r="IR93" s="153" t="e">
        <f t="shared" si="571"/>
        <v>#N/A</v>
      </c>
      <c r="IS93" s="153" t="e">
        <f t="shared" si="571"/>
        <v>#N/A</v>
      </c>
      <c r="IT93" s="153" t="e">
        <f t="shared" si="571"/>
        <v>#N/A</v>
      </c>
      <c r="IU93" s="153" t="e">
        <f t="shared" si="571"/>
        <v>#N/A</v>
      </c>
      <c r="IV93" s="153" t="e">
        <f t="shared" si="571"/>
        <v>#N/A</v>
      </c>
      <c r="IW93" s="153" t="e">
        <f t="shared" si="571"/>
        <v>#N/A</v>
      </c>
      <c r="IX93" s="153" t="e">
        <f t="shared" si="571"/>
        <v>#N/A</v>
      </c>
      <c r="IY93" s="153" t="e">
        <f t="shared" si="567"/>
        <v>#N/A</v>
      </c>
      <c r="IZ93" s="153" t="e">
        <f t="shared" si="567"/>
        <v>#N/A</v>
      </c>
      <c r="JA93" s="153" t="e">
        <f t="shared" si="567"/>
        <v>#N/A</v>
      </c>
      <c r="JB93" s="153" t="e">
        <f t="shared" si="567"/>
        <v>#N/A</v>
      </c>
      <c r="JC93" s="153" t="e">
        <f t="shared" si="567"/>
        <v>#N/A</v>
      </c>
      <c r="JD93" s="153" t="e">
        <f t="shared" si="567"/>
        <v>#N/A</v>
      </c>
      <c r="JE93" s="153" t="e">
        <f t="shared" si="567"/>
        <v>#N/A</v>
      </c>
      <c r="JF93" s="153" t="e">
        <f t="shared" si="567"/>
        <v>#N/A</v>
      </c>
      <c r="JG93" s="153" t="e">
        <f t="shared" si="567"/>
        <v>#N/A</v>
      </c>
      <c r="JH93" s="153" t="e">
        <f t="shared" si="567"/>
        <v>#N/A</v>
      </c>
      <c r="JI93" s="153" t="e">
        <f t="shared" si="567"/>
        <v>#N/A</v>
      </c>
      <c r="JJ93" s="153" t="e">
        <f t="shared" si="567"/>
        <v>#N/A</v>
      </c>
      <c r="JK93" s="153" t="e">
        <f t="shared" si="567"/>
        <v>#N/A</v>
      </c>
      <c r="JL93" s="153" t="e">
        <f t="shared" si="567"/>
        <v>#N/A</v>
      </c>
      <c r="JM93" s="153" t="e">
        <f t="shared" si="567"/>
        <v>#N/A</v>
      </c>
      <c r="JN93" s="153" t="e">
        <f t="shared" si="591"/>
        <v>#N/A</v>
      </c>
      <c r="JO93" s="153" t="e">
        <f t="shared" si="591"/>
        <v>#N/A</v>
      </c>
      <c r="JP93" s="153" t="e">
        <f t="shared" si="591"/>
        <v>#N/A</v>
      </c>
      <c r="JQ93" s="153" t="e">
        <f t="shared" si="591"/>
        <v>#N/A</v>
      </c>
      <c r="JR93" s="153" t="e">
        <f t="shared" si="591"/>
        <v>#N/A</v>
      </c>
      <c r="JS93" s="153" t="e">
        <f t="shared" si="591"/>
        <v>#N/A</v>
      </c>
      <c r="JT93" s="153" t="e">
        <f t="shared" si="591"/>
        <v>#N/A</v>
      </c>
      <c r="JU93" s="153" t="e">
        <f t="shared" si="591"/>
        <v>#N/A</v>
      </c>
      <c r="JV93" s="153" t="e">
        <f t="shared" si="591"/>
        <v>#N/A</v>
      </c>
      <c r="JW93" s="153" t="e">
        <f t="shared" si="591"/>
        <v>#N/A</v>
      </c>
      <c r="JX93" s="153" t="e">
        <f t="shared" si="591"/>
        <v>#N/A</v>
      </c>
      <c r="JY93" s="153" t="e">
        <f t="shared" si="591"/>
        <v>#N/A</v>
      </c>
      <c r="JZ93" s="153" t="e">
        <f t="shared" si="591"/>
        <v>#N/A</v>
      </c>
      <c r="KA93" s="153" t="e">
        <f t="shared" si="591"/>
        <v>#N/A</v>
      </c>
      <c r="KB93" s="153" t="e">
        <f t="shared" si="591"/>
        <v>#N/A</v>
      </c>
      <c r="KC93" s="153" t="e">
        <f t="shared" si="365"/>
        <v>#N/A</v>
      </c>
      <c r="KD93" s="153" t="e">
        <f t="shared" ref="KD93:KF103" si="603">IF(ISNONTEXT($K93),_xlfn.LOGNORM.DIST(CK93,LN($G93),LN($K93),FALSE),NA())</f>
        <v>#N/A</v>
      </c>
      <c r="KE93" s="153" t="e">
        <f t="shared" si="603"/>
        <v>#N/A</v>
      </c>
      <c r="KF93" s="153" t="e">
        <f t="shared" si="603"/>
        <v>#N/A</v>
      </c>
      <c r="KG93" s="153" t="e">
        <f t="shared" si="577"/>
        <v>#N/A</v>
      </c>
      <c r="KH93" s="153" t="e">
        <f t="shared" si="577"/>
        <v>#N/A</v>
      </c>
      <c r="KI93" s="153" t="e">
        <f t="shared" si="577"/>
        <v>#N/A</v>
      </c>
      <c r="KJ93" s="153" t="e">
        <f t="shared" si="577"/>
        <v>#N/A</v>
      </c>
      <c r="KK93" s="153" t="e">
        <f t="shared" si="577"/>
        <v>#N/A</v>
      </c>
      <c r="KL93" s="153" t="e">
        <f t="shared" si="577"/>
        <v>#N/A</v>
      </c>
      <c r="KM93" s="153" t="e">
        <f t="shared" si="577"/>
        <v>#N/A</v>
      </c>
      <c r="KN93" s="153" t="e">
        <f t="shared" si="577"/>
        <v>#N/A</v>
      </c>
      <c r="KO93" s="153" t="e">
        <f t="shared" si="577"/>
        <v>#N/A</v>
      </c>
      <c r="KP93" s="153" t="e">
        <f t="shared" si="577"/>
        <v>#N/A</v>
      </c>
      <c r="KQ93" s="153" t="e">
        <f t="shared" si="577"/>
        <v>#N/A</v>
      </c>
      <c r="KR93" s="153" t="e">
        <f t="shared" si="577"/>
        <v>#N/A</v>
      </c>
      <c r="KS93" s="153" t="e">
        <f t="shared" si="577"/>
        <v>#N/A</v>
      </c>
      <c r="KT93" s="153" t="e">
        <f t="shared" si="577"/>
        <v>#N/A</v>
      </c>
      <c r="KU93" s="153" t="e">
        <f t="shared" si="577"/>
        <v>#N/A</v>
      </c>
      <c r="KV93" s="153" t="e">
        <f t="shared" si="572"/>
        <v>#N/A</v>
      </c>
      <c r="KW93" s="153" t="e">
        <f t="shared" si="572"/>
        <v>#N/A</v>
      </c>
      <c r="KX93" s="153" t="e">
        <f t="shared" si="572"/>
        <v>#N/A</v>
      </c>
      <c r="KY93" s="153" t="e">
        <f t="shared" si="572"/>
        <v>#N/A</v>
      </c>
      <c r="KZ93" s="153" t="e">
        <f t="shared" si="572"/>
        <v>#N/A</v>
      </c>
      <c r="LA93" s="153" t="e">
        <f t="shared" si="572"/>
        <v>#N/A</v>
      </c>
      <c r="LB93" s="153" t="e">
        <f t="shared" si="572"/>
        <v>#N/A</v>
      </c>
      <c r="LC93" s="153" t="e">
        <f t="shared" si="572"/>
        <v>#N/A</v>
      </c>
      <c r="LD93" s="153" t="e">
        <f t="shared" si="572"/>
        <v>#N/A</v>
      </c>
      <c r="LE93" s="153" t="e">
        <f t="shared" si="572"/>
        <v>#N/A</v>
      </c>
      <c r="LF93" s="153" t="e">
        <f t="shared" si="572"/>
        <v>#N/A</v>
      </c>
      <c r="LG93" s="153" t="e">
        <f t="shared" si="572"/>
        <v>#N/A</v>
      </c>
      <c r="LH93" s="153" t="e">
        <f t="shared" si="572"/>
        <v>#N/A</v>
      </c>
      <c r="LI93" s="153" t="e">
        <f t="shared" si="572"/>
        <v>#N/A</v>
      </c>
      <c r="LJ93" s="153" t="e">
        <f t="shared" si="572"/>
        <v>#N/A</v>
      </c>
      <c r="LK93" s="153" t="e">
        <f t="shared" si="568"/>
        <v>#N/A</v>
      </c>
      <c r="LL93" s="153" t="e">
        <f t="shared" si="568"/>
        <v>#N/A</v>
      </c>
      <c r="LM93" s="153" t="e">
        <f t="shared" si="568"/>
        <v>#N/A</v>
      </c>
      <c r="LN93" s="153" t="e">
        <f t="shared" si="568"/>
        <v>#N/A</v>
      </c>
      <c r="LO93" s="153" t="e">
        <f t="shared" si="568"/>
        <v>#N/A</v>
      </c>
      <c r="LP93" s="153" t="e">
        <f t="shared" si="568"/>
        <v>#N/A</v>
      </c>
      <c r="LQ93" s="153" t="e">
        <f t="shared" si="568"/>
        <v>#N/A</v>
      </c>
      <c r="LR93" s="153" t="e">
        <f t="shared" si="568"/>
        <v>#N/A</v>
      </c>
      <c r="LS93" s="153" t="e">
        <f t="shared" si="568"/>
        <v>#N/A</v>
      </c>
      <c r="LT93" s="153" t="e">
        <f t="shared" si="568"/>
        <v>#N/A</v>
      </c>
      <c r="LU93" s="153" t="e">
        <f t="shared" si="568"/>
        <v>#N/A</v>
      </c>
      <c r="LV93" s="153" t="e">
        <f t="shared" si="568"/>
        <v>#N/A</v>
      </c>
      <c r="LW93" s="153" t="e">
        <f t="shared" si="568"/>
        <v>#N/A</v>
      </c>
      <c r="LX93" s="153" t="e">
        <f t="shared" si="568"/>
        <v>#N/A</v>
      </c>
      <c r="LY93" s="153" t="e">
        <f t="shared" si="568"/>
        <v>#N/A</v>
      </c>
      <c r="LZ93" s="153" t="e">
        <f t="shared" si="592"/>
        <v>#N/A</v>
      </c>
      <c r="MA93" s="153" t="e">
        <f t="shared" si="592"/>
        <v>#N/A</v>
      </c>
      <c r="MB93" s="153" t="e">
        <f t="shared" si="592"/>
        <v>#N/A</v>
      </c>
      <c r="MC93" s="153" t="e">
        <f t="shared" si="592"/>
        <v>#N/A</v>
      </c>
      <c r="MD93" s="153" t="e">
        <f t="shared" si="592"/>
        <v>#N/A</v>
      </c>
      <c r="ME93" s="153" t="e">
        <f t="shared" si="592"/>
        <v>#N/A</v>
      </c>
      <c r="MF93" s="153" t="e">
        <f t="shared" si="592"/>
        <v>#N/A</v>
      </c>
      <c r="MG93" s="153" t="e">
        <f t="shared" si="592"/>
        <v>#N/A</v>
      </c>
      <c r="MH93" s="153" t="e">
        <f t="shared" si="592"/>
        <v>#N/A</v>
      </c>
      <c r="MI93" s="153" t="e">
        <f t="shared" si="592"/>
        <v>#N/A</v>
      </c>
      <c r="MJ93" s="153" t="e">
        <f t="shared" si="592"/>
        <v>#N/A</v>
      </c>
      <c r="MK93" s="153" t="e">
        <f t="shared" si="592"/>
        <v>#N/A</v>
      </c>
      <c r="ML93" s="153" t="e">
        <f t="shared" si="592"/>
        <v>#N/A</v>
      </c>
      <c r="MM93" s="153" t="e">
        <f t="shared" si="592"/>
        <v>#N/A</v>
      </c>
      <c r="MN93" s="153" t="e">
        <f t="shared" si="592"/>
        <v>#N/A</v>
      </c>
      <c r="MO93" s="153" t="e">
        <f t="shared" si="366"/>
        <v>#N/A</v>
      </c>
      <c r="MP93" s="153" t="e">
        <f t="shared" ref="MP93:MR103" si="604">IF(ISNONTEXT($K93),_xlfn.LOGNORM.DIST(EW93,LN($G93),LN($K93),FALSE),NA())</f>
        <v>#N/A</v>
      </c>
      <c r="MQ93" s="153" t="e">
        <f t="shared" si="604"/>
        <v>#N/A</v>
      </c>
      <c r="MR93" s="153" t="e">
        <f t="shared" si="604"/>
        <v>#N/A</v>
      </c>
      <c r="MS93" s="153" t="e">
        <f t="shared" si="578"/>
        <v>#N/A</v>
      </c>
      <c r="MT93" s="153" t="e">
        <f t="shared" si="578"/>
        <v>#N/A</v>
      </c>
      <c r="MU93" s="153" t="e">
        <f t="shared" si="578"/>
        <v>#N/A</v>
      </c>
      <c r="MV93" s="153" t="e">
        <f t="shared" si="578"/>
        <v>#N/A</v>
      </c>
      <c r="MW93" s="153" t="e">
        <f t="shared" si="578"/>
        <v>#N/A</v>
      </c>
      <c r="MX93" s="153" t="e">
        <f t="shared" si="578"/>
        <v>#N/A</v>
      </c>
      <c r="MY93" s="153" t="e">
        <f t="shared" si="578"/>
        <v>#N/A</v>
      </c>
      <c r="MZ93" s="153" t="e">
        <f t="shared" si="578"/>
        <v>#N/A</v>
      </c>
      <c r="NA93" s="153" t="e">
        <f t="shared" si="578"/>
        <v>#N/A</v>
      </c>
      <c r="NB93" s="153" t="e">
        <f t="shared" si="578"/>
        <v>#N/A</v>
      </c>
      <c r="NC93" s="153" t="e">
        <f t="shared" si="578"/>
        <v>#N/A</v>
      </c>
      <c r="ND93" s="153" t="e">
        <f t="shared" si="578"/>
        <v>#N/A</v>
      </c>
      <c r="NE93" s="153" t="e">
        <f t="shared" si="578"/>
        <v>#N/A</v>
      </c>
      <c r="NF93" s="153" t="e">
        <f t="shared" si="578"/>
        <v>#N/A</v>
      </c>
      <c r="NG93" s="153" t="e">
        <f t="shared" si="578"/>
        <v>#N/A</v>
      </c>
      <c r="NH93" s="153" t="e">
        <f t="shared" si="573"/>
        <v>#N/A</v>
      </c>
      <c r="NI93" s="153" t="e">
        <f t="shared" si="573"/>
        <v>#N/A</v>
      </c>
      <c r="NJ93" s="153" t="e">
        <f t="shared" si="573"/>
        <v>#N/A</v>
      </c>
      <c r="NK93" s="153" t="e">
        <f t="shared" si="573"/>
        <v>#N/A</v>
      </c>
      <c r="NL93" s="153" t="e">
        <f t="shared" si="573"/>
        <v>#N/A</v>
      </c>
      <c r="NM93" s="153" t="e">
        <f t="shared" si="573"/>
        <v>#N/A</v>
      </c>
      <c r="NN93" s="153" t="e">
        <f t="shared" si="573"/>
        <v>#N/A</v>
      </c>
      <c r="NO93" s="153" t="e">
        <f t="shared" si="573"/>
        <v>#N/A</v>
      </c>
      <c r="NP93" s="153" t="e">
        <f t="shared" si="573"/>
        <v>#N/A</v>
      </c>
      <c r="NQ93" s="153" t="e">
        <f t="shared" si="573"/>
        <v>#N/A</v>
      </c>
      <c r="NR93" s="153" t="e">
        <f t="shared" si="573"/>
        <v>#N/A</v>
      </c>
      <c r="NS93" s="153" t="e">
        <f t="shared" si="573"/>
        <v>#N/A</v>
      </c>
      <c r="NT93" s="153" t="e">
        <f t="shared" si="573"/>
        <v>#N/A</v>
      </c>
      <c r="NU93" s="153" t="e">
        <f t="shared" si="573"/>
        <v>#N/A</v>
      </c>
      <c r="NV93" s="153" t="e">
        <f t="shared" si="573"/>
        <v>#N/A</v>
      </c>
      <c r="NW93" s="153" t="e">
        <f t="shared" si="569"/>
        <v>#N/A</v>
      </c>
      <c r="NX93" s="153" t="e">
        <f t="shared" si="569"/>
        <v>#N/A</v>
      </c>
      <c r="NY93" s="153" t="e">
        <f t="shared" si="569"/>
        <v>#N/A</v>
      </c>
      <c r="NZ93" s="153" t="e">
        <f t="shared" si="569"/>
        <v>#N/A</v>
      </c>
      <c r="OA93" s="153" t="e">
        <f t="shared" si="569"/>
        <v>#N/A</v>
      </c>
      <c r="OB93" s="153" t="e">
        <f t="shared" si="569"/>
        <v>#N/A</v>
      </c>
      <c r="OC93" s="153" t="e">
        <f t="shared" si="569"/>
        <v>#N/A</v>
      </c>
      <c r="OD93" s="153" t="e">
        <f t="shared" si="569"/>
        <v>#N/A</v>
      </c>
      <c r="OE93" s="153" t="e">
        <f t="shared" si="569"/>
        <v>#N/A</v>
      </c>
      <c r="OF93" s="153" t="e">
        <f t="shared" si="569"/>
        <v>#N/A</v>
      </c>
      <c r="OG93" s="153" t="e">
        <f t="shared" si="569"/>
        <v>#N/A</v>
      </c>
      <c r="OH93" s="153" t="e">
        <f t="shared" si="569"/>
        <v>#N/A</v>
      </c>
      <c r="OI93" s="153" t="e">
        <f t="shared" si="569"/>
        <v>#N/A</v>
      </c>
      <c r="OJ93" s="153" t="e">
        <f t="shared" si="569"/>
        <v>#N/A</v>
      </c>
      <c r="OK93" s="153" t="e">
        <f t="shared" si="569"/>
        <v>#N/A</v>
      </c>
      <c r="OL93" s="153" t="e">
        <f t="shared" si="593"/>
        <v>#N/A</v>
      </c>
      <c r="OM93" s="153" t="e">
        <f t="shared" si="593"/>
        <v>#N/A</v>
      </c>
      <c r="ON93" s="153" t="e">
        <f t="shared" si="593"/>
        <v>#N/A</v>
      </c>
      <c r="OO93" s="153" t="e">
        <f t="shared" si="593"/>
        <v>#N/A</v>
      </c>
      <c r="OP93" s="153" t="e">
        <f t="shared" si="593"/>
        <v>#N/A</v>
      </c>
      <c r="OQ93" s="153" t="e">
        <f t="shared" si="593"/>
        <v>#N/A</v>
      </c>
      <c r="OR93" s="153" t="e">
        <f t="shared" si="593"/>
        <v>#N/A</v>
      </c>
      <c r="OS93" s="153" t="e">
        <f t="shared" si="593"/>
        <v>#N/A</v>
      </c>
      <c r="OT93" s="153" t="e">
        <f t="shared" si="593"/>
        <v>#N/A</v>
      </c>
      <c r="OU93" s="153" t="e">
        <f t="shared" si="593"/>
        <v>#N/A</v>
      </c>
      <c r="OV93" s="153" t="e">
        <f t="shared" si="593"/>
        <v>#N/A</v>
      </c>
      <c r="OW93" s="153" t="e">
        <f t="shared" si="593"/>
        <v>#N/A</v>
      </c>
      <c r="OX93" s="153" t="e">
        <f t="shared" si="593"/>
        <v>#N/A</v>
      </c>
      <c r="OY93" s="153" t="e">
        <f t="shared" si="593"/>
        <v>#N/A</v>
      </c>
      <c r="OZ93" s="153" t="e">
        <f t="shared" si="593"/>
        <v>#N/A</v>
      </c>
      <c r="PA93" s="153" t="e">
        <f t="shared" si="367"/>
        <v>#N/A</v>
      </c>
      <c r="PB93" s="153" t="e">
        <f t="shared" si="589"/>
        <v>#N/A</v>
      </c>
      <c r="PC93" s="153" t="e">
        <f t="shared" si="589"/>
        <v>#N/A</v>
      </c>
      <c r="PD93" s="153" t="e">
        <f t="shared" si="589"/>
        <v>#N/A</v>
      </c>
      <c r="PE93" s="153" t="e">
        <f t="shared" si="589"/>
        <v>#N/A</v>
      </c>
      <c r="PF93" s="153" t="e">
        <f t="shared" si="589"/>
        <v>#N/A</v>
      </c>
      <c r="PG93" s="153" t="e">
        <f t="shared" si="589"/>
        <v>#N/A</v>
      </c>
      <c r="PH93" s="153" t="e">
        <f t="shared" si="589"/>
        <v>#N/A</v>
      </c>
      <c r="PI93" s="153" t="e">
        <f t="shared" si="589"/>
        <v>#N/A</v>
      </c>
    </row>
    <row r="94" spans="1:425" hidden="1" x14ac:dyDescent="0.75">
      <c r="A94" s="4">
        <v>91</v>
      </c>
      <c r="B94" s="342" t="str">
        <f>IFERROR(_xlfn.LOGNORM.INV(VLookups!$B$22,LN($G94),LN($K94)),"")</f>
        <v/>
      </c>
      <c r="C94" s="87"/>
      <c r="D94" s="342" t="str">
        <f>IFERROR(_xlfn.LOGNORM.INV(VLookups!$B$23,LN($G94),LN($K94)),"")</f>
        <v/>
      </c>
      <c r="E94" s="34" t="str">
        <f t="shared" si="350"/>
        <v/>
      </c>
      <c r="F94" s="34" t="str">
        <f t="shared" si="351"/>
        <v/>
      </c>
      <c r="G94" s="68" t="str">
        <f>IF(AND(C94&gt;0,NOT(ISBLANK(H94))),IF(VLOOKUP($C$3,VLookups!$A$17:$B$18,2,FALSE),C94*VLOOKUP(H94,VLookups!$A$4:$B$13,2,FALSE),C94),"")</f>
        <v/>
      </c>
      <c r="H94" s="21"/>
      <c r="I94" s="56"/>
      <c r="J94" s="244"/>
      <c r="K94" s="343" t="str">
        <f>IF(C94&gt;0,IF(ISBLANK(J94),IF(ISBLANK(H94),"",VLOOKUP(H94,VLookups!$A$4:$C$13,3,FALSE)),J94),"")</f>
        <v/>
      </c>
      <c r="L94" s="343" t="str">
        <f t="shared" si="352"/>
        <v/>
      </c>
      <c r="M94" s="70" t="str">
        <f t="shared" si="353"/>
        <v/>
      </c>
      <c r="N94" s="87"/>
      <c r="O94" s="237" t="str">
        <f>IF(AND(N94&gt;0,C94&gt;0,NOT(K94="")),ABS(VLOOKUP($N$1,VLookups!$A$53:$B$54,2,FALSE)-_xlfn.LOGNORM.DIST(N94,LN(G94),LN(K94),TRUE)),"")</f>
        <v/>
      </c>
      <c r="P94" s="86" t="str">
        <f>IF(AND($B94&gt;0,$C94&gt;0,$D94&gt;0,NOT(ISBLANK($H94))),_xlfn.LOGNORM.INV(ABS(VLOOKUP($N$1,VLookups!$A$53:$B$54,2,FALSE)-P$3),LN($G94),LN($K94)),"")</f>
        <v/>
      </c>
      <c r="Q94" s="85" t="str">
        <f>IF(AND($B94&gt;0,$C94&gt;0,$D94&gt;0,NOT(ISBLANK($H94))),_xlfn.LOGNORM.INV(ABS(VLOOKUP($N$1,VLookups!$A$53:$B$54,2,FALSE)-Q$3),LN($G94),LN($K94)),"")</f>
        <v/>
      </c>
      <c r="R94" s="86" t="str">
        <f>IF(AND($B94&gt;0,$C94&gt;0,$D94&gt;0,NOT(ISBLANK($H94))),_xlfn.LOGNORM.INV(ABS(VLOOKUP($N$1,VLookups!$A$53:$B$54,2,FALSE)-R$3),LN($G94),LN($K94)),"")</f>
        <v/>
      </c>
      <c r="S94" s="85" t="str">
        <f>IF(AND($B94&gt;0,$C94&gt;0,$D94&gt;0,NOT(ISBLANK($H94))),_xlfn.LOGNORM.INV(ABS(VLOOKUP($N$1,VLookups!$A$53:$B$54,2,FALSE)-S$3),LN($G94),LN($K94)),"")</f>
        <v/>
      </c>
      <c r="T94" s="86" t="str">
        <f>IF(AND($B94&gt;0,$C94&gt;0,$D94&gt;0,NOT(ISBLANK($H94))),_xlfn.LOGNORM.INV(ABS(VLOOKUP($N$1,VLookups!$A$53:$B$54,2,FALSE)-T$3),LN($G94),LN($K94)),"")</f>
        <v/>
      </c>
      <c r="U94" s="85" t="str">
        <f>IF(AND($B94&gt;0,$C94&gt;0,$D94&gt;0,NOT(ISBLANK($H94))),_xlfn.LOGNORM.INV(ABS(VLOOKUP($N$1,VLookups!$A$53:$B$54,2,FALSE)-U$3),LN($G94),LN($K94)),"")</f>
        <v/>
      </c>
      <c r="V94" s="5"/>
      <c r="W94" s="152" t="str">
        <f t="shared" si="354"/>
        <v/>
      </c>
      <c r="X94" s="152"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53" t="e">
        <f t="shared" si="348"/>
        <v>#N/A</v>
      </c>
      <c r="HR94" s="153" t="e">
        <f t="shared" si="602"/>
        <v>#N/A</v>
      </c>
      <c r="HS94" s="153" t="e">
        <f t="shared" si="602"/>
        <v>#N/A</v>
      </c>
      <c r="HT94" s="153" t="e">
        <f t="shared" si="602"/>
        <v>#N/A</v>
      </c>
      <c r="HU94" s="153" t="e">
        <f t="shared" si="576"/>
        <v>#N/A</v>
      </c>
      <c r="HV94" s="153" t="e">
        <f t="shared" si="576"/>
        <v>#N/A</v>
      </c>
      <c r="HW94" s="153" t="e">
        <f t="shared" si="576"/>
        <v>#N/A</v>
      </c>
      <c r="HX94" s="153" t="e">
        <f t="shared" si="576"/>
        <v>#N/A</v>
      </c>
      <c r="HY94" s="153" t="e">
        <f t="shared" si="576"/>
        <v>#N/A</v>
      </c>
      <c r="HZ94" s="153" t="e">
        <f t="shared" si="576"/>
        <v>#N/A</v>
      </c>
      <c r="IA94" s="153" t="e">
        <f t="shared" si="576"/>
        <v>#N/A</v>
      </c>
      <c r="IB94" s="153" t="e">
        <f t="shared" si="576"/>
        <v>#N/A</v>
      </c>
      <c r="IC94" s="153" t="e">
        <f t="shared" si="576"/>
        <v>#N/A</v>
      </c>
      <c r="ID94" s="153" t="e">
        <f t="shared" si="576"/>
        <v>#N/A</v>
      </c>
      <c r="IE94" s="153" t="e">
        <f t="shared" si="576"/>
        <v>#N/A</v>
      </c>
      <c r="IF94" s="153" t="e">
        <f t="shared" si="576"/>
        <v>#N/A</v>
      </c>
      <c r="IG94" s="153" t="e">
        <f t="shared" si="576"/>
        <v>#N/A</v>
      </c>
      <c r="IH94" s="153" t="e">
        <f t="shared" si="576"/>
        <v>#N/A</v>
      </c>
      <c r="II94" s="153" t="e">
        <f t="shared" si="576"/>
        <v>#N/A</v>
      </c>
      <c r="IJ94" s="153" t="e">
        <f t="shared" si="571"/>
        <v>#N/A</v>
      </c>
      <c r="IK94" s="153" t="e">
        <f t="shared" si="571"/>
        <v>#N/A</v>
      </c>
      <c r="IL94" s="153" t="e">
        <f t="shared" si="571"/>
        <v>#N/A</v>
      </c>
      <c r="IM94" s="153" t="e">
        <f t="shared" si="571"/>
        <v>#N/A</v>
      </c>
      <c r="IN94" s="153" t="e">
        <f t="shared" si="571"/>
        <v>#N/A</v>
      </c>
      <c r="IO94" s="153" t="e">
        <f t="shared" si="571"/>
        <v>#N/A</v>
      </c>
      <c r="IP94" s="153" t="e">
        <f t="shared" si="571"/>
        <v>#N/A</v>
      </c>
      <c r="IQ94" s="153" t="e">
        <f t="shared" si="571"/>
        <v>#N/A</v>
      </c>
      <c r="IR94" s="153" t="e">
        <f t="shared" si="571"/>
        <v>#N/A</v>
      </c>
      <c r="IS94" s="153" t="e">
        <f t="shared" si="571"/>
        <v>#N/A</v>
      </c>
      <c r="IT94" s="153" t="e">
        <f t="shared" si="571"/>
        <v>#N/A</v>
      </c>
      <c r="IU94" s="153" t="e">
        <f t="shared" si="571"/>
        <v>#N/A</v>
      </c>
      <c r="IV94" s="153" t="e">
        <f t="shared" si="571"/>
        <v>#N/A</v>
      </c>
      <c r="IW94" s="153" t="e">
        <f t="shared" si="571"/>
        <v>#N/A</v>
      </c>
      <c r="IX94" s="153" t="e">
        <f t="shared" si="571"/>
        <v>#N/A</v>
      </c>
      <c r="IY94" s="153" t="e">
        <f t="shared" ref="IY94:JM103" si="606">IF(ISNONTEXT($K94),_xlfn.LOGNORM.DIST(BF94,LN($G94),LN($K94),FALSE),NA())</f>
        <v>#N/A</v>
      </c>
      <c r="IZ94" s="153" t="e">
        <f t="shared" si="606"/>
        <v>#N/A</v>
      </c>
      <c r="JA94" s="153" t="e">
        <f t="shared" si="606"/>
        <v>#N/A</v>
      </c>
      <c r="JB94" s="153" t="e">
        <f t="shared" si="606"/>
        <v>#N/A</v>
      </c>
      <c r="JC94" s="153" t="e">
        <f t="shared" si="606"/>
        <v>#N/A</v>
      </c>
      <c r="JD94" s="153" t="e">
        <f t="shared" si="606"/>
        <v>#N/A</v>
      </c>
      <c r="JE94" s="153" t="e">
        <f t="shared" si="606"/>
        <v>#N/A</v>
      </c>
      <c r="JF94" s="153" t="e">
        <f t="shared" si="606"/>
        <v>#N/A</v>
      </c>
      <c r="JG94" s="153" t="e">
        <f t="shared" si="606"/>
        <v>#N/A</v>
      </c>
      <c r="JH94" s="153" t="e">
        <f t="shared" si="606"/>
        <v>#N/A</v>
      </c>
      <c r="JI94" s="153" t="e">
        <f t="shared" si="606"/>
        <v>#N/A</v>
      </c>
      <c r="JJ94" s="153" t="e">
        <f t="shared" si="606"/>
        <v>#N/A</v>
      </c>
      <c r="JK94" s="153" t="e">
        <f t="shared" si="606"/>
        <v>#N/A</v>
      </c>
      <c r="JL94" s="153" t="e">
        <f t="shared" si="606"/>
        <v>#N/A</v>
      </c>
      <c r="JM94" s="153" t="e">
        <f t="shared" si="606"/>
        <v>#N/A</v>
      </c>
      <c r="JN94" s="153" t="e">
        <f t="shared" si="591"/>
        <v>#N/A</v>
      </c>
      <c r="JO94" s="153" t="e">
        <f t="shared" si="591"/>
        <v>#N/A</v>
      </c>
      <c r="JP94" s="153" t="e">
        <f t="shared" si="591"/>
        <v>#N/A</v>
      </c>
      <c r="JQ94" s="153" t="e">
        <f t="shared" si="591"/>
        <v>#N/A</v>
      </c>
      <c r="JR94" s="153" t="e">
        <f t="shared" si="591"/>
        <v>#N/A</v>
      </c>
      <c r="JS94" s="153" t="e">
        <f t="shared" si="591"/>
        <v>#N/A</v>
      </c>
      <c r="JT94" s="153" t="e">
        <f t="shared" si="591"/>
        <v>#N/A</v>
      </c>
      <c r="JU94" s="153" t="e">
        <f t="shared" si="591"/>
        <v>#N/A</v>
      </c>
      <c r="JV94" s="153" t="e">
        <f t="shared" si="591"/>
        <v>#N/A</v>
      </c>
      <c r="JW94" s="153" t="e">
        <f t="shared" si="591"/>
        <v>#N/A</v>
      </c>
      <c r="JX94" s="153" t="e">
        <f t="shared" si="591"/>
        <v>#N/A</v>
      </c>
      <c r="JY94" s="153" t="e">
        <f t="shared" si="591"/>
        <v>#N/A</v>
      </c>
      <c r="JZ94" s="153" t="e">
        <f t="shared" si="591"/>
        <v>#N/A</v>
      </c>
      <c r="KA94" s="153" t="e">
        <f t="shared" si="591"/>
        <v>#N/A</v>
      </c>
      <c r="KB94" s="153" t="e">
        <f t="shared" si="591"/>
        <v>#N/A</v>
      </c>
      <c r="KC94" s="153" t="e">
        <f t="shared" si="365"/>
        <v>#N/A</v>
      </c>
      <c r="KD94" s="153" t="e">
        <f t="shared" si="603"/>
        <v>#N/A</v>
      </c>
      <c r="KE94" s="153" t="e">
        <f t="shared" si="603"/>
        <v>#N/A</v>
      </c>
      <c r="KF94" s="153" t="e">
        <f t="shared" si="603"/>
        <v>#N/A</v>
      </c>
      <c r="KG94" s="153" t="e">
        <f t="shared" si="577"/>
        <v>#N/A</v>
      </c>
      <c r="KH94" s="153" t="e">
        <f t="shared" si="577"/>
        <v>#N/A</v>
      </c>
      <c r="KI94" s="153" t="e">
        <f t="shared" si="577"/>
        <v>#N/A</v>
      </c>
      <c r="KJ94" s="153" t="e">
        <f t="shared" si="577"/>
        <v>#N/A</v>
      </c>
      <c r="KK94" s="153" t="e">
        <f t="shared" si="577"/>
        <v>#N/A</v>
      </c>
      <c r="KL94" s="153" t="e">
        <f t="shared" si="577"/>
        <v>#N/A</v>
      </c>
      <c r="KM94" s="153" t="e">
        <f t="shared" si="577"/>
        <v>#N/A</v>
      </c>
      <c r="KN94" s="153" t="e">
        <f t="shared" si="577"/>
        <v>#N/A</v>
      </c>
      <c r="KO94" s="153" t="e">
        <f t="shared" si="577"/>
        <v>#N/A</v>
      </c>
      <c r="KP94" s="153" t="e">
        <f t="shared" si="577"/>
        <v>#N/A</v>
      </c>
      <c r="KQ94" s="153" t="e">
        <f t="shared" si="577"/>
        <v>#N/A</v>
      </c>
      <c r="KR94" s="153" t="e">
        <f t="shared" si="577"/>
        <v>#N/A</v>
      </c>
      <c r="KS94" s="153" t="e">
        <f t="shared" si="577"/>
        <v>#N/A</v>
      </c>
      <c r="KT94" s="153" t="e">
        <f t="shared" si="577"/>
        <v>#N/A</v>
      </c>
      <c r="KU94" s="153" t="e">
        <f t="shared" si="577"/>
        <v>#N/A</v>
      </c>
      <c r="KV94" s="153" t="e">
        <f t="shared" si="572"/>
        <v>#N/A</v>
      </c>
      <c r="KW94" s="153" t="e">
        <f t="shared" si="572"/>
        <v>#N/A</v>
      </c>
      <c r="KX94" s="153" t="e">
        <f t="shared" si="572"/>
        <v>#N/A</v>
      </c>
      <c r="KY94" s="153" t="e">
        <f t="shared" si="572"/>
        <v>#N/A</v>
      </c>
      <c r="KZ94" s="153" t="e">
        <f t="shared" si="572"/>
        <v>#N/A</v>
      </c>
      <c r="LA94" s="153" t="e">
        <f t="shared" si="572"/>
        <v>#N/A</v>
      </c>
      <c r="LB94" s="153" t="e">
        <f t="shared" si="572"/>
        <v>#N/A</v>
      </c>
      <c r="LC94" s="153" t="e">
        <f t="shared" si="572"/>
        <v>#N/A</v>
      </c>
      <c r="LD94" s="153" t="e">
        <f t="shared" si="572"/>
        <v>#N/A</v>
      </c>
      <c r="LE94" s="153" t="e">
        <f t="shared" si="572"/>
        <v>#N/A</v>
      </c>
      <c r="LF94" s="153" t="e">
        <f t="shared" si="572"/>
        <v>#N/A</v>
      </c>
      <c r="LG94" s="153" t="e">
        <f t="shared" si="572"/>
        <v>#N/A</v>
      </c>
      <c r="LH94" s="153" t="e">
        <f t="shared" si="572"/>
        <v>#N/A</v>
      </c>
      <c r="LI94" s="153" t="e">
        <f t="shared" si="572"/>
        <v>#N/A</v>
      </c>
      <c r="LJ94" s="153" t="e">
        <f t="shared" si="572"/>
        <v>#N/A</v>
      </c>
      <c r="LK94" s="153" t="e">
        <f t="shared" ref="LK94:LY103" si="607">IF(ISNONTEXT($K94),_xlfn.LOGNORM.DIST(DR94,LN($G94),LN($K94),FALSE),NA())</f>
        <v>#N/A</v>
      </c>
      <c r="LL94" s="153" t="e">
        <f t="shared" si="607"/>
        <v>#N/A</v>
      </c>
      <c r="LM94" s="153" t="e">
        <f t="shared" si="607"/>
        <v>#N/A</v>
      </c>
      <c r="LN94" s="153" t="e">
        <f t="shared" si="607"/>
        <v>#N/A</v>
      </c>
      <c r="LO94" s="153" t="e">
        <f t="shared" si="607"/>
        <v>#N/A</v>
      </c>
      <c r="LP94" s="153" t="e">
        <f t="shared" si="607"/>
        <v>#N/A</v>
      </c>
      <c r="LQ94" s="153" t="e">
        <f t="shared" si="607"/>
        <v>#N/A</v>
      </c>
      <c r="LR94" s="153" t="e">
        <f t="shared" si="607"/>
        <v>#N/A</v>
      </c>
      <c r="LS94" s="153" t="e">
        <f t="shared" si="607"/>
        <v>#N/A</v>
      </c>
      <c r="LT94" s="153" t="e">
        <f t="shared" si="607"/>
        <v>#N/A</v>
      </c>
      <c r="LU94" s="153" t="e">
        <f t="shared" si="607"/>
        <v>#N/A</v>
      </c>
      <c r="LV94" s="153" t="e">
        <f t="shared" si="607"/>
        <v>#N/A</v>
      </c>
      <c r="LW94" s="153" t="e">
        <f t="shared" si="607"/>
        <v>#N/A</v>
      </c>
      <c r="LX94" s="153" t="e">
        <f t="shared" si="607"/>
        <v>#N/A</v>
      </c>
      <c r="LY94" s="153" t="e">
        <f t="shared" si="607"/>
        <v>#N/A</v>
      </c>
      <c r="LZ94" s="153" t="e">
        <f t="shared" si="592"/>
        <v>#N/A</v>
      </c>
      <c r="MA94" s="153" t="e">
        <f t="shared" si="592"/>
        <v>#N/A</v>
      </c>
      <c r="MB94" s="153" t="e">
        <f t="shared" si="592"/>
        <v>#N/A</v>
      </c>
      <c r="MC94" s="153" t="e">
        <f t="shared" si="592"/>
        <v>#N/A</v>
      </c>
      <c r="MD94" s="153" t="e">
        <f t="shared" si="592"/>
        <v>#N/A</v>
      </c>
      <c r="ME94" s="153" t="e">
        <f t="shared" si="592"/>
        <v>#N/A</v>
      </c>
      <c r="MF94" s="153" t="e">
        <f t="shared" si="592"/>
        <v>#N/A</v>
      </c>
      <c r="MG94" s="153" t="e">
        <f t="shared" si="592"/>
        <v>#N/A</v>
      </c>
      <c r="MH94" s="153" t="e">
        <f t="shared" si="592"/>
        <v>#N/A</v>
      </c>
      <c r="MI94" s="153" t="e">
        <f t="shared" si="592"/>
        <v>#N/A</v>
      </c>
      <c r="MJ94" s="153" t="e">
        <f t="shared" si="592"/>
        <v>#N/A</v>
      </c>
      <c r="MK94" s="153" t="e">
        <f t="shared" si="592"/>
        <v>#N/A</v>
      </c>
      <c r="ML94" s="153" t="e">
        <f t="shared" si="592"/>
        <v>#N/A</v>
      </c>
      <c r="MM94" s="153" t="e">
        <f t="shared" si="592"/>
        <v>#N/A</v>
      </c>
      <c r="MN94" s="153" t="e">
        <f t="shared" si="592"/>
        <v>#N/A</v>
      </c>
      <c r="MO94" s="153" t="e">
        <f t="shared" si="366"/>
        <v>#N/A</v>
      </c>
      <c r="MP94" s="153" t="e">
        <f t="shared" si="604"/>
        <v>#N/A</v>
      </c>
      <c r="MQ94" s="153" t="e">
        <f t="shared" si="604"/>
        <v>#N/A</v>
      </c>
      <c r="MR94" s="153" t="e">
        <f t="shared" si="604"/>
        <v>#N/A</v>
      </c>
      <c r="MS94" s="153" t="e">
        <f t="shared" si="578"/>
        <v>#N/A</v>
      </c>
      <c r="MT94" s="153" t="e">
        <f t="shared" si="578"/>
        <v>#N/A</v>
      </c>
      <c r="MU94" s="153" t="e">
        <f t="shared" si="578"/>
        <v>#N/A</v>
      </c>
      <c r="MV94" s="153" t="e">
        <f t="shared" si="578"/>
        <v>#N/A</v>
      </c>
      <c r="MW94" s="153" t="e">
        <f t="shared" si="578"/>
        <v>#N/A</v>
      </c>
      <c r="MX94" s="153" t="e">
        <f t="shared" si="578"/>
        <v>#N/A</v>
      </c>
      <c r="MY94" s="153" t="e">
        <f t="shared" si="578"/>
        <v>#N/A</v>
      </c>
      <c r="MZ94" s="153" t="e">
        <f t="shared" si="578"/>
        <v>#N/A</v>
      </c>
      <c r="NA94" s="153" t="e">
        <f t="shared" si="578"/>
        <v>#N/A</v>
      </c>
      <c r="NB94" s="153" t="e">
        <f t="shared" si="578"/>
        <v>#N/A</v>
      </c>
      <c r="NC94" s="153" t="e">
        <f t="shared" si="578"/>
        <v>#N/A</v>
      </c>
      <c r="ND94" s="153" t="e">
        <f t="shared" si="578"/>
        <v>#N/A</v>
      </c>
      <c r="NE94" s="153" t="e">
        <f t="shared" si="578"/>
        <v>#N/A</v>
      </c>
      <c r="NF94" s="153" t="e">
        <f t="shared" si="578"/>
        <v>#N/A</v>
      </c>
      <c r="NG94" s="153" t="e">
        <f t="shared" si="578"/>
        <v>#N/A</v>
      </c>
      <c r="NH94" s="153" t="e">
        <f t="shared" si="573"/>
        <v>#N/A</v>
      </c>
      <c r="NI94" s="153" t="e">
        <f t="shared" si="573"/>
        <v>#N/A</v>
      </c>
      <c r="NJ94" s="153" t="e">
        <f t="shared" si="573"/>
        <v>#N/A</v>
      </c>
      <c r="NK94" s="153" t="e">
        <f t="shared" si="573"/>
        <v>#N/A</v>
      </c>
      <c r="NL94" s="153" t="e">
        <f t="shared" si="573"/>
        <v>#N/A</v>
      </c>
      <c r="NM94" s="153" t="e">
        <f t="shared" si="573"/>
        <v>#N/A</v>
      </c>
      <c r="NN94" s="153" t="e">
        <f t="shared" si="573"/>
        <v>#N/A</v>
      </c>
      <c r="NO94" s="153" t="e">
        <f t="shared" si="573"/>
        <v>#N/A</v>
      </c>
      <c r="NP94" s="153" t="e">
        <f t="shared" si="573"/>
        <v>#N/A</v>
      </c>
      <c r="NQ94" s="153" t="e">
        <f t="shared" si="573"/>
        <v>#N/A</v>
      </c>
      <c r="NR94" s="153" t="e">
        <f t="shared" si="573"/>
        <v>#N/A</v>
      </c>
      <c r="NS94" s="153" t="e">
        <f t="shared" si="573"/>
        <v>#N/A</v>
      </c>
      <c r="NT94" s="153" t="e">
        <f t="shared" si="573"/>
        <v>#N/A</v>
      </c>
      <c r="NU94" s="153" t="e">
        <f t="shared" si="573"/>
        <v>#N/A</v>
      </c>
      <c r="NV94" s="153" t="e">
        <f t="shared" si="573"/>
        <v>#N/A</v>
      </c>
      <c r="NW94" s="153" t="e">
        <f t="shared" ref="NW94:OK103" si="608">IF(ISNONTEXT($K94),_xlfn.LOGNORM.DIST(GD94,LN($G94),LN($K94),FALSE),NA())</f>
        <v>#N/A</v>
      </c>
      <c r="NX94" s="153" t="e">
        <f t="shared" si="608"/>
        <v>#N/A</v>
      </c>
      <c r="NY94" s="153" t="e">
        <f t="shared" si="608"/>
        <v>#N/A</v>
      </c>
      <c r="NZ94" s="153" t="e">
        <f t="shared" si="608"/>
        <v>#N/A</v>
      </c>
      <c r="OA94" s="153" t="e">
        <f t="shared" si="608"/>
        <v>#N/A</v>
      </c>
      <c r="OB94" s="153" t="e">
        <f t="shared" si="608"/>
        <v>#N/A</v>
      </c>
      <c r="OC94" s="153" t="e">
        <f t="shared" si="608"/>
        <v>#N/A</v>
      </c>
      <c r="OD94" s="153" t="e">
        <f t="shared" si="608"/>
        <v>#N/A</v>
      </c>
      <c r="OE94" s="153" t="e">
        <f t="shared" si="608"/>
        <v>#N/A</v>
      </c>
      <c r="OF94" s="153" t="e">
        <f t="shared" si="608"/>
        <v>#N/A</v>
      </c>
      <c r="OG94" s="153" t="e">
        <f t="shared" si="608"/>
        <v>#N/A</v>
      </c>
      <c r="OH94" s="153" t="e">
        <f t="shared" si="608"/>
        <v>#N/A</v>
      </c>
      <c r="OI94" s="153" t="e">
        <f t="shared" si="608"/>
        <v>#N/A</v>
      </c>
      <c r="OJ94" s="153" t="e">
        <f t="shared" si="608"/>
        <v>#N/A</v>
      </c>
      <c r="OK94" s="153" t="e">
        <f t="shared" si="608"/>
        <v>#N/A</v>
      </c>
      <c r="OL94" s="153" t="e">
        <f t="shared" si="593"/>
        <v>#N/A</v>
      </c>
      <c r="OM94" s="153" t="e">
        <f t="shared" si="593"/>
        <v>#N/A</v>
      </c>
      <c r="ON94" s="153" t="e">
        <f t="shared" si="593"/>
        <v>#N/A</v>
      </c>
      <c r="OO94" s="153" t="e">
        <f t="shared" si="593"/>
        <v>#N/A</v>
      </c>
      <c r="OP94" s="153" t="e">
        <f t="shared" si="593"/>
        <v>#N/A</v>
      </c>
      <c r="OQ94" s="153" t="e">
        <f t="shared" si="593"/>
        <v>#N/A</v>
      </c>
      <c r="OR94" s="153" t="e">
        <f t="shared" si="593"/>
        <v>#N/A</v>
      </c>
      <c r="OS94" s="153" t="e">
        <f t="shared" si="593"/>
        <v>#N/A</v>
      </c>
      <c r="OT94" s="153" t="e">
        <f t="shared" si="593"/>
        <v>#N/A</v>
      </c>
      <c r="OU94" s="153" t="e">
        <f t="shared" si="593"/>
        <v>#N/A</v>
      </c>
      <c r="OV94" s="153" t="e">
        <f t="shared" si="593"/>
        <v>#N/A</v>
      </c>
      <c r="OW94" s="153" t="e">
        <f t="shared" si="593"/>
        <v>#N/A</v>
      </c>
      <c r="OX94" s="153" t="e">
        <f t="shared" si="593"/>
        <v>#N/A</v>
      </c>
      <c r="OY94" s="153" t="e">
        <f t="shared" si="593"/>
        <v>#N/A</v>
      </c>
      <c r="OZ94" s="153" t="e">
        <f t="shared" si="593"/>
        <v>#N/A</v>
      </c>
      <c r="PA94" s="153" t="e">
        <f t="shared" si="367"/>
        <v>#N/A</v>
      </c>
      <c r="PB94" s="153" t="e">
        <f t="shared" si="589"/>
        <v>#N/A</v>
      </c>
      <c r="PC94" s="153" t="e">
        <f t="shared" si="589"/>
        <v>#N/A</v>
      </c>
      <c r="PD94" s="153" t="e">
        <f t="shared" si="589"/>
        <v>#N/A</v>
      </c>
      <c r="PE94" s="153" t="e">
        <f t="shared" si="589"/>
        <v>#N/A</v>
      </c>
      <c r="PF94" s="153" t="e">
        <f t="shared" si="589"/>
        <v>#N/A</v>
      </c>
      <c r="PG94" s="153" t="e">
        <f t="shared" si="589"/>
        <v>#N/A</v>
      </c>
      <c r="PH94" s="153" t="e">
        <f t="shared" si="589"/>
        <v>#N/A</v>
      </c>
      <c r="PI94" s="153" t="e">
        <f t="shared" si="589"/>
        <v>#N/A</v>
      </c>
    </row>
    <row r="95" spans="1:425" hidden="1" x14ac:dyDescent="0.75">
      <c r="A95" s="4">
        <v>92</v>
      </c>
      <c r="B95" s="342" t="str">
        <f>IFERROR(_xlfn.LOGNORM.INV(VLookups!$B$22,LN($G95),LN($K95)),"")</f>
        <v/>
      </c>
      <c r="C95" s="87"/>
      <c r="D95" s="342" t="str">
        <f>IFERROR(_xlfn.LOGNORM.INV(VLookups!$B$23,LN($G95),LN($K95)),"")</f>
        <v/>
      </c>
      <c r="E95" s="34" t="str">
        <f t="shared" si="350"/>
        <v/>
      </c>
      <c r="F95" s="34" t="str">
        <f t="shared" si="351"/>
        <v/>
      </c>
      <c r="G95" s="68" t="str">
        <f>IF(AND(C95&gt;0,NOT(ISBLANK(H95))),IF(VLOOKUP($C$3,VLookups!$A$17:$B$18,2,FALSE),C95*VLOOKUP(H95,VLookups!$A$4:$B$13,2,FALSE),C95),"")</f>
        <v/>
      </c>
      <c r="H95" s="21"/>
      <c r="I95" s="56"/>
      <c r="J95" s="244"/>
      <c r="K95" s="343" t="str">
        <f>IF(C95&gt;0,IF(ISBLANK(J95),IF(ISBLANK(H95),"",VLOOKUP(H95,VLookups!$A$4:$C$13,3,FALSE)),J95),"")</f>
        <v/>
      </c>
      <c r="L95" s="343" t="str">
        <f t="shared" si="352"/>
        <v/>
      </c>
      <c r="M95" s="70" t="str">
        <f t="shared" si="353"/>
        <v/>
      </c>
      <c r="N95" s="87"/>
      <c r="O95" s="237" t="str">
        <f>IF(AND(N95&gt;0,C95&gt;0,NOT(K95="")),ABS(VLOOKUP($N$1,VLookups!$A$53:$B$54,2,FALSE)-_xlfn.LOGNORM.DIST(N95,LN(G95),LN(K95),TRUE)),"")</f>
        <v/>
      </c>
      <c r="P95" s="86" t="str">
        <f>IF(AND($B95&gt;0,$C95&gt;0,$D95&gt;0,NOT(ISBLANK($H95))),_xlfn.LOGNORM.INV(ABS(VLOOKUP($N$1,VLookups!$A$53:$B$54,2,FALSE)-P$3),LN($G95),LN($K95)),"")</f>
        <v/>
      </c>
      <c r="Q95" s="85" t="str">
        <f>IF(AND($B95&gt;0,$C95&gt;0,$D95&gt;0,NOT(ISBLANK($H95))),_xlfn.LOGNORM.INV(ABS(VLOOKUP($N$1,VLookups!$A$53:$B$54,2,FALSE)-Q$3),LN($G95),LN($K95)),"")</f>
        <v/>
      </c>
      <c r="R95" s="86" t="str">
        <f>IF(AND($B95&gt;0,$C95&gt;0,$D95&gt;0,NOT(ISBLANK($H95))),_xlfn.LOGNORM.INV(ABS(VLOOKUP($N$1,VLookups!$A$53:$B$54,2,FALSE)-R$3),LN($G95),LN($K95)),"")</f>
        <v/>
      </c>
      <c r="S95" s="85" t="str">
        <f>IF(AND($B95&gt;0,$C95&gt;0,$D95&gt;0,NOT(ISBLANK($H95))),_xlfn.LOGNORM.INV(ABS(VLOOKUP($N$1,VLookups!$A$53:$B$54,2,FALSE)-S$3),LN($G95),LN($K95)),"")</f>
        <v/>
      </c>
      <c r="T95" s="86" t="str">
        <f>IF(AND($B95&gt;0,$C95&gt;0,$D95&gt;0,NOT(ISBLANK($H95))),_xlfn.LOGNORM.INV(ABS(VLOOKUP($N$1,VLookups!$A$53:$B$54,2,FALSE)-T$3),LN($G95),LN($K95)),"")</f>
        <v/>
      </c>
      <c r="U95" s="85" t="str">
        <f>IF(AND($B95&gt;0,$C95&gt;0,$D95&gt;0,NOT(ISBLANK($H95))),_xlfn.LOGNORM.INV(ABS(VLOOKUP($N$1,VLookups!$A$53:$B$54,2,FALSE)-U$3),LN($G95),LN($K95)),"")</f>
        <v/>
      </c>
      <c r="V95" s="5"/>
      <c r="W95" s="152" t="str">
        <f t="shared" si="354"/>
        <v/>
      </c>
      <c r="X95" s="152"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53" t="e">
        <f t="shared" si="348"/>
        <v>#N/A</v>
      </c>
      <c r="HR95" s="153" t="e">
        <f t="shared" si="602"/>
        <v>#N/A</v>
      </c>
      <c r="HS95" s="153" t="e">
        <f t="shared" si="602"/>
        <v>#N/A</v>
      </c>
      <c r="HT95" s="153" t="e">
        <f t="shared" si="602"/>
        <v>#N/A</v>
      </c>
      <c r="HU95" s="153" t="e">
        <f t="shared" si="576"/>
        <v>#N/A</v>
      </c>
      <c r="HV95" s="153" t="e">
        <f t="shared" si="576"/>
        <v>#N/A</v>
      </c>
      <c r="HW95" s="153" t="e">
        <f t="shared" si="576"/>
        <v>#N/A</v>
      </c>
      <c r="HX95" s="153" t="e">
        <f t="shared" si="576"/>
        <v>#N/A</v>
      </c>
      <c r="HY95" s="153" t="e">
        <f t="shared" si="576"/>
        <v>#N/A</v>
      </c>
      <c r="HZ95" s="153" t="e">
        <f t="shared" si="576"/>
        <v>#N/A</v>
      </c>
      <c r="IA95" s="153" t="e">
        <f t="shared" si="576"/>
        <v>#N/A</v>
      </c>
      <c r="IB95" s="153" t="e">
        <f t="shared" si="576"/>
        <v>#N/A</v>
      </c>
      <c r="IC95" s="153" t="e">
        <f t="shared" si="576"/>
        <v>#N/A</v>
      </c>
      <c r="ID95" s="153" t="e">
        <f t="shared" si="576"/>
        <v>#N/A</v>
      </c>
      <c r="IE95" s="153" t="e">
        <f t="shared" si="576"/>
        <v>#N/A</v>
      </c>
      <c r="IF95" s="153" t="e">
        <f t="shared" si="576"/>
        <v>#N/A</v>
      </c>
      <c r="IG95" s="153" t="e">
        <f t="shared" si="576"/>
        <v>#N/A</v>
      </c>
      <c r="IH95" s="153" t="e">
        <f t="shared" si="576"/>
        <v>#N/A</v>
      </c>
      <c r="II95" s="153" t="e">
        <f t="shared" si="576"/>
        <v>#N/A</v>
      </c>
      <c r="IJ95" s="153" t="e">
        <f t="shared" ref="IJ95:IX103" si="610">IF(ISNONTEXT($K95),_xlfn.LOGNORM.DIST(AQ95,LN($G95),LN($K95),FALSE),NA())</f>
        <v>#N/A</v>
      </c>
      <c r="IK95" s="153" t="e">
        <f t="shared" si="610"/>
        <v>#N/A</v>
      </c>
      <c r="IL95" s="153" t="e">
        <f t="shared" si="610"/>
        <v>#N/A</v>
      </c>
      <c r="IM95" s="153" t="e">
        <f t="shared" si="610"/>
        <v>#N/A</v>
      </c>
      <c r="IN95" s="153" t="e">
        <f t="shared" si="610"/>
        <v>#N/A</v>
      </c>
      <c r="IO95" s="153" t="e">
        <f t="shared" si="610"/>
        <v>#N/A</v>
      </c>
      <c r="IP95" s="153" t="e">
        <f t="shared" si="610"/>
        <v>#N/A</v>
      </c>
      <c r="IQ95" s="153" t="e">
        <f t="shared" si="610"/>
        <v>#N/A</v>
      </c>
      <c r="IR95" s="153" t="e">
        <f t="shared" si="610"/>
        <v>#N/A</v>
      </c>
      <c r="IS95" s="153" t="e">
        <f t="shared" si="610"/>
        <v>#N/A</v>
      </c>
      <c r="IT95" s="153" t="e">
        <f t="shared" si="610"/>
        <v>#N/A</v>
      </c>
      <c r="IU95" s="153" t="e">
        <f t="shared" si="610"/>
        <v>#N/A</v>
      </c>
      <c r="IV95" s="153" t="e">
        <f t="shared" si="610"/>
        <v>#N/A</v>
      </c>
      <c r="IW95" s="153" t="e">
        <f t="shared" si="610"/>
        <v>#N/A</v>
      </c>
      <c r="IX95" s="153" t="e">
        <f t="shared" si="610"/>
        <v>#N/A</v>
      </c>
      <c r="IY95" s="153" t="e">
        <f t="shared" si="606"/>
        <v>#N/A</v>
      </c>
      <c r="IZ95" s="153" t="e">
        <f t="shared" si="606"/>
        <v>#N/A</v>
      </c>
      <c r="JA95" s="153" t="e">
        <f t="shared" si="606"/>
        <v>#N/A</v>
      </c>
      <c r="JB95" s="153" t="e">
        <f t="shared" si="606"/>
        <v>#N/A</v>
      </c>
      <c r="JC95" s="153" t="e">
        <f t="shared" si="606"/>
        <v>#N/A</v>
      </c>
      <c r="JD95" s="153" t="e">
        <f t="shared" si="606"/>
        <v>#N/A</v>
      </c>
      <c r="JE95" s="153" t="e">
        <f t="shared" si="606"/>
        <v>#N/A</v>
      </c>
      <c r="JF95" s="153" t="e">
        <f t="shared" si="606"/>
        <v>#N/A</v>
      </c>
      <c r="JG95" s="153" t="e">
        <f t="shared" si="606"/>
        <v>#N/A</v>
      </c>
      <c r="JH95" s="153" t="e">
        <f t="shared" si="606"/>
        <v>#N/A</v>
      </c>
      <c r="JI95" s="153" t="e">
        <f t="shared" si="606"/>
        <v>#N/A</v>
      </c>
      <c r="JJ95" s="153" t="e">
        <f t="shared" si="606"/>
        <v>#N/A</v>
      </c>
      <c r="JK95" s="153" t="e">
        <f t="shared" si="606"/>
        <v>#N/A</v>
      </c>
      <c r="JL95" s="153" t="e">
        <f t="shared" si="606"/>
        <v>#N/A</v>
      </c>
      <c r="JM95" s="153" t="e">
        <f t="shared" si="606"/>
        <v>#N/A</v>
      </c>
      <c r="JN95" s="153" t="e">
        <f t="shared" si="591"/>
        <v>#N/A</v>
      </c>
      <c r="JO95" s="153" t="e">
        <f t="shared" si="591"/>
        <v>#N/A</v>
      </c>
      <c r="JP95" s="153" t="e">
        <f t="shared" si="591"/>
        <v>#N/A</v>
      </c>
      <c r="JQ95" s="153" t="e">
        <f t="shared" si="591"/>
        <v>#N/A</v>
      </c>
      <c r="JR95" s="153" t="e">
        <f t="shared" si="591"/>
        <v>#N/A</v>
      </c>
      <c r="JS95" s="153" t="e">
        <f t="shared" si="591"/>
        <v>#N/A</v>
      </c>
      <c r="JT95" s="153" t="e">
        <f t="shared" si="591"/>
        <v>#N/A</v>
      </c>
      <c r="JU95" s="153" t="e">
        <f t="shared" si="591"/>
        <v>#N/A</v>
      </c>
      <c r="JV95" s="153" t="e">
        <f t="shared" si="591"/>
        <v>#N/A</v>
      </c>
      <c r="JW95" s="153" t="e">
        <f t="shared" si="591"/>
        <v>#N/A</v>
      </c>
      <c r="JX95" s="153" t="e">
        <f t="shared" si="591"/>
        <v>#N/A</v>
      </c>
      <c r="JY95" s="153" t="e">
        <f t="shared" si="591"/>
        <v>#N/A</v>
      </c>
      <c r="JZ95" s="153" t="e">
        <f t="shared" si="591"/>
        <v>#N/A</v>
      </c>
      <c r="KA95" s="153" t="e">
        <f t="shared" si="591"/>
        <v>#N/A</v>
      </c>
      <c r="KB95" s="153" t="e">
        <f t="shared" si="591"/>
        <v>#N/A</v>
      </c>
      <c r="KC95" s="153" t="e">
        <f t="shared" si="365"/>
        <v>#N/A</v>
      </c>
      <c r="KD95" s="153" t="e">
        <f t="shared" si="603"/>
        <v>#N/A</v>
      </c>
      <c r="KE95" s="153" t="e">
        <f t="shared" si="603"/>
        <v>#N/A</v>
      </c>
      <c r="KF95" s="153" t="e">
        <f t="shared" si="603"/>
        <v>#N/A</v>
      </c>
      <c r="KG95" s="153" t="e">
        <f t="shared" si="577"/>
        <v>#N/A</v>
      </c>
      <c r="KH95" s="153" t="e">
        <f t="shared" si="577"/>
        <v>#N/A</v>
      </c>
      <c r="KI95" s="153" t="e">
        <f t="shared" si="577"/>
        <v>#N/A</v>
      </c>
      <c r="KJ95" s="153" t="e">
        <f t="shared" si="577"/>
        <v>#N/A</v>
      </c>
      <c r="KK95" s="153" t="e">
        <f t="shared" si="577"/>
        <v>#N/A</v>
      </c>
      <c r="KL95" s="153" t="e">
        <f t="shared" si="577"/>
        <v>#N/A</v>
      </c>
      <c r="KM95" s="153" t="e">
        <f t="shared" si="577"/>
        <v>#N/A</v>
      </c>
      <c r="KN95" s="153" t="e">
        <f t="shared" si="577"/>
        <v>#N/A</v>
      </c>
      <c r="KO95" s="153" t="e">
        <f t="shared" si="577"/>
        <v>#N/A</v>
      </c>
      <c r="KP95" s="153" t="e">
        <f t="shared" si="577"/>
        <v>#N/A</v>
      </c>
      <c r="KQ95" s="153" t="e">
        <f t="shared" si="577"/>
        <v>#N/A</v>
      </c>
      <c r="KR95" s="153" t="e">
        <f t="shared" si="577"/>
        <v>#N/A</v>
      </c>
      <c r="KS95" s="153" t="e">
        <f t="shared" si="577"/>
        <v>#N/A</v>
      </c>
      <c r="KT95" s="153" t="e">
        <f t="shared" si="577"/>
        <v>#N/A</v>
      </c>
      <c r="KU95" s="153" t="e">
        <f t="shared" si="577"/>
        <v>#N/A</v>
      </c>
      <c r="KV95" s="153" t="e">
        <f t="shared" ref="KV95:LJ103" si="611">IF(ISNONTEXT($K95),_xlfn.LOGNORM.DIST(DC95,LN($G95),LN($K95),FALSE),NA())</f>
        <v>#N/A</v>
      </c>
      <c r="KW95" s="153" t="e">
        <f t="shared" si="611"/>
        <v>#N/A</v>
      </c>
      <c r="KX95" s="153" t="e">
        <f t="shared" si="611"/>
        <v>#N/A</v>
      </c>
      <c r="KY95" s="153" t="e">
        <f t="shared" si="611"/>
        <v>#N/A</v>
      </c>
      <c r="KZ95" s="153" t="e">
        <f t="shared" si="611"/>
        <v>#N/A</v>
      </c>
      <c r="LA95" s="153" t="e">
        <f t="shared" si="611"/>
        <v>#N/A</v>
      </c>
      <c r="LB95" s="153" t="e">
        <f t="shared" si="611"/>
        <v>#N/A</v>
      </c>
      <c r="LC95" s="153" t="e">
        <f t="shared" si="611"/>
        <v>#N/A</v>
      </c>
      <c r="LD95" s="153" t="e">
        <f t="shared" si="611"/>
        <v>#N/A</v>
      </c>
      <c r="LE95" s="153" t="e">
        <f t="shared" si="611"/>
        <v>#N/A</v>
      </c>
      <c r="LF95" s="153" t="e">
        <f t="shared" si="611"/>
        <v>#N/A</v>
      </c>
      <c r="LG95" s="153" t="e">
        <f t="shared" si="611"/>
        <v>#N/A</v>
      </c>
      <c r="LH95" s="153" t="e">
        <f t="shared" si="611"/>
        <v>#N/A</v>
      </c>
      <c r="LI95" s="153" t="e">
        <f t="shared" si="611"/>
        <v>#N/A</v>
      </c>
      <c r="LJ95" s="153" t="e">
        <f t="shared" si="611"/>
        <v>#N/A</v>
      </c>
      <c r="LK95" s="153" t="e">
        <f t="shared" si="607"/>
        <v>#N/A</v>
      </c>
      <c r="LL95" s="153" t="e">
        <f t="shared" si="607"/>
        <v>#N/A</v>
      </c>
      <c r="LM95" s="153" t="e">
        <f t="shared" si="607"/>
        <v>#N/A</v>
      </c>
      <c r="LN95" s="153" t="e">
        <f t="shared" si="607"/>
        <v>#N/A</v>
      </c>
      <c r="LO95" s="153" t="e">
        <f t="shared" si="607"/>
        <v>#N/A</v>
      </c>
      <c r="LP95" s="153" t="e">
        <f t="shared" si="607"/>
        <v>#N/A</v>
      </c>
      <c r="LQ95" s="153" t="e">
        <f t="shared" si="607"/>
        <v>#N/A</v>
      </c>
      <c r="LR95" s="153" t="e">
        <f t="shared" si="607"/>
        <v>#N/A</v>
      </c>
      <c r="LS95" s="153" t="e">
        <f t="shared" si="607"/>
        <v>#N/A</v>
      </c>
      <c r="LT95" s="153" t="e">
        <f t="shared" si="607"/>
        <v>#N/A</v>
      </c>
      <c r="LU95" s="153" t="e">
        <f t="shared" si="607"/>
        <v>#N/A</v>
      </c>
      <c r="LV95" s="153" t="e">
        <f t="shared" si="607"/>
        <v>#N/A</v>
      </c>
      <c r="LW95" s="153" t="e">
        <f t="shared" si="607"/>
        <v>#N/A</v>
      </c>
      <c r="LX95" s="153" t="e">
        <f t="shared" si="607"/>
        <v>#N/A</v>
      </c>
      <c r="LY95" s="153" t="e">
        <f t="shared" si="607"/>
        <v>#N/A</v>
      </c>
      <c r="LZ95" s="153" t="e">
        <f t="shared" si="592"/>
        <v>#N/A</v>
      </c>
      <c r="MA95" s="153" t="e">
        <f t="shared" si="592"/>
        <v>#N/A</v>
      </c>
      <c r="MB95" s="153" t="e">
        <f t="shared" si="592"/>
        <v>#N/A</v>
      </c>
      <c r="MC95" s="153" t="e">
        <f t="shared" si="592"/>
        <v>#N/A</v>
      </c>
      <c r="MD95" s="153" t="e">
        <f t="shared" si="592"/>
        <v>#N/A</v>
      </c>
      <c r="ME95" s="153" t="e">
        <f t="shared" si="592"/>
        <v>#N/A</v>
      </c>
      <c r="MF95" s="153" t="e">
        <f t="shared" si="592"/>
        <v>#N/A</v>
      </c>
      <c r="MG95" s="153" t="e">
        <f t="shared" si="592"/>
        <v>#N/A</v>
      </c>
      <c r="MH95" s="153" t="e">
        <f t="shared" si="592"/>
        <v>#N/A</v>
      </c>
      <c r="MI95" s="153" t="e">
        <f t="shared" si="592"/>
        <v>#N/A</v>
      </c>
      <c r="MJ95" s="153" t="e">
        <f t="shared" si="592"/>
        <v>#N/A</v>
      </c>
      <c r="MK95" s="153" t="e">
        <f t="shared" si="592"/>
        <v>#N/A</v>
      </c>
      <c r="ML95" s="153" t="e">
        <f t="shared" si="592"/>
        <v>#N/A</v>
      </c>
      <c r="MM95" s="153" t="e">
        <f t="shared" si="592"/>
        <v>#N/A</v>
      </c>
      <c r="MN95" s="153" t="e">
        <f t="shared" si="592"/>
        <v>#N/A</v>
      </c>
      <c r="MO95" s="153" t="e">
        <f t="shared" si="366"/>
        <v>#N/A</v>
      </c>
      <c r="MP95" s="153" t="e">
        <f t="shared" si="604"/>
        <v>#N/A</v>
      </c>
      <c r="MQ95" s="153" t="e">
        <f t="shared" si="604"/>
        <v>#N/A</v>
      </c>
      <c r="MR95" s="153" t="e">
        <f t="shared" si="604"/>
        <v>#N/A</v>
      </c>
      <c r="MS95" s="153" t="e">
        <f t="shared" si="578"/>
        <v>#N/A</v>
      </c>
      <c r="MT95" s="153" t="e">
        <f t="shared" si="578"/>
        <v>#N/A</v>
      </c>
      <c r="MU95" s="153" t="e">
        <f t="shared" si="578"/>
        <v>#N/A</v>
      </c>
      <c r="MV95" s="153" t="e">
        <f t="shared" si="578"/>
        <v>#N/A</v>
      </c>
      <c r="MW95" s="153" t="e">
        <f t="shared" si="578"/>
        <v>#N/A</v>
      </c>
      <c r="MX95" s="153" t="e">
        <f t="shared" si="578"/>
        <v>#N/A</v>
      </c>
      <c r="MY95" s="153" t="e">
        <f t="shared" si="578"/>
        <v>#N/A</v>
      </c>
      <c r="MZ95" s="153" t="e">
        <f t="shared" si="578"/>
        <v>#N/A</v>
      </c>
      <c r="NA95" s="153" t="e">
        <f t="shared" si="578"/>
        <v>#N/A</v>
      </c>
      <c r="NB95" s="153" t="e">
        <f t="shared" si="578"/>
        <v>#N/A</v>
      </c>
      <c r="NC95" s="153" t="e">
        <f t="shared" si="578"/>
        <v>#N/A</v>
      </c>
      <c r="ND95" s="153" t="e">
        <f t="shared" si="578"/>
        <v>#N/A</v>
      </c>
      <c r="NE95" s="153" t="e">
        <f t="shared" si="578"/>
        <v>#N/A</v>
      </c>
      <c r="NF95" s="153" t="e">
        <f t="shared" si="578"/>
        <v>#N/A</v>
      </c>
      <c r="NG95" s="153" t="e">
        <f t="shared" si="578"/>
        <v>#N/A</v>
      </c>
      <c r="NH95" s="153" t="e">
        <f t="shared" ref="NH95:NV103" si="612">IF(ISNONTEXT($K95),_xlfn.LOGNORM.DIST(FO95,LN($G95),LN($K95),FALSE),NA())</f>
        <v>#N/A</v>
      </c>
      <c r="NI95" s="153" t="e">
        <f t="shared" si="612"/>
        <v>#N/A</v>
      </c>
      <c r="NJ95" s="153" t="e">
        <f t="shared" si="612"/>
        <v>#N/A</v>
      </c>
      <c r="NK95" s="153" t="e">
        <f t="shared" si="612"/>
        <v>#N/A</v>
      </c>
      <c r="NL95" s="153" t="e">
        <f t="shared" si="612"/>
        <v>#N/A</v>
      </c>
      <c r="NM95" s="153" t="e">
        <f t="shared" si="612"/>
        <v>#N/A</v>
      </c>
      <c r="NN95" s="153" t="e">
        <f t="shared" si="612"/>
        <v>#N/A</v>
      </c>
      <c r="NO95" s="153" t="e">
        <f t="shared" si="612"/>
        <v>#N/A</v>
      </c>
      <c r="NP95" s="153" t="e">
        <f t="shared" si="612"/>
        <v>#N/A</v>
      </c>
      <c r="NQ95" s="153" t="e">
        <f t="shared" si="612"/>
        <v>#N/A</v>
      </c>
      <c r="NR95" s="153" t="e">
        <f t="shared" si="612"/>
        <v>#N/A</v>
      </c>
      <c r="NS95" s="153" t="e">
        <f t="shared" si="612"/>
        <v>#N/A</v>
      </c>
      <c r="NT95" s="153" t="e">
        <f t="shared" si="612"/>
        <v>#N/A</v>
      </c>
      <c r="NU95" s="153" t="e">
        <f t="shared" si="612"/>
        <v>#N/A</v>
      </c>
      <c r="NV95" s="153" t="e">
        <f t="shared" si="612"/>
        <v>#N/A</v>
      </c>
      <c r="NW95" s="153" t="e">
        <f t="shared" si="608"/>
        <v>#N/A</v>
      </c>
      <c r="NX95" s="153" t="e">
        <f t="shared" si="608"/>
        <v>#N/A</v>
      </c>
      <c r="NY95" s="153" t="e">
        <f t="shared" si="608"/>
        <v>#N/A</v>
      </c>
      <c r="NZ95" s="153" t="e">
        <f t="shared" si="608"/>
        <v>#N/A</v>
      </c>
      <c r="OA95" s="153" t="e">
        <f t="shared" si="608"/>
        <v>#N/A</v>
      </c>
      <c r="OB95" s="153" t="e">
        <f t="shared" si="608"/>
        <v>#N/A</v>
      </c>
      <c r="OC95" s="153" t="e">
        <f t="shared" si="608"/>
        <v>#N/A</v>
      </c>
      <c r="OD95" s="153" t="e">
        <f t="shared" si="608"/>
        <v>#N/A</v>
      </c>
      <c r="OE95" s="153" t="e">
        <f t="shared" si="608"/>
        <v>#N/A</v>
      </c>
      <c r="OF95" s="153" t="e">
        <f t="shared" si="608"/>
        <v>#N/A</v>
      </c>
      <c r="OG95" s="153" t="e">
        <f t="shared" si="608"/>
        <v>#N/A</v>
      </c>
      <c r="OH95" s="153" t="e">
        <f t="shared" si="608"/>
        <v>#N/A</v>
      </c>
      <c r="OI95" s="153" t="e">
        <f t="shared" si="608"/>
        <v>#N/A</v>
      </c>
      <c r="OJ95" s="153" t="e">
        <f t="shared" si="608"/>
        <v>#N/A</v>
      </c>
      <c r="OK95" s="153" t="e">
        <f t="shared" si="608"/>
        <v>#N/A</v>
      </c>
      <c r="OL95" s="153" t="e">
        <f t="shared" si="593"/>
        <v>#N/A</v>
      </c>
      <c r="OM95" s="153" t="e">
        <f t="shared" si="593"/>
        <v>#N/A</v>
      </c>
      <c r="ON95" s="153" t="e">
        <f t="shared" si="593"/>
        <v>#N/A</v>
      </c>
      <c r="OO95" s="153" t="e">
        <f t="shared" si="593"/>
        <v>#N/A</v>
      </c>
      <c r="OP95" s="153" t="e">
        <f t="shared" si="593"/>
        <v>#N/A</v>
      </c>
      <c r="OQ95" s="153" t="e">
        <f t="shared" si="593"/>
        <v>#N/A</v>
      </c>
      <c r="OR95" s="153" t="e">
        <f t="shared" si="593"/>
        <v>#N/A</v>
      </c>
      <c r="OS95" s="153" t="e">
        <f t="shared" si="593"/>
        <v>#N/A</v>
      </c>
      <c r="OT95" s="153" t="e">
        <f t="shared" si="593"/>
        <v>#N/A</v>
      </c>
      <c r="OU95" s="153" t="e">
        <f t="shared" si="593"/>
        <v>#N/A</v>
      </c>
      <c r="OV95" s="153" t="e">
        <f t="shared" si="593"/>
        <v>#N/A</v>
      </c>
      <c r="OW95" s="153" t="e">
        <f t="shared" si="593"/>
        <v>#N/A</v>
      </c>
      <c r="OX95" s="153" t="e">
        <f t="shared" si="593"/>
        <v>#N/A</v>
      </c>
      <c r="OY95" s="153" t="e">
        <f t="shared" si="593"/>
        <v>#N/A</v>
      </c>
      <c r="OZ95" s="153" t="e">
        <f t="shared" si="593"/>
        <v>#N/A</v>
      </c>
      <c r="PA95" s="153" t="e">
        <f t="shared" si="367"/>
        <v>#N/A</v>
      </c>
      <c r="PB95" s="153" t="e">
        <f t="shared" si="589"/>
        <v>#N/A</v>
      </c>
      <c r="PC95" s="153" t="e">
        <f t="shared" si="589"/>
        <v>#N/A</v>
      </c>
      <c r="PD95" s="153" t="e">
        <f t="shared" si="589"/>
        <v>#N/A</v>
      </c>
      <c r="PE95" s="153" t="e">
        <f t="shared" si="589"/>
        <v>#N/A</v>
      </c>
      <c r="PF95" s="153" t="e">
        <f t="shared" si="589"/>
        <v>#N/A</v>
      </c>
      <c r="PG95" s="153" t="e">
        <f t="shared" si="589"/>
        <v>#N/A</v>
      </c>
      <c r="PH95" s="153" t="e">
        <f t="shared" si="589"/>
        <v>#N/A</v>
      </c>
      <c r="PI95" s="153" t="e">
        <f t="shared" si="589"/>
        <v>#N/A</v>
      </c>
    </row>
    <row r="96" spans="1:425" hidden="1" x14ac:dyDescent="0.75">
      <c r="A96" s="4">
        <v>93</v>
      </c>
      <c r="B96" s="342" t="str">
        <f>IFERROR(_xlfn.LOGNORM.INV(VLookups!$B$22,LN($G96),LN($K96)),"")</f>
        <v/>
      </c>
      <c r="C96" s="87"/>
      <c r="D96" s="342" t="str">
        <f>IFERROR(_xlfn.LOGNORM.INV(VLookups!$B$23,LN($G96),LN($K96)),"")</f>
        <v/>
      </c>
      <c r="E96" s="34" t="str">
        <f t="shared" si="350"/>
        <v/>
      </c>
      <c r="F96" s="34" t="str">
        <f t="shared" si="351"/>
        <v/>
      </c>
      <c r="G96" s="68" t="str">
        <f>IF(AND(C96&gt;0,NOT(ISBLANK(H96))),IF(VLOOKUP($C$3,VLookups!$A$17:$B$18,2,FALSE),C96*VLOOKUP(H96,VLookups!$A$4:$B$13,2,FALSE),C96),"")</f>
        <v/>
      </c>
      <c r="H96" s="21"/>
      <c r="I96" s="56"/>
      <c r="J96" s="244"/>
      <c r="K96" s="343" t="str">
        <f>IF(C96&gt;0,IF(ISBLANK(J96),IF(ISBLANK(H96),"",VLOOKUP(H96,VLookups!$A$4:$C$13,3,FALSE)),J96),"")</f>
        <v/>
      </c>
      <c r="L96" s="343" t="str">
        <f t="shared" si="352"/>
        <v/>
      </c>
      <c r="M96" s="70" t="str">
        <f t="shared" si="353"/>
        <v/>
      </c>
      <c r="N96" s="87"/>
      <c r="O96" s="237" t="str">
        <f>IF(AND(N96&gt;0,C96&gt;0,NOT(K96="")),ABS(VLOOKUP($N$1,VLookups!$A$53:$B$54,2,FALSE)-_xlfn.LOGNORM.DIST(N96,LN(G96),LN(K96),TRUE)),"")</f>
        <v/>
      </c>
      <c r="P96" s="86" t="str">
        <f>IF(AND($B96&gt;0,$C96&gt;0,$D96&gt;0,NOT(ISBLANK($H96))),_xlfn.LOGNORM.INV(ABS(VLOOKUP($N$1,VLookups!$A$53:$B$54,2,FALSE)-P$3),LN($G96),LN($K96)),"")</f>
        <v/>
      </c>
      <c r="Q96" s="85" t="str">
        <f>IF(AND($B96&gt;0,$C96&gt;0,$D96&gt;0,NOT(ISBLANK($H96))),_xlfn.LOGNORM.INV(ABS(VLOOKUP($N$1,VLookups!$A$53:$B$54,2,FALSE)-Q$3),LN($G96),LN($K96)),"")</f>
        <v/>
      </c>
      <c r="R96" s="86" t="str">
        <f>IF(AND($B96&gt;0,$C96&gt;0,$D96&gt;0,NOT(ISBLANK($H96))),_xlfn.LOGNORM.INV(ABS(VLOOKUP($N$1,VLookups!$A$53:$B$54,2,FALSE)-R$3),LN($G96),LN($K96)),"")</f>
        <v/>
      </c>
      <c r="S96" s="85" t="str">
        <f>IF(AND($B96&gt;0,$C96&gt;0,$D96&gt;0,NOT(ISBLANK($H96))),_xlfn.LOGNORM.INV(ABS(VLOOKUP($N$1,VLookups!$A$53:$B$54,2,FALSE)-S$3),LN($G96),LN($K96)),"")</f>
        <v/>
      </c>
      <c r="T96" s="86" t="str">
        <f>IF(AND($B96&gt;0,$C96&gt;0,$D96&gt;0,NOT(ISBLANK($H96))),_xlfn.LOGNORM.INV(ABS(VLOOKUP($N$1,VLookups!$A$53:$B$54,2,FALSE)-T$3),LN($G96),LN($K96)),"")</f>
        <v/>
      </c>
      <c r="U96" s="85" t="str">
        <f>IF(AND($B96&gt;0,$C96&gt;0,$D96&gt;0,NOT(ISBLANK($H96))),_xlfn.LOGNORM.INV(ABS(VLOOKUP($N$1,VLookups!$A$53:$B$54,2,FALSE)-U$3),LN($G96),LN($K96)),"")</f>
        <v/>
      </c>
      <c r="V96" s="5"/>
      <c r="W96" s="152" t="str">
        <f t="shared" si="354"/>
        <v/>
      </c>
      <c r="X96" s="152"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53" t="e">
        <f t="shared" si="348"/>
        <v>#N/A</v>
      </c>
      <c r="HR96" s="153" t="e">
        <f t="shared" si="602"/>
        <v>#N/A</v>
      </c>
      <c r="HS96" s="153" t="e">
        <f t="shared" si="602"/>
        <v>#N/A</v>
      </c>
      <c r="HT96" s="153" t="e">
        <f t="shared" si="602"/>
        <v>#N/A</v>
      </c>
      <c r="HU96" s="153" t="e">
        <f t="shared" si="576"/>
        <v>#N/A</v>
      </c>
      <c r="HV96" s="153" t="e">
        <f t="shared" si="576"/>
        <v>#N/A</v>
      </c>
      <c r="HW96" s="153" t="e">
        <f t="shared" si="576"/>
        <v>#N/A</v>
      </c>
      <c r="HX96" s="153" t="e">
        <f t="shared" si="576"/>
        <v>#N/A</v>
      </c>
      <c r="HY96" s="153" t="e">
        <f t="shared" si="576"/>
        <v>#N/A</v>
      </c>
      <c r="HZ96" s="153" t="e">
        <f t="shared" si="576"/>
        <v>#N/A</v>
      </c>
      <c r="IA96" s="153" t="e">
        <f t="shared" si="576"/>
        <v>#N/A</v>
      </c>
      <c r="IB96" s="153" t="e">
        <f t="shared" si="576"/>
        <v>#N/A</v>
      </c>
      <c r="IC96" s="153" t="e">
        <f t="shared" si="576"/>
        <v>#N/A</v>
      </c>
      <c r="ID96" s="153" t="e">
        <f t="shared" si="576"/>
        <v>#N/A</v>
      </c>
      <c r="IE96" s="153" t="e">
        <f t="shared" si="576"/>
        <v>#N/A</v>
      </c>
      <c r="IF96" s="153" t="e">
        <f t="shared" si="576"/>
        <v>#N/A</v>
      </c>
      <c r="IG96" s="153" t="e">
        <f t="shared" si="576"/>
        <v>#N/A</v>
      </c>
      <c r="IH96" s="153" t="e">
        <f t="shared" si="576"/>
        <v>#N/A</v>
      </c>
      <c r="II96" s="153" t="e">
        <f t="shared" si="576"/>
        <v>#N/A</v>
      </c>
      <c r="IJ96" s="153" t="e">
        <f t="shared" si="610"/>
        <v>#N/A</v>
      </c>
      <c r="IK96" s="153" t="e">
        <f t="shared" si="610"/>
        <v>#N/A</v>
      </c>
      <c r="IL96" s="153" t="e">
        <f t="shared" si="610"/>
        <v>#N/A</v>
      </c>
      <c r="IM96" s="153" t="e">
        <f t="shared" si="610"/>
        <v>#N/A</v>
      </c>
      <c r="IN96" s="153" t="e">
        <f t="shared" si="610"/>
        <v>#N/A</v>
      </c>
      <c r="IO96" s="153" t="e">
        <f t="shared" si="610"/>
        <v>#N/A</v>
      </c>
      <c r="IP96" s="153" t="e">
        <f t="shared" si="610"/>
        <v>#N/A</v>
      </c>
      <c r="IQ96" s="153" t="e">
        <f t="shared" si="610"/>
        <v>#N/A</v>
      </c>
      <c r="IR96" s="153" t="e">
        <f t="shared" si="610"/>
        <v>#N/A</v>
      </c>
      <c r="IS96" s="153" t="e">
        <f t="shared" si="610"/>
        <v>#N/A</v>
      </c>
      <c r="IT96" s="153" t="e">
        <f t="shared" si="610"/>
        <v>#N/A</v>
      </c>
      <c r="IU96" s="153" t="e">
        <f t="shared" si="610"/>
        <v>#N/A</v>
      </c>
      <c r="IV96" s="153" t="e">
        <f t="shared" si="610"/>
        <v>#N/A</v>
      </c>
      <c r="IW96" s="153" t="e">
        <f t="shared" si="610"/>
        <v>#N/A</v>
      </c>
      <c r="IX96" s="153" t="e">
        <f t="shared" si="610"/>
        <v>#N/A</v>
      </c>
      <c r="IY96" s="153" t="e">
        <f t="shared" si="606"/>
        <v>#N/A</v>
      </c>
      <c r="IZ96" s="153" t="e">
        <f t="shared" si="606"/>
        <v>#N/A</v>
      </c>
      <c r="JA96" s="153" t="e">
        <f t="shared" si="606"/>
        <v>#N/A</v>
      </c>
      <c r="JB96" s="153" t="e">
        <f t="shared" si="606"/>
        <v>#N/A</v>
      </c>
      <c r="JC96" s="153" t="e">
        <f t="shared" si="606"/>
        <v>#N/A</v>
      </c>
      <c r="JD96" s="153" t="e">
        <f t="shared" si="606"/>
        <v>#N/A</v>
      </c>
      <c r="JE96" s="153" t="e">
        <f t="shared" si="606"/>
        <v>#N/A</v>
      </c>
      <c r="JF96" s="153" t="e">
        <f t="shared" si="606"/>
        <v>#N/A</v>
      </c>
      <c r="JG96" s="153" t="e">
        <f t="shared" si="606"/>
        <v>#N/A</v>
      </c>
      <c r="JH96" s="153" t="e">
        <f t="shared" si="606"/>
        <v>#N/A</v>
      </c>
      <c r="JI96" s="153" t="e">
        <f t="shared" si="606"/>
        <v>#N/A</v>
      </c>
      <c r="JJ96" s="153" t="e">
        <f t="shared" si="606"/>
        <v>#N/A</v>
      </c>
      <c r="JK96" s="153" t="e">
        <f t="shared" si="606"/>
        <v>#N/A</v>
      </c>
      <c r="JL96" s="153" t="e">
        <f t="shared" si="606"/>
        <v>#N/A</v>
      </c>
      <c r="JM96" s="153" t="e">
        <f t="shared" si="606"/>
        <v>#N/A</v>
      </c>
      <c r="JN96" s="153" t="e">
        <f t="shared" si="591"/>
        <v>#N/A</v>
      </c>
      <c r="JO96" s="153" t="e">
        <f t="shared" si="591"/>
        <v>#N/A</v>
      </c>
      <c r="JP96" s="153" t="e">
        <f t="shared" si="591"/>
        <v>#N/A</v>
      </c>
      <c r="JQ96" s="153" t="e">
        <f t="shared" si="591"/>
        <v>#N/A</v>
      </c>
      <c r="JR96" s="153" t="e">
        <f t="shared" si="591"/>
        <v>#N/A</v>
      </c>
      <c r="JS96" s="153" t="e">
        <f t="shared" si="591"/>
        <v>#N/A</v>
      </c>
      <c r="JT96" s="153" t="e">
        <f t="shared" si="591"/>
        <v>#N/A</v>
      </c>
      <c r="JU96" s="153" t="e">
        <f t="shared" si="591"/>
        <v>#N/A</v>
      </c>
      <c r="JV96" s="153" t="e">
        <f t="shared" si="591"/>
        <v>#N/A</v>
      </c>
      <c r="JW96" s="153" t="e">
        <f t="shared" si="591"/>
        <v>#N/A</v>
      </c>
      <c r="JX96" s="153" t="e">
        <f t="shared" si="591"/>
        <v>#N/A</v>
      </c>
      <c r="JY96" s="153" t="e">
        <f t="shared" si="591"/>
        <v>#N/A</v>
      </c>
      <c r="JZ96" s="153" t="e">
        <f t="shared" si="591"/>
        <v>#N/A</v>
      </c>
      <c r="KA96" s="153" t="e">
        <f t="shared" si="591"/>
        <v>#N/A</v>
      </c>
      <c r="KB96" s="153" t="e">
        <f t="shared" si="591"/>
        <v>#N/A</v>
      </c>
      <c r="KC96" s="153" t="e">
        <f t="shared" si="365"/>
        <v>#N/A</v>
      </c>
      <c r="KD96" s="153" t="e">
        <f t="shared" si="603"/>
        <v>#N/A</v>
      </c>
      <c r="KE96" s="153" t="e">
        <f t="shared" si="603"/>
        <v>#N/A</v>
      </c>
      <c r="KF96" s="153" t="e">
        <f t="shared" si="603"/>
        <v>#N/A</v>
      </c>
      <c r="KG96" s="153" t="e">
        <f t="shared" si="577"/>
        <v>#N/A</v>
      </c>
      <c r="KH96" s="153" t="e">
        <f t="shared" si="577"/>
        <v>#N/A</v>
      </c>
      <c r="KI96" s="153" t="e">
        <f t="shared" si="577"/>
        <v>#N/A</v>
      </c>
      <c r="KJ96" s="153" t="e">
        <f t="shared" si="577"/>
        <v>#N/A</v>
      </c>
      <c r="KK96" s="153" t="e">
        <f t="shared" si="577"/>
        <v>#N/A</v>
      </c>
      <c r="KL96" s="153" t="e">
        <f t="shared" si="577"/>
        <v>#N/A</v>
      </c>
      <c r="KM96" s="153" t="e">
        <f t="shared" si="577"/>
        <v>#N/A</v>
      </c>
      <c r="KN96" s="153" t="e">
        <f t="shared" si="577"/>
        <v>#N/A</v>
      </c>
      <c r="KO96" s="153" t="e">
        <f t="shared" si="577"/>
        <v>#N/A</v>
      </c>
      <c r="KP96" s="153" t="e">
        <f t="shared" si="577"/>
        <v>#N/A</v>
      </c>
      <c r="KQ96" s="153" t="e">
        <f t="shared" si="577"/>
        <v>#N/A</v>
      </c>
      <c r="KR96" s="153" t="e">
        <f t="shared" si="577"/>
        <v>#N/A</v>
      </c>
      <c r="KS96" s="153" t="e">
        <f t="shared" si="577"/>
        <v>#N/A</v>
      </c>
      <c r="KT96" s="153" t="e">
        <f t="shared" si="577"/>
        <v>#N/A</v>
      </c>
      <c r="KU96" s="153" t="e">
        <f t="shared" si="577"/>
        <v>#N/A</v>
      </c>
      <c r="KV96" s="153" t="e">
        <f t="shared" si="611"/>
        <v>#N/A</v>
      </c>
      <c r="KW96" s="153" t="e">
        <f t="shared" si="611"/>
        <v>#N/A</v>
      </c>
      <c r="KX96" s="153" t="e">
        <f t="shared" si="611"/>
        <v>#N/A</v>
      </c>
      <c r="KY96" s="153" t="e">
        <f t="shared" si="611"/>
        <v>#N/A</v>
      </c>
      <c r="KZ96" s="153" t="e">
        <f t="shared" si="611"/>
        <v>#N/A</v>
      </c>
      <c r="LA96" s="153" t="e">
        <f t="shared" si="611"/>
        <v>#N/A</v>
      </c>
      <c r="LB96" s="153" t="e">
        <f t="shared" si="611"/>
        <v>#N/A</v>
      </c>
      <c r="LC96" s="153" t="e">
        <f t="shared" si="611"/>
        <v>#N/A</v>
      </c>
      <c r="LD96" s="153" t="e">
        <f t="shared" si="611"/>
        <v>#N/A</v>
      </c>
      <c r="LE96" s="153" t="e">
        <f t="shared" si="611"/>
        <v>#N/A</v>
      </c>
      <c r="LF96" s="153" t="e">
        <f t="shared" si="611"/>
        <v>#N/A</v>
      </c>
      <c r="LG96" s="153" t="e">
        <f t="shared" si="611"/>
        <v>#N/A</v>
      </c>
      <c r="LH96" s="153" t="e">
        <f t="shared" si="611"/>
        <v>#N/A</v>
      </c>
      <c r="LI96" s="153" t="e">
        <f t="shared" si="611"/>
        <v>#N/A</v>
      </c>
      <c r="LJ96" s="153" t="e">
        <f t="shared" si="611"/>
        <v>#N/A</v>
      </c>
      <c r="LK96" s="153" t="e">
        <f t="shared" si="607"/>
        <v>#N/A</v>
      </c>
      <c r="LL96" s="153" t="e">
        <f t="shared" si="607"/>
        <v>#N/A</v>
      </c>
      <c r="LM96" s="153" t="e">
        <f t="shared" si="607"/>
        <v>#N/A</v>
      </c>
      <c r="LN96" s="153" t="e">
        <f t="shared" si="607"/>
        <v>#N/A</v>
      </c>
      <c r="LO96" s="153" t="e">
        <f t="shared" si="607"/>
        <v>#N/A</v>
      </c>
      <c r="LP96" s="153" t="e">
        <f t="shared" si="607"/>
        <v>#N/A</v>
      </c>
      <c r="LQ96" s="153" t="e">
        <f t="shared" si="607"/>
        <v>#N/A</v>
      </c>
      <c r="LR96" s="153" t="e">
        <f t="shared" si="607"/>
        <v>#N/A</v>
      </c>
      <c r="LS96" s="153" t="e">
        <f t="shared" si="607"/>
        <v>#N/A</v>
      </c>
      <c r="LT96" s="153" t="e">
        <f t="shared" si="607"/>
        <v>#N/A</v>
      </c>
      <c r="LU96" s="153" t="e">
        <f t="shared" si="607"/>
        <v>#N/A</v>
      </c>
      <c r="LV96" s="153" t="e">
        <f t="shared" si="607"/>
        <v>#N/A</v>
      </c>
      <c r="LW96" s="153" t="e">
        <f t="shared" si="607"/>
        <v>#N/A</v>
      </c>
      <c r="LX96" s="153" t="e">
        <f t="shared" si="607"/>
        <v>#N/A</v>
      </c>
      <c r="LY96" s="153" t="e">
        <f t="shared" si="607"/>
        <v>#N/A</v>
      </c>
      <c r="LZ96" s="153" t="e">
        <f t="shared" si="592"/>
        <v>#N/A</v>
      </c>
      <c r="MA96" s="153" t="e">
        <f t="shared" si="592"/>
        <v>#N/A</v>
      </c>
      <c r="MB96" s="153" t="e">
        <f t="shared" si="592"/>
        <v>#N/A</v>
      </c>
      <c r="MC96" s="153" t="e">
        <f t="shared" si="592"/>
        <v>#N/A</v>
      </c>
      <c r="MD96" s="153" t="e">
        <f t="shared" si="592"/>
        <v>#N/A</v>
      </c>
      <c r="ME96" s="153" t="e">
        <f t="shared" si="592"/>
        <v>#N/A</v>
      </c>
      <c r="MF96" s="153" t="e">
        <f t="shared" si="592"/>
        <v>#N/A</v>
      </c>
      <c r="MG96" s="153" t="e">
        <f t="shared" si="592"/>
        <v>#N/A</v>
      </c>
      <c r="MH96" s="153" t="e">
        <f t="shared" si="592"/>
        <v>#N/A</v>
      </c>
      <c r="MI96" s="153" t="e">
        <f t="shared" si="592"/>
        <v>#N/A</v>
      </c>
      <c r="MJ96" s="153" t="e">
        <f t="shared" si="592"/>
        <v>#N/A</v>
      </c>
      <c r="MK96" s="153" t="e">
        <f t="shared" si="592"/>
        <v>#N/A</v>
      </c>
      <c r="ML96" s="153" t="e">
        <f t="shared" si="592"/>
        <v>#N/A</v>
      </c>
      <c r="MM96" s="153" t="e">
        <f t="shared" si="592"/>
        <v>#N/A</v>
      </c>
      <c r="MN96" s="153" t="e">
        <f t="shared" si="592"/>
        <v>#N/A</v>
      </c>
      <c r="MO96" s="153" t="e">
        <f t="shared" si="366"/>
        <v>#N/A</v>
      </c>
      <c r="MP96" s="153" t="e">
        <f t="shared" si="604"/>
        <v>#N/A</v>
      </c>
      <c r="MQ96" s="153" t="e">
        <f t="shared" si="604"/>
        <v>#N/A</v>
      </c>
      <c r="MR96" s="153" t="e">
        <f t="shared" si="604"/>
        <v>#N/A</v>
      </c>
      <c r="MS96" s="153" t="e">
        <f t="shared" si="578"/>
        <v>#N/A</v>
      </c>
      <c r="MT96" s="153" t="e">
        <f t="shared" si="578"/>
        <v>#N/A</v>
      </c>
      <c r="MU96" s="153" t="e">
        <f t="shared" si="578"/>
        <v>#N/A</v>
      </c>
      <c r="MV96" s="153" t="e">
        <f t="shared" si="578"/>
        <v>#N/A</v>
      </c>
      <c r="MW96" s="153" t="e">
        <f t="shared" si="578"/>
        <v>#N/A</v>
      </c>
      <c r="MX96" s="153" t="e">
        <f t="shared" si="578"/>
        <v>#N/A</v>
      </c>
      <c r="MY96" s="153" t="e">
        <f t="shared" si="578"/>
        <v>#N/A</v>
      </c>
      <c r="MZ96" s="153" t="e">
        <f t="shared" si="578"/>
        <v>#N/A</v>
      </c>
      <c r="NA96" s="153" t="e">
        <f t="shared" si="578"/>
        <v>#N/A</v>
      </c>
      <c r="NB96" s="153" t="e">
        <f t="shared" si="578"/>
        <v>#N/A</v>
      </c>
      <c r="NC96" s="153" t="e">
        <f t="shared" si="578"/>
        <v>#N/A</v>
      </c>
      <c r="ND96" s="153" t="e">
        <f t="shared" si="578"/>
        <v>#N/A</v>
      </c>
      <c r="NE96" s="153" t="e">
        <f t="shared" si="578"/>
        <v>#N/A</v>
      </c>
      <c r="NF96" s="153" t="e">
        <f t="shared" si="578"/>
        <v>#N/A</v>
      </c>
      <c r="NG96" s="153" t="e">
        <f t="shared" si="578"/>
        <v>#N/A</v>
      </c>
      <c r="NH96" s="153" t="e">
        <f t="shared" si="612"/>
        <v>#N/A</v>
      </c>
      <c r="NI96" s="153" t="e">
        <f t="shared" si="612"/>
        <v>#N/A</v>
      </c>
      <c r="NJ96" s="153" t="e">
        <f t="shared" si="612"/>
        <v>#N/A</v>
      </c>
      <c r="NK96" s="153" t="e">
        <f t="shared" si="612"/>
        <v>#N/A</v>
      </c>
      <c r="NL96" s="153" t="e">
        <f t="shared" si="612"/>
        <v>#N/A</v>
      </c>
      <c r="NM96" s="153" t="e">
        <f t="shared" si="612"/>
        <v>#N/A</v>
      </c>
      <c r="NN96" s="153" t="e">
        <f t="shared" si="612"/>
        <v>#N/A</v>
      </c>
      <c r="NO96" s="153" t="e">
        <f t="shared" si="612"/>
        <v>#N/A</v>
      </c>
      <c r="NP96" s="153" t="e">
        <f t="shared" si="612"/>
        <v>#N/A</v>
      </c>
      <c r="NQ96" s="153" t="e">
        <f t="shared" si="612"/>
        <v>#N/A</v>
      </c>
      <c r="NR96" s="153" t="e">
        <f t="shared" si="612"/>
        <v>#N/A</v>
      </c>
      <c r="NS96" s="153" t="e">
        <f t="shared" si="612"/>
        <v>#N/A</v>
      </c>
      <c r="NT96" s="153" t="e">
        <f t="shared" si="612"/>
        <v>#N/A</v>
      </c>
      <c r="NU96" s="153" t="e">
        <f t="shared" si="612"/>
        <v>#N/A</v>
      </c>
      <c r="NV96" s="153" t="e">
        <f t="shared" si="612"/>
        <v>#N/A</v>
      </c>
      <c r="NW96" s="153" t="e">
        <f t="shared" si="608"/>
        <v>#N/A</v>
      </c>
      <c r="NX96" s="153" t="e">
        <f t="shared" si="608"/>
        <v>#N/A</v>
      </c>
      <c r="NY96" s="153" t="e">
        <f t="shared" si="608"/>
        <v>#N/A</v>
      </c>
      <c r="NZ96" s="153" t="e">
        <f t="shared" si="608"/>
        <v>#N/A</v>
      </c>
      <c r="OA96" s="153" t="e">
        <f t="shared" si="608"/>
        <v>#N/A</v>
      </c>
      <c r="OB96" s="153" t="e">
        <f t="shared" si="608"/>
        <v>#N/A</v>
      </c>
      <c r="OC96" s="153" t="e">
        <f t="shared" si="608"/>
        <v>#N/A</v>
      </c>
      <c r="OD96" s="153" t="e">
        <f t="shared" si="608"/>
        <v>#N/A</v>
      </c>
      <c r="OE96" s="153" t="e">
        <f t="shared" si="608"/>
        <v>#N/A</v>
      </c>
      <c r="OF96" s="153" t="e">
        <f t="shared" si="608"/>
        <v>#N/A</v>
      </c>
      <c r="OG96" s="153" t="e">
        <f t="shared" si="608"/>
        <v>#N/A</v>
      </c>
      <c r="OH96" s="153" t="e">
        <f t="shared" si="608"/>
        <v>#N/A</v>
      </c>
      <c r="OI96" s="153" t="e">
        <f t="shared" si="608"/>
        <v>#N/A</v>
      </c>
      <c r="OJ96" s="153" t="e">
        <f t="shared" si="608"/>
        <v>#N/A</v>
      </c>
      <c r="OK96" s="153" t="e">
        <f t="shared" si="608"/>
        <v>#N/A</v>
      </c>
      <c r="OL96" s="153" t="e">
        <f t="shared" si="593"/>
        <v>#N/A</v>
      </c>
      <c r="OM96" s="153" t="e">
        <f t="shared" si="593"/>
        <v>#N/A</v>
      </c>
      <c r="ON96" s="153" t="e">
        <f t="shared" si="593"/>
        <v>#N/A</v>
      </c>
      <c r="OO96" s="153" t="e">
        <f t="shared" si="593"/>
        <v>#N/A</v>
      </c>
      <c r="OP96" s="153" t="e">
        <f t="shared" si="593"/>
        <v>#N/A</v>
      </c>
      <c r="OQ96" s="153" t="e">
        <f t="shared" si="593"/>
        <v>#N/A</v>
      </c>
      <c r="OR96" s="153" t="e">
        <f t="shared" si="593"/>
        <v>#N/A</v>
      </c>
      <c r="OS96" s="153" t="e">
        <f t="shared" si="593"/>
        <v>#N/A</v>
      </c>
      <c r="OT96" s="153" t="e">
        <f t="shared" si="593"/>
        <v>#N/A</v>
      </c>
      <c r="OU96" s="153" t="e">
        <f t="shared" si="593"/>
        <v>#N/A</v>
      </c>
      <c r="OV96" s="153" t="e">
        <f t="shared" si="593"/>
        <v>#N/A</v>
      </c>
      <c r="OW96" s="153" t="e">
        <f t="shared" si="593"/>
        <v>#N/A</v>
      </c>
      <c r="OX96" s="153" t="e">
        <f t="shared" si="593"/>
        <v>#N/A</v>
      </c>
      <c r="OY96" s="153" t="e">
        <f t="shared" si="593"/>
        <v>#N/A</v>
      </c>
      <c r="OZ96" s="153" t="e">
        <f t="shared" si="593"/>
        <v>#N/A</v>
      </c>
      <c r="PA96" s="153" t="e">
        <f t="shared" si="367"/>
        <v>#N/A</v>
      </c>
      <c r="PB96" s="153" t="e">
        <f t="shared" si="589"/>
        <v>#N/A</v>
      </c>
      <c r="PC96" s="153" t="e">
        <f t="shared" si="589"/>
        <v>#N/A</v>
      </c>
      <c r="PD96" s="153" t="e">
        <f t="shared" si="589"/>
        <v>#N/A</v>
      </c>
      <c r="PE96" s="153" t="e">
        <f t="shared" si="589"/>
        <v>#N/A</v>
      </c>
      <c r="PF96" s="153" t="e">
        <f t="shared" si="589"/>
        <v>#N/A</v>
      </c>
      <c r="PG96" s="153" t="e">
        <f t="shared" si="589"/>
        <v>#N/A</v>
      </c>
      <c r="PH96" s="153" t="e">
        <f t="shared" si="589"/>
        <v>#N/A</v>
      </c>
      <c r="PI96" s="153" t="e">
        <f t="shared" si="589"/>
        <v>#N/A</v>
      </c>
    </row>
    <row r="97" spans="1:425" hidden="1" x14ac:dyDescent="0.75">
      <c r="A97" s="4">
        <v>94</v>
      </c>
      <c r="B97" s="342" t="str">
        <f>IFERROR(_xlfn.LOGNORM.INV(VLookups!$B$22,LN($G97),LN($K97)),"")</f>
        <v/>
      </c>
      <c r="C97" s="87"/>
      <c r="D97" s="342" t="str">
        <f>IFERROR(_xlfn.LOGNORM.INV(VLookups!$B$23,LN($G97),LN($K97)),"")</f>
        <v/>
      </c>
      <c r="E97" s="34" t="str">
        <f t="shared" si="350"/>
        <v/>
      </c>
      <c r="F97" s="34" t="str">
        <f t="shared" si="351"/>
        <v/>
      </c>
      <c r="G97" s="68" t="str">
        <f>IF(AND(C97&gt;0,NOT(ISBLANK(H97))),IF(VLOOKUP($C$3,VLookups!$A$17:$B$18,2,FALSE),C97*VLOOKUP(H97,VLookups!$A$4:$B$13,2,FALSE),C97),"")</f>
        <v/>
      </c>
      <c r="H97" s="21"/>
      <c r="I97" s="56"/>
      <c r="J97" s="244"/>
      <c r="K97" s="343" t="str">
        <f>IF(C97&gt;0,IF(ISBLANK(J97),IF(ISBLANK(H97),"",VLOOKUP(H97,VLookups!$A$4:$C$13,3,FALSE)),J97),"")</f>
        <v/>
      </c>
      <c r="L97" s="343" t="str">
        <f t="shared" si="352"/>
        <v/>
      </c>
      <c r="M97" s="70" t="str">
        <f t="shared" si="353"/>
        <v/>
      </c>
      <c r="N97" s="87"/>
      <c r="O97" s="237" t="str">
        <f>IF(AND(N97&gt;0,C97&gt;0,NOT(K97="")),ABS(VLOOKUP($N$1,VLookups!$A$53:$B$54,2,FALSE)-_xlfn.LOGNORM.DIST(N97,LN(G97),LN(K97),TRUE)),"")</f>
        <v/>
      </c>
      <c r="P97" s="86" t="str">
        <f>IF(AND($B97&gt;0,$C97&gt;0,$D97&gt;0,NOT(ISBLANK($H97))),_xlfn.LOGNORM.INV(ABS(VLOOKUP($N$1,VLookups!$A$53:$B$54,2,FALSE)-P$3),LN($G97),LN($K97)),"")</f>
        <v/>
      </c>
      <c r="Q97" s="85" t="str">
        <f>IF(AND($B97&gt;0,$C97&gt;0,$D97&gt;0,NOT(ISBLANK($H97))),_xlfn.LOGNORM.INV(ABS(VLOOKUP($N$1,VLookups!$A$53:$B$54,2,FALSE)-Q$3),LN($G97),LN($K97)),"")</f>
        <v/>
      </c>
      <c r="R97" s="86" t="str">
        <f>IF(AND($B97&gt;0,$C97&gt;0,$D97&gt;0,NOT(ISBLANK($H97))),_xlfn.LOGNORM.INV(ABS(VLOOKUP($N$1,VLookups!$A$53:$B$54,2,FALSE)-R$3),LN($G97),LN($K97)),"")</f>
        <v/>
      </c>
      <c r="S97" s="85" t="str">
        <f>IF(AND($B97&gt;0,$C97&gt;0,$D97&gt;0,NOT(ISBLANK($H97))),_xlfn.LOGNORM.INV(ABS(VLOOKUP($N$1,VLookups!$A$53:$B$54,2,FALSE)-S$3),LN($G97),LN($K97)),"")</f>
        <v/>
      </c>
      <c r="T97" s="86" t="str">
        <f>IF(AND($B97&gt;0,$C97&gt;0,$D97&gt;0,NOT(ISBLANK($H97))),_xlfn.LOGNORM.INV(ABS(VLOOKUP($N$1,VLookups!$A$53:$B$54,2,FALSE)-T$3),LN($G97),LN($K97)),"")</f>
        <v/>
      </c>
      <c r="U97" s="85" t="str">
        <f>IF(AND($B97&gt;0,$C97&gt;0,$D97&gt;0,NOT(ISBLANK($H97))),_xlfn.LOGNORM.INV(ABS(VLOOKUP($N$1,VLookups!$A$53:$B$54,2,FALSE)-U$3),LN($G97),LN($K97)),"")</f>
        <v/>
      </c>
      <c r="V97" s="5"/>
      <c r="W97" s="152" t="str">
        <f t="shared" si="354"/>
        <v/>
      </c>
      <c r="X97" s="152"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53" t="e">
        <f t="shared" si="348"/>
        <v>#N/A</v>
      </c>
      <c r="HR97" s="153" t="e">
        <f t="shared" si="602"/>
        <v>#N/A</v>
      </c>
      <c r="HS97" s="153" t="e">
        <f t="shared" si="602"/>
        <v>#N/A</v>
      </c>
      <c r="HT97" s="153" t="e">
        <f t="shared" si="602"/>
        <v>#N/A</v>
      </c>
      <c r="HU97" s="153" t="e">
        <f t="shared" ref="HU97:II103" si="615">IF(ISNONTEXT($K97),_xlfn.LOGNORM.DIST(AB97,LN($G97),LN($K97),FALSE),NA())</f>
        <v>#N/A</v>
      </c>
      <c r="HV97" s="153" t="e">
        <f t="shared" si="615"/>
        <v>#N/A</v>
      </c>
      <c r="HW97" s="153" t="e">
        <f t="shared" si="615"/>
        <v>#N/A</v>
      </c>
      <c r="HX97" s="153" t="e">
        <f t="shared" si="615"/>
        <v>#N/A</v>
      </c>
      <c r="HY97" s="153" t="e">
        <f t="shared" si="615"/>
        <v>#N/A</v>
      </c>
      <c r="HZ97" s="153" t="e">
        <f t="shared" si="615"/>
        <v>#N/A</v>
      </c>
      <c r="IA97" s="153" t="e">
        <f t="shared" si="615"/>
        <v>#N/A</v>
      </c>
      <c r="IB97" s="153" t="e">
        <f t="shared" si="615"/>
        <v>#N/A</v>
      </c>
      <c r="IC97" s="153" t="e">
        <f t="shared" si="615"/>
        <v>#N/A</v>
      </c>
      <c r="ID97" s="153" t="e">
        <f t="shared" si="615"/>
        <v>#N/A</v>
      </c>
      <c r="IE97" s="153" t="e">
        <f t="shared" si="615"/>
        <v>#N/A</v>
      </c>
      <c r="IF97" s="153" t="e">
        <f t="shared" si="615"/>
        <v>#N/A</v>
      </c>
      <c r="IG97" s="153" t="e">
        <f t="shared" si="615"/>
        <v>#N/A</v>
      </c>
      <c r="IH97" s="153" t="e">
        <f t="shared" si="615"/>
        <v>#N/A</v>
      </c>
      <c r="II97" s="153" t="e">
        <f t="shared" si="615"/>
        <v>#N/A</v>
      </c>
      <c r="IJ97" s="153" t="e">
        <f t="shared" si="610"/>
        <v>#N/A</v>
      </c>
      <c r="IK97" s="153" t="e">
        <f t="shared" si="610"/>
        <v>#N/A</v>
      </c>
      <c r="IL97" s="153" t="e">
        <f t="shared" si="610"/>
        <v>#N/A</v>
      </c>
      <c r="IM97" s="153" t="e">
        <f t="shared" si="610"/>
        <v>#N/A</v>
      </c>
      <c r="IN97" s="153" t="e">
        <f t="shared" si="610"/>
        <v>#N/A</v>
      </c>
      <c r="IO97" s="153" t="e">
        <f t="shared" si="610"/>
        <v>#N/A</v>
      </c>
      <c r="IP97" s="153" t="e">
        <f t="shared" si="610"/>
        <v>#N/A</v>
      </c>
      <c r="IQ97" s="153" t="e">
        <f t="shared" si="610"/>
        <v>#N/A</v>
      </c>
      <c r="IR97" s="153" t="e">
        <f t="shared" si="610"/>
        <v>#N/A</v>
      </c>
      <c r="IS97" s="153" t="e">
        <f t="shared" si="610"/>
        <v>#N/A</v>
      </c>
      <c r="IT97" s="153" t="e">
        <f t="shared" si="610"/>
        <v>#N/A</v>
      </c>
      <c r="IU97" s="153" t="e">
        <f t="shared" si="610"/>
        <v>#N/A</v>
      </c>
      <c r="IV97" s="153" t="e">
        <f t="shared" si="610"/>
        <v>#N/A</v>
      </c>
      <c r="IW97" s="153" t="e">
        <f t="shared" si="610"/>
        <v>#N/A</v>
      </c>
      <c r="IX97" s="153" t="e">
        <f t="shared" si="610"/>
        <v>#N/A</v>
      </c>
      <c r="IY97" s="153" t="e">
        <f t="shared" si="606"/>
        <v>#N/A</v>
      </c>
      <c r="IZ97" s="153" t="e">
        <f t="shared" si="606"/>
        <v>#N/A</v>
      </c>
      <c r="JA97" s="153" t="e">
        <f t="shared" si="606"/>
        <v>#N/A</v>
      </c>
      <c r="JB97" s="153" t="e">
        <f t="shared" si="606"/>
        <v>#N/A</v>
      </c>
      <c r="JC97" s="153" t="e">
        <f t="shared" si="606"/>
        <v>#N/A</v>
      </c>
      <c r="JD97" s="153" t="e">
        <f t="shared" si="606"/>
        <v>#N/A</v>
      </c>
      <c r="JE97" s="153" t="e">
        <f t="shared" si="606"/>
        <v>#N/A</v>
      </c>
      <c r="JF97" s="153" t="e">
        <f t="shared" si="606"/>
        <v>#N/A</v>
      </c>
      <c r="JG97" s="153" t="e">
        <f t="shared" si="606"/>
        <v>#N/A</v>
      </c>
      <c r="JH97" s="153" t="e">
        <f t="shared" si="606"/>
        <v>#N/A</v>
      </c>
      <c r="JI97" s="153" t="e">
        <f t="shared" si="606"/>
        <v>#N/A</v>
      </c>
      <c r="JJ97" s="153" t="e">
        <f t="shared" si="606"/>
        <v>#N/A</v>
      </c>
      <c r="JK97" s="153" t="e">
        <f t="shared" si="606"/>
        <v>#N/A</v>
      </c>
      <c r="JL97" s="153" t="e">
        <f t="shared" si="606"/>
        <v>#N/A</v>
      </c>
      <c r="JM97" s="153" t="e">
        <f t="shared" si="606"/>
        <v>#N/A</v>
      </c>
      <c r="JN97" s="153" t="e">
        <f t="shared" si="591"/>
        <v>#N/A</v>
      </c>
      <c r="JO97" s="153" t="e">
        <f t="shared" si="591"/>
        <v>#N/A</v>
      </c>
      <c r="JP97" s="153" t="e">
        <f t="shared" si="591"/>
        <v>#N/A</v>
      </c>
      <c r="JQ97" s="153" t="e">
        <f t="shared" si="591"/>
        <v>#N/A</v>
      </c>
      <c r="JR97" s="153" t="e">
        <f t="shared" si="591"/>
        <v>#N/A</v>
      </c>
      <c r="JS97" s="153" t="e">
        <f t="shared" si="591"/>
        <v>#N/A</v>
      </c>
      <c r="JT97" s="153" t="e">
        <f t="shared" si="591"/>
        <v>#N/A</v>
      </c>
      <c r="JU97" s="153" t="e">
        <f t="shared" si="591"/>
        <v>#N/A</v>
      </c>
      <c r="JV97" s="153" t="e">
        <f t="shared" si="591"/>
        <v>#N/A</v>
      </c>
      <c r="JW97" s="153" t="e">
        <f t="shared" si="591"/>
        <v>#N/A</v>
      </c>
      <c r="JX97" s="153" t="e">
        <f t="shared" si="591"/>
        <v>#N/A</v>
      </c>
      <c r="JY97" s="153" t="e">
        <f t="shared" si="591"/>
        <v>#N/A</v>
      </c>
      <c r="JZ97" s="153" t="e">
        <f t="shared" si="591"/>
        <v>#N/A</v>
      </c>
      <c r="KA97" s="153" t="e">
        <f t="shared" si="591"/>
        <v>#N/A</v>
      </c>
      <c r="KB97" s="153" t="e">
        <f t="shared" si="591"/>
        <v>#N/A</v>
      </c>
      <c r="KC97" s="153" t="e">
        <f t="shared" si="365"/>
        <v>#N/A</v>
      </c>
      <c r="KD97" s="153" t="e">
        <f t="shared" si="603"/>
        <v>#N/A</v>
      </c>
      <c r="KE97" s="153" t="e">
        <f t="shared" si="603"/>
        <v>#N/A</v>
      </c>
      <c r="KF97" s="153" t="e">
        <f t="shared" si="603"/>
        <v>#N/A</v>
      </c>
      <c r="KG97" s="153" t="e">
        <f t="shared" ref="KG97:KU103" si="616">IF(ISNONTEXT($K97),_xlfn.LOGNORM.DIST(CN97,LN($G97),LN($K97),FALSE),NA())</f>
        <v>#N/A</v>
      </c>
      <c r="KH97" s="153" t="e">
        <f t="shared" si="616"/>
        <v>#N/A</v>
      </c>
      <c r="KI97" s="153" t="e">
        <f t="shared" si="616"/>
        <v>#N/A</v>
      </c>
      <c r="KJ97" s="153" t="e">
        <f t="shared" si="616"/>
        <v>#N/A</v>
      </c>
      <c r="KK97" s="153" t="e">
        <f t="shared" si="616"/>
        <v>#N/A</v>
      </c>
      <c r="KL97" s="153" t="e">
        <f t="shared" si="616"/>
        <v>#N/A</v>
      </c>
      <c r="KM97" s="153" t="e">
        <f t="shared" si="616"/>
        <v>#N/A</v>
      </c>
      <c r="KN97" s="153" t="e">
        <f t="shared" si="616"/>
        <v>#N/A</v>
      </c>
      <c r="KO97" s="153" t="e">
        <f t="shared" si="616"/>
        <v>#N/A</v>
      </c>
      <c r="KP97" s="153" t="e">
        <f t="shared" si="616"/>
        <v>#N/A</v>
      </c>
      <c r="KQ97" s="153" t="e">
        <f t="shared" si="616"/>
        <v>#N/A</v>
      </c>
      <c r="KR97" s="153" t="e">
        <f t="shared" si="616"/>
        <v>#N/A</v>
      </c>
      <c r="KS97" s="153" t="e">
        <f t="shared" si="616"/>
        <v>#N/A</v>
      </c>
      <c r="KT97" s="153" t="e">
        <f t="shared" si="616"/>
        <v>#N/A</v>
      </c>
      <c r="KU97" s="153" t="e">
        <f t="shared" si="616"/>
        <v>#N/A</v>
      </c>
      <c r="KV97" s="153" t="e">
        <f t="shared" si="611"/>
        <v>#N/A</v>
      </c>
      <c r="KW97" s="153" t="e">
        <f t="shared" si="611"/>
        <v>#N/A</v>
      </c>
      <c r="KX97" s="153" t="e">
        <f t="shared" si="611"/>
        <v>#N/A</v>
      </c>
      <c r="KY97" s="153" t="e">
        <f t="shared" si="611"/>
        <v>#N/A</v>
      </c>
      <c r="KZ97" s="153" t="e">
        <f t="shared" si="611"/>
        <v>#N/A</v>
      </c>
      <c r="LA97" s="153" t="e">
        <f t="shared" si="611"/>
        <v>#N/A</v>
      </c>
      <c r="LB97" s="153" t="e">
        <f t="shared" si="611"/>
        <v>#N/A</v>
      </c>
      <c r="LC97" s="153" t="e">
        <f t="shared" si="611"/>
        <v>#N/A</v>
      </c>
      <c r="LD97" s="153" t="e">
        <f t="shared" si="611"/>
        <v>#N/A</v>
      </c>
      <c r="LE97" s="153" t="e">
        <f t="shared" si="611"/>
        <v>#N/A</v>
      </c>
      <c r="LF97" s="153" t="e">
        <f t="shared" si="611"/>
        <v>#N/A</v>
      </c>
      <c r="LG97" s="153" t="e">
        <f t="shared" si="611"/>
        <v>#N/A</v>
      </c>
      <c r="LH97" s="153" t="e">
        <f t="shared" si="611"/>
        <v>#N/A</v>
      </c>
      <c r="LI97" s="153" t="e">
        <f t="shared" si="611"/>
        <v>#N/A</v>
      </c>
      <c r="LJ97" s="153" t="e">
        <f t="shared" si="611"/>
        <v>#N/A</v>
      </c>
      <c r="LK97" s="153" t="e">
        <f t="shared" si="607"/>
        <v>#N/A</v>
      </c>
      <c r="LL97" s="153" t="e">
        <f t="shared" si="607"/>
        <v>#N/A</v>
      </c>
      <c r="LM97" s="153" t="e">
        <f t="shared" si="607"/>
        <v>#N/A</v>
      </c>
      <c r="LN97" s="153" t="e">
        <f t="shared" si="607"/>
        <v>#N/A</v>
      </c>
      <c r="LO97" s="153" t="e">
        <f t="shared" si="607"/>
        <v>#N/A</v>
      </c>
      <c r="LP97" s="153" t="e">
        <f t="shared" si="607"/>
        <v>#N/A</v>
      </c>
      <c r="LQ97" s="153" t="e">
        <f t="shared" si="607"/>
        <v>#N/A</v>
      </c>
      <c r="LR97" s="153" t="e">
        <f t="shared" si="607"/>
        <v>#N/A</v>
      </c>
      <c r="LS97" s="153" t="e">
        <f t="shared" si="607"/>
        <v>#N/A</v>
      </c>
      <c r="LT97" s="153" t="e">
        <f t="shared" si="607"/>
        <v>#N/A</v>
      </c>
      <c r="LU97" s="153" t="e">
        <f t="shared" si="607"/>
        <v>#N/A</v>
      </c>
      <c r="LV97" s="153" t="e">
        <f t="shared" si="607"/>
        <v>#N/A</v>
      </c>
      <c r="LW97" s="153" t="e">
        <f t="shared" si="607"/>
        <v>#N/A</v>
      </c>
      <c r="LX97" s="153" t="e">
        <f t="shared" si="607"/>
        <v>#N/A</v>
      </c>
      <c r="LY97" s="153" t="e">
        <f t="shared" si="607"/>
        <v>#N/A</v>
      </c>
      <c r="LZ97" s="153" t="e">
        <f t="shared" si="592"/>
        <v>#N/A</v>
      </c>
      <c r="MA97" s="153" t="e">
        <f t="shared" si="592"/>
        <v>#N/A</v>
      </c>
      <c r="MB97" s="153" t="e">
        <f t="shared" si="592"/>
        <v>#N/A</v>
      </c>
      <c r="MC97" s="153" t="e">
        <f t="shared" si="592"/>
        <v>#N/A</v>
      </c>
      <c r="MD97" s="153" t="e">
        <f t="shared" si="592"/>
        <v>#N/A</v>
      </c>
      <c r="ME97" s="153" t="e">
        <f t="shared" si="592"/>
        <v>#N/A</v>
      </c>
      <c r="MF97" s="153" t="e">
        <f t="shared" si="592"/>
        <v>#N/A</v>
      </c>
      <c r="MG97" s="153" t="e">
        <f t="shared" si="592"/>
        <v>#N/A</v>
      </c>
      <c r="MH97" s="153" t="e">
        <f t="shared" si="592"/>
        <v>#N/A</v>
      </c>
      <c r="MI97" s="153" t="e">
        <f t="shared" si="592"/>
        <v>#N/A</v>
      </c>
      <c r="MJ97" s="153" t="e">
        <f t="shared" si="592"/>
        <v>#N/A</v>
      </c>
      <c r="MK97" s="153" t="e">
        <f t="shared" si="592"/>
        <v>#N/A</v>
      </c>
      <c r="ML97" s="153" t="e">
        <f t="shared" si="592"/>
        <v>#N/A</v>
      </c>
      <c r="MM97" s="153" t="e">
        <f t="shared" si="592"/>
        <v>#N/A</v>
      </c>
      <c r="MN97" s="153" t="e">
        <f t="shared" si="592"/>
        <v>#N/A</v>
      </c>
      <c r="MO97" s="153" t="e">
        <f t="shared" si="366"/>
        <v>#N/A</v>
      </c>
      <c r="MP97" s="153" t="e">
        <f t="shared" si="604"/>
        <v>#N/A</v>
      </c>
      <c r="MQ97" s="153" t="e">
        <f t="shared" si="604"/>
        <v>#N/A</v>
      </c>
      <c r="MR97" s="153" t="e">
        <f t="shared" si="604"/>
        <v>#N/A</v>
      </c>
      <c r="MS97" s="153" t="e">
        <f t="shared" ref="MS97:NG103" si="617">IF(ISNONTEXT($K97),_xlfn.LOGNORM.DIST(EZ97,LN($G97),LN($K97),FALSE),NA())</f>
        <v>#N/A</v>
      </c>
      <c r="MT97" s="153" t="e">
        <f t="shared" si="617"/>
        <v>#N/A</v>
      </c>
      <c r="MU97" s="153" t="e">
        <f t="shared" si="617"/>
        <v>#N/A</v>
      </c>
      <c r="MV97" s="153" t="e">
        <f t="shared" si="617"/>
        <v>#N/A</v>
      </c>
      <c r="MW97" s="153" t="e">
        <f t="shared" si="617"/>
        <v>#N/A</v>
      </c>
      <c r="MX97" s="153" t="e">
        <f t="shared" si="617"/>
        <v>#N/A</v>
      </c>
      <c r="MY97" s="153" t="e">
        <f t="shared" si="617"/>
        <v>#N/A</v>
      </c>
      <c r="MZ97" s="153" t="e">
        <f t="shared" si="617"/>
        <v>#N/A</v>
      </c>
      <c r="NA97" s="153" t="e">
        <f t="shared" si="617"/>
        <v>#N/A</v>
      </c>
      <c r="NB97" s="153" t="e">
        <f t="shared" si="617"/>
        <v>#N/A</v>
      </c>
      <c r="NC97" s="153" t="e">
        <f t="shared" si="617"/>
        <v>#N/A</v>
      </c>
      <c r="ND97" s="153" t="e">
        <f t="shared" si="617"/>
        <v>#N/A</v>
      </c>
      <c r="NE97" s="153" t="e">
        <f t="shared" si="617"/>
        <v>#N/A</v>
      </c>
      <c r="NF97" s="153" t="e">
        <f t="shared" si="617"/>
        <v>#N/A</v>
      </c>
      <c r="NG97" s="153" t="e">
        <f t="shared" si="617"/>
        <v>#N/A</v>
      </c>
      <c r="NH97" s="153" t="e">
        <f t="shared" si="612"/>
        <v>#N/A</v>
      </c>
      <c r="NI97" s="153" t="e">
        <f t="shared" si="612"/>
        <v>#N/A</v>
      </c>
      <c r="NJ97" s="153" t="e">
        <f t="shared" si="612"/>
        <v>#N/A</v>
      </c>
      <c r="NK97" s="153" t="e">
        <f t="shared" si="612"/>
        <v>#N/A</v>
      </c>
      <c r="NL97" s="153" t="e">
        <f t="shared" si="612"/>
        <v>#N/A</v>
      </c>
      <c r="NM97" s="153" t="e">
        <f t="shared" si="612"/>
        <v>#N/A</v>
      </c>
      <c r="NN97" s="153" t="e">
        <f t="shared" si="612"/>
        <v>#N/A</v>
      </c>
      <c r="NO97" s="153" t="e">
        <f t="shared" si="612"/>
        <v>#N/A</v>
      </c>
      <c r="NP97" s="153" t="e">
        <f t="shared" si="612"/>
        <v>#N/A</v>
      </c>
      <c r="NQ97" s="153" t="e">
        <f t="shared" si="612"/>
        <v>#N/A</v>
      </c>
      <c r="NR97" s="153" t="e">
        <f t="shared" si="612"/>
        <v>#N/A</v>
      </c>
      <c r="NS97" s="153" t="e">
        <f t="shared" si="612"/>
        <v>#N/A</v>
      </c>
      <c r="NT97" s="153" t="e">
        <f t="shared" si="612"/>
        <v>#N/A</v>
      </c>
      <c r="NU97" s="153" t="e">
        <f t="shared" si="612"/>
        <v>#N/A</v>
      </c>
      <c r="NV97" s="153" t="e">
        <f t="shared" si="612"/>
        <v>#N/A</v>
      </c>
      <c r="NW97" s="153" t="e">
        <f t="shared" si="608"/>
        <v>#N/A</v>
      </c>
      <c r="NX97" s="153" t="e">
        <f t="shared" si="608"/>
        <v>#N/A</v>
      </c>
      <c r="NY97" s="153" t="e">
        <f t="shared" si="608"/>
        <v>#N/A</v>
      </c>
      <c r="NZ97" s="153" t="e">
        <f t="shared" si="608"/>
        <v>#N/A</v>
      </c>
      <c r="OA97" s="153" t="e">
        <f t="shared" si="608"/>
        <v>#N/A</v>
      </c>
      <c r="OB97" s="153" t="e">
        <f t="shared" si="608"/>
        <v>#N/A</v>
      </c>
      <c r="OC97" s="153" t="e">
        <f t="shared" si="608"/>
        <v>#N/A</v>
      </c>
      <c r="OD97" s="153" t="e">
        <f t="shared" si="608"/>
        <v>#N/A</v>
      </c>
      <c r="OE97" s="153" t="e">
        <f t="shared" si="608"/>
        <v>#N/A</v>
      </c>
      <c r="OF97" s="153" t="e">
        <f t="shared" si="608"/>
        <v>#N/A</v>
      </c>
      <c r="OG97" s="153" t="e">
        <f t="shared" si="608"/>
        <v>#N/A</v>
      </c>
      <c r="OH97" s="153" t="e">
        <f t="shared" si="608"/>
        <v>#N/A</v>
      </c>
      <c r="OI97" s="153" t="e">
        <f t="shared" si="608"/>
        <v>#N/A</v>
      </c>
      <c r="OJ97" s="153" t="e">
        <f t="shared" si="608"/>
        <v>#N/A</v>
      </c>
      <c r="OK97" s="153" t="e">
        <f t="shared" si="608"/>
        <v>#N/A</v>
      </c>
      <c r="OL97" s="153" t="e">
        <f t="shared" si="593"/>
        <v>#N/A</v>
      </c>
      <c r="OM97" s="153" t="e">
        <f t="shared" si="593"/>
        <v>#N/A</v>
      </c>
      <c r="ON97" s="153" t="e">
        <f t="shared" si="593"/>
        <v>#N/A</v>
      </c>
      <c r="OO97" s="153" t="e">
        <f t="shared" si="593"/>
        <v>#N/A</v>
      </c>
      <c r="OP97" s="153" t="e">
        <f t="shared" si="593"/>
        <v>#N/A</v>
      </c>
      <c r="OQ97" s="153" t="e">
        <f t="shared" si="593"/>
        <v>#N/A</v>
      </c>
      <c r="OR97" s="153" t="e">
        <f t="shared" si="593"/>
        <v>#N/A</v>
      </c>
      <c r="OS97" s="153" t="e">
        <f t="shared" si="593"/>
        <v>#N/A</v>
      </c>
      <c r="OT97" s="153" t="e">
        <f t="shared" si="593"/>
        <v>#N/A</v>
      </c>
      <c r="OU97" s="153" t="e">
        <f t="shared" si="593"/>
        <v>#N/A</v>
      </c>
      <c r="OV97" s="153" t="e">
        <f t="shared" si="593"/>
        <v>#N/A</v>
      </c>
      <c r="OW97" s="153" t="e">
        <f t="shared" si="593"/>
        <v>#N/A</v>
      </c>
      <c r="OX97" s="153" t="e">
        <f t="shared" si="593"/>
        <v>#N/A</v>
      </c>
      <c r="OY97" s="153" t="e">
        <f t="shared" si="593"/>
        <v>#N/A</v>
      </c>
      <c r="OZ97" s="153" t="e">
        <f t="shared" si="593"/>
        <v>#N/A</v>
      </c>
      <c r="PA97" s="153" t="e">
        <f t="shared" si="367"/>
        <v>#N/A</v>
      </c>
      <c r="PB97" s="153" t="e">
        <f t="shared" si="589"/>
        <v>#N/A</v>
      </c>
      <c r="PC97" s="153" t="e">
        <f t="shared" si="589"/>
        <v>#N/A</v>
      </c>
      <c r="PD97" s="153" t="e">
        <f t="shared" si="589"/>
        <v>#N/A</v>
      </c>
      <c r="PE97" s="153" t="e">
        <f t="shared" si="589"/>
        <v>#N/A</v>
      </c>
      <c r="PF97" s="153" t="e">
        <f t="shared" si="589"/>
        <v>#N/A</v>
      </c>
      <c r="PG97" s="153" t="e">
        <f t="shared" si="589"/>
        <v>#N/A</v>
      </c>
      <c r="PH97" s="153" t="e">
        <f t="shared" si="589"/>
        <v>#N/A</v>
      </c>
      <c r="PI97" s="153" t="e">
        <f t="shared" si="589"/>
        <v>#N/A</v>
      </c>
    </row>
    <row r="98" spans="1:425" hidden="1" x14ac:dyDescent="0.75">
      <c r="A98" s="4">
        <v>95</v>
      </c>
      <c r="B98" s="342" t="str">
        <f>IFERROR(_xlfn.LOGNORM.INV(VLookups!$B$22,LN($G98),LN($K98)),"")</f>
        <v/>
      </c>
      <c r="C98" s="87"/>
      <c r="D98" s="342" t="str">
        <f>IFERROR(_xlfn.LOGNORM.INV(VLookups!$B$23,LN($G98),LN($K98)),"")</f>
        <v/>
      </c>
      <c r="E98" s="34" t="str">
        <f t="shared" si="350"/>
        <v/>
      </c>
      <c r="F98" s="34" t="str">
        <f t="shared" si="351"/>
        <v/>
      </c>
      <c r="G98" s="68" t="str">
        <f>IF(AND(C98&gt;0,NOT(ISBLANK(H98))),IF(VLOOKUP($C$3,VLookups!$A$17:$B$18,2,FALSE),C98*VLOOKUP(H98,VLookups!$A$4:$B$13,2,FALSE),C98),"")</f>
        <v/>
      </c>
      <c r="H98" s="21"/>
      <c r="I98" s="56"/>
      <c r="J98" s="244"/>
      <c r="K98" s="343" t="str">
        <f>IF(C98&gt;0,IF(ISBLANK(J98),IF(ISBLANK(H98),"",VLOOKUP(H98,VLookups!$A$4:$C$13,3,FALSE)),J98),"")</f>
        <v/>
      </c>
      <c r="L98" s="343" t="str">
        <f t="shared" si="352"/>
        <v/>
      </c>
      <c r="M98" s="70" t="str">
        <f t="shared" si="353"/>
        <v/>
      </c>
      <c r="N98" s="87"/>
      <c r="O98" s="237" t="str">
        <f>IF(AND(N98&gt;0,C98&gt;0,NOT(K98="")),ABS(VLOOKUP($N$1,VLookups!$A$53:$B$54,2,FALSE)-_xlfn.LOGNORM.DIST(N98,LN(G98),LN(K98),TRUE)),"")</f>
        <v/>
      </c>
      <c r="P98" s="86" t="str">
        <f>IF(AND($B98&gt;0,$C98&gt;0,$D98&gt;0,NOT(ISBLANK($H98))),_xlfn.LOGNORM.INV(ABS(VLOOKUP($N$1,VLookups!$A$53:$B$54,2,FALSE)-P$3),LN($G98),LN($K98)),"")</f>
        <v/>
      </c>
      <c r="Q98" s="85" t="str">
        <f>IF(AND($B98&gt;0,$C98&gt;0,$D98&gt;0,NOT(ISBLANK($H98))),_xlfn.LOGNORM.INV(ABS(VLOOKUP($N$1,VLookups!$A$53:$B$54,2,FALSE)-Q$3),LN($G98),LN($K98)),"")</f>
        <v/>
      </c>
      <c r="R98" s="86" t="str">
        <f>IF(AND($B98&gt;0,$C98&gt;0,$D98&gt;0,NOT(ISBLANK($H98))),_xlfn.LOGNORM.INV(ABS(VLOOKUP($N$1,VLookups!$A$53:$B$54,2,FALSE)-R$3),LN($G98),LN($K98)),"")</f>
        <v/>
      </c>
      <c r="S98" s="85" t="str">
        <f>IF(AND($B98&gt;0,$C98&gt;0,$D98&gt;0,NOT(ISBLANK($H98))),_xlfn.LOGNORM.INV(ABS(VLOOKUP($N$1,VLookups!$A$53:$B$54,2,FALSE)-S$3),LN($G98),LN($K98)),"")</f>
        <v/>
      </c>
      <c r="T98" s="86" t="str">
        <f>IF(AND($B98&gt;0,$C98&gt;0,$D98&gt;0,NOT(ISBLANK($H98))),_xlfn.LOGNORM.INV(ABS(VLOOKUP($N$1,VLookups!$A$53:$B$54,2,FALSE)-T$3),LN($G98),LN($K98)),"")</f>
        <v/>
      </c>
      <c r="U98" s="85" t="str">
        <f>IF(AND($B98&gt;0,$C98&gt;0,$D98&gt;0,NOT(ISBLANK($H98))),_xlfn.LOGNORM.INV(ABS(VLOOKUP($N$1,VLookups!$A$53:$B$54,2,FALSE)-U$3),LN($G98),LN($K98)),"")</f>
        <v/>
      </c>
      <c r="V98" s="5"/>
      <c r="W98" s="152" t="str">
        <f t="shared" si="354"/>
        <v/>
      </c>
      <c r="X98" s="152"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53" t="e">
        <f t="shared" si="348"/>
        <v>#N/A</v>
      </c>
      <c r="HR98" s="153" t="e">
        <f t="shared" si="602"/>
        <v>#N/A</v>
      </c>
      <c r="HS98" s="153" t="e">
        <f t="shared" si="602"/>
        <v>#N/A</v>
      </c>
      <c r="HT98" s="153" t="e">
        <f t="shared" si="602"/>
        <v>#N/A</v>
      </c>
      <c r="HU98" s="153" t="e">
        <f t="shared" si="615"/>
        <v>#N/A</v>
      </c>
      <c r="HV98" s="153" t="e">
        <f t="shared" si="615"/>
        <v>#N/A</v>
      </c>
      <c r="HW98" s="153" t="e">
        <f t="shared" si="615"/>
        <v>#N/A</v>
      </c>
      <c r="HX98" s="153" t="e">
        <f t="shared" si="615"/>
        <v>#N/A</v>
      </c>
      <c r="HY98" s="153" t="e">
        <f t="shared" si="615"/>
        <v>#N/A</v>
      </c>
      <c r="HZ98" s="153" t="e">
        <f t="shared" si="615"/>
        <v>#N/A</v>
      </c>
      <c r="IA98" s="153" t="e">
        <f t="shared" si="615"/>
        <v>#N/A</v>
      </c>
      <c r="IB98" s="153" t="e">
        <f t="shared" si="615"/>
        <v>#N/A</v>
      </c>
      <c r="IC98" s="153" t="e">
        <f t="shared" si="615"/>
        <v>#N/A</v>
      </c>
      <c r="ID98" s="153" t="e">
        <f t="shared" si="615"/>
        <v>#N/A</v>
      </c>
      <c r="IE98" s="153" t="e">
        <f t="shared" si="615"/>
        <v>#N/A</v>
      </c>
      <c r="IF98" s="153" t="e">
        <f t="shared" si="615"/>
        <v>#N/A</v>
      </c>
      <c r="IG98" s="153" t="e">
        <f t="shared" si="615"/>
        <v>#N/A</v>
      </c>
      <c r="IH98" s="153" t="e">
        <f t="shared" si="615"/>
        <v>#N/A</v>
      </c>
      <c r="II98" s="153" t="e">
        <f t="shared" si="615"/>
        <v>#N/A</v>
      </c>
      <c r="IJ98" s="153" t="e">
        <f t="shared" si="610"/>
        <v>#N/A</v>
      </c>
      <c r="IK98" s="153" t="e">
        <f t="shared" si="610"/>
        <v>#N/A</v>
      </c>
      <c r="IL98" s="153" t="e">
        <f t="shared" si="610"/>
        <v>#N/A</v>
      </c>
      <c r="IM98" s="153" t="e">
        <f t="shared" si="610"/>
        <v>#N/A</v>
      </c>
      <c r="IN98" s="153" t="e">
        <f t="shared" si="610"/>
        <v>#N/A</v>
      </c>
      <c r="IO98" s="153" t="e">
        <f t="shared" si="610"/>
        <v>#N/A</v>
      </c>
      <c r="IP98" s="153" t="e">
        <f t="shared" si="610"/>
        <v>#N/A</v>
      </c>
      <c r="IQ98" s="153" t="e">
        <f t="shared" si="610"/>
        <v>#N/A</v>
      </c>
      <c r="IR98" s="153" t="e">
        <f t="shared" si="610"/>
        <v>#N/A</v>
      </c>
      <c r="IS98" s="153" t="e">
        <f t="shared" si="610"/>
        <v>#N/A</v>
      </c>
      <c r="IT98" s="153" t="e">
        <f t="shared" si="610"/>
        <v>#N/A</v>
      </c>
      <c r="IU98" s="153" t="e">
        <f t="shared" si="610"/>
        <v>#N/A</v>
      </c>
      <c r="IV98" s="153" t="e">
        <f t="shared" si="610"/>
        <v>#N/A</v>
      </c>
      <c r="IW98" s="153" t="e">
        <f t="shared" si="610"/>
        <v>#N/A</v>
      </c>
      <c r="IX98" s="153" t="e">
        <f t="shared" si="610"/>
        <v>#N/A</v>
      </c>
      <c r="IY98" s="153" t="e">
        <f t="shared" si="606"/>
        <v>#N/A</v>
      </c>
      <c r="IZ98" s="153" t="e">
        <f t="shared" si="606"/>
        <v>#N/A</v>
      </c>
      <c r="JA98" s="153" t="e">
        <f t="shared" si="606"/>
        <v>#N/A</v>
      </c>
      <c r="JB98" s="153" t="e">
        <f t="shared" si="606"/>
        <v>#N/A</v>
      </c>
      <c r="JC98" s="153" t="e">
        <f t="shared" si="606"/>
        <v>#N/A</v>
      </c>
      <c r="JD98" s="153" t="e">
        <f t="shared" si="606"/>
        <v>#N/A</v>
      </c>
      <c r="JE98" s="153" t="e">
        <f t="shared" si="606"/>
        <v>#N/A</v>
      </c>
      <c r="JF98" s="153" t="e">
        <f t="shared" si="606"/>
        <v>#N/A</v>
      </c>
      <c r="JG98" s="153" t="e">
        <f t="shared" si="606"/>
        <v>#N/A</v>
      </c>
      <c r="JH98" s="153" t="e">
        <f t="shared" si="606"/>
        <v>#N/A</v>
      </c>
      <c r="JI98" s="153" t="e">
        <f t="shared" si="606"/>
        <v>#N/A</v>
      </c>
      <c r="JJ98" s="153" t="e">
        <f t="shared" si="606"/>
        <v>#N/A</v>
      </c>
      <c r="JK98" s="153" t="e">
        <f t="shared" si="606"/>
        <v>#N/A</v>
      </c>
      <c r="JL98" s="153" t="e">
        <f t="shared" si="606"/>
        <v>#N/A</v>
      </c>
      <c r="JM98" s="153" t="e">
        <f t="shared" si="606"/>
        <v>#N/A</v>
      </c>
      <c r="JN98" s="153" t="e">
        <f t="shared" si="591"/>
        <v>#N/A</v>
      </c>
      <c r="JO98" s="153" t="e">
        <f t="shared" si="591"/>
        <v>#N/A</v>
      </c>
      <c r="JP98" s="153" t="e">
        <f t="shared" si="591"/>
        <v>#N/A</v>
      </c>
      <c r="JQ98" s="153" t="e">
        <f t="shared" si="591"/>
        <v>#N/A</v>
      </c>
      <c r="JR98" s="153" t="e">
        <f t="shared" si="591"/>
        <v>#N/A</v>
      </c>
      <c r="JS98" s="153" t="e">
        <f t="shared" si="591"/>
        <v>#N/A</v>
      </c>
      <c r="JT98" s="153" t="e">
        <f t="shared" si="591"/>
        <v>#N/A</v>
      </c>
      <c r="JU98" s="153" t="e">
        <f t="shared" si="591"/>
        <v>#N/A</v>
      </c>
      <c r="JV98" s="153" t="e">
        <f t="shared" si="591"/>
        <v>#N/A</v>
      </c>
      <c r="JW98" s="153" t="e">
        <f t="shared" si="591"/>
        <v>#N/A</v>
      </c>
      <c r="JX98" s="153" t="e">
        <f t="shared" si="591"/>
        <v>#N/A</v>
      </c>
      <c r="JY98" s="153" t="e">
        <f t="shared" si="591"/>
        <v>#N/A</v>
      </c>
      <c r="JZ98" s="153" t="e">
        <f t="shared" si="591"/>
        <v>#N/A</v>
      </c>
      <c r="KA98" s="153" t="e">
        <f t="shared" si="591"/>
        <v>#N/A</v>
      </c>
      <c r="KB98" s="153" t="e">
        <f t="shared" si="591"/>
        <v>#N/A</v>
      </c>
      <c r="KC98" s="153" t="e">
        <f t="shared" si="365"/>
        <v>#N/A</v>
      </c>
      <c r="KD98" s="153" t="e">
        <f t="shared" si="603"/>
        <v>#N/A</v>
      </c>
      <c r="KE98" s="153" t="e">
        <f t="shared" si="603"/>
        <v>#N/A</v>
      </c>
      <c r="KF98" s="153" t="e">
        <f t="shared" si="603"/>
        <v>#N/A</v>
      </c>
      <c r="KG98" s="153" t="e">
        <f t="shared" si="616"/>
        <v>#N/A</v>
      </c>
      <c r="KH98" s="153" t="e">
        <f t="shared" si="616"/>
        <v>#N/A</v>
      </c>
      <c r="KI98" s="153" t="e">
        <f t="shared" si="616"/>
        <v>#N/A</v>
      </c>
      <c r="KJ98" s="153" t="e">
        <f t="shared" si="616"/>
        <v>#N/A</v>
      </c>
      <c r="KK98" s="153" t="e">
        <f t="shared" si="616"/>
        <v>#N/A</v>
      </c>
      <c r="KL98" s="153" t="e">
        <f t="shared" si="616"/>
        <v>#N/A</v>
      </c>
      <c r="KM98" s="153" t="e">
        <f t="shared" si="616"/>
        <v>#N/A</v>
      </c>
      <c r="KN98" s="153" t="e">
        <f t="shared" si="616"/>
        <v>#N/A</v>
      </c>
      <c r="KO98" s="153" t="e">
        <f t="shared" si="616"/>
        <v>#N/A</v>
      </c>
      <c r="KP98" s="153" t="e">
        <f t="shared" si="616"/>
        <v>#N/A</v>
      </c>
      <c r="KQ98" s="153" t="e">
        <f t="shared" si="616"/>
        <v>#N/A</v>
      </c>
      <c r="KR98" s="153" t="e">
        <f t="shared" si="616"/>
        <v>#N/A</v>
      </c>
      <c r="KS98" s="153" t="e">
        <f t="shared" si="616"/>
        <v>#N/A</v>
      </c>
      <c r="KT98" s="153" t="e">
        <f t="shared" si="616"/>
        <v>#N/A</v>
      </c>
      <c r="KU98" s="153" t="e">
        <f t="shared" si="616"/>
        <v>#N/A</v>
      </c>
      <c r="KV98" s="153" t="e">
        <f t="shared" si="611"/>
        <v>#N/A</v>
      </c>
      <c r="KW98" s="153" t="e">
        <f t="shared" si="611"/>
        <v>#N/A</v>
      </c>
      <c r="KX98" s="153" t="e">
        <f t="shared" si="611"/>
        <v>#N/A</v>
      </c>
      <c r="KY98" s="153" t="e">
        <f t="shared" si="611"/>
        <v>#N/A</v>
      </c>
      <c r="KZ98" s="153" t="e">
        <f t="shared" si="611"/>
        <v>#N/A</v>
      </c>
      <c r="LA98" s="153" t="e">
        <f t="shared" si="611"/>
        <v>#N/A</v>
      </c>
      <c r="LB98" s="153" t="e">
        <f t="shared" si="611"/>
        <v>#N/A</v>
      </c>
      <c r="LC98" s="153" t="e">
        <f t="shared" si="611"/>
        <v>#N/A</v>
      </c>
      <c r="LD98" s="153" t="e">
        <f t="shared" si="611"/>
        <v>#N/A</v>
      </c>
      <c r="LE98" s="153" t="e">
        <f t="shared" si="611"/>
        <v>#N/A</v>
      </c>
      <c r="LF98" s="153" t="e">
        <f t="shared" si="611"/>
        <v>#N/A</v>
      </c>
      <c r="LG98" s="153" t="e">
        <f t="shared" si="611"/>
        <v>#N/A</v>
      </c>
      <c r="LH98" s="153" t="e">
        <f t="shared" si="611"/>
        <v>#N/A</v>
      </c>
      <c r="LI98" s="153" t="e">
        <f t="shared" si="611"/>
        <v>#N/A</v>
      </c>
      <c r="LJ98" s="153" t="e">
        <f t="shared" si="611"/>
        <v>#N/A</v>
      </c>
      <c r="LK98" s="153" t="e">
        <f t="shared" si="607"/>
        <v>#N/A</v>
      </c>
      <c r="LL98" s="153" t="e">
        <f t="shared" si="607"/>
        <v>#N/A</v>
      </c>
      <c r="LM98" s="153" t="e">
        <f t="shared" si="607"/>
        <v>#N/A</v>
      </c>
      <c r="LN98" s="153" t="e">
        <f t="shared" si="607"/>
        <v>#N/A</v>
      </c>
      <c r="LO98" s="153" t="e">
        <f t="shared" si="607"/>
        <v>#N/A</v>
      </c>
      <c r="LP98" s="153" t="e">
        <f t="shared" si="607"/>
        <v>#N/A</v>
      </c>
      <c r="LQ98" s="153" t="e">
        <f t="shared" si="607"/>
        <v>#N/A</v>
      </c>
      <c r="LR98" s="153" t="e">
        <f t="shared" si="607"/>
        <v>#N/A</v>
      </c>
      <c r="LS98" s="153" t="e">
        <f t="shared" si="607"/>
        <v>#N/A</v>
      </c>
      <c r="LT98" s="153" t="e">
        <f t="shared" si="607"/>
        <v>#N/A</v>
      </c>
      <c r="LU98" s="153" t="e">
        <f t="shared" si="607"/>
        <v>#N/A</v>
      </c>
      <c r="LV98" s="153" t="e">
        <f t="shared" si="607"/>
        <v>#N/A</v>
      </c>
      <c r="LW98" s="153" t="e">
        <f t="shared" si="607"/>
        <v>#N/A</v>
      </c>
      <c r="LX98" s="153" t="e">
        <f t="shared" si="607"/>
        <v>#N/A</v>
      </c>
      <c r="LY98" s="153" t="e">
        <f t="shared" si="607"/>
        <v>#N/A</v>
      </c>
      <c r="LZ98" s="153" t="e">
        <f t="shared" si="592"/>
        <v>#N/A</v>
      </c>
      <c r="MA98" s="153" t="e">
        <f t="shared" si="592"/>
        <v>#N/A</v>
      </c>
      <c r="MB98" s="153" t="e">
        <f t="shared" si="592"/>
        <v>#N/A</v>
      </c>
      <c r="MC98" s="153" t="e">
        <f t="shared" si="592"/>
        <v>#N/A</v>
      </c>
      <c r="MD98" s="153" t="e">
        <f t="shared" si="592"/>
        <v>#N/A</v>
      </c>
      <c r="ME98" s="153" t="e">
        <f t="shared" si="592"/>
        <v>#N/A</v>
      </c>
      <c r="MF98" s="153" t="e">
        <f t="shared" si="592"/>
        <v>#N/A</v>
      </c>
      <c r="MG98" s="153" t="e">
        <f t="shared" si="592"/>
        <v>#N/A</v>
      </c>
      <c r="MH98" s="153" t="e">
        <f t="shared" si="592"/>
        <v>#N/A</v>
      </c>
      <c r="MI98" s="153" t="e">
        <f t="shared" si="592"/>
        <v>#N/A</v>
      </c>
      <c r="MJ98" s="153" t="e">
        <f t="shared" si="592"/>
        <v>#N/A</v>
      </c>
      <c r="MK98" s="153" t="e">
        <f t="shared" si="592"/>
        <v>#N/A</v>
      </c>
      <c r="ML98" s="153" t="e">
        <f t="shared" si="592"/>
        <v>#N/A</v>
      </c>
      <c r="MM98" s="153" t="e">
        <f t="shared" si="592"/>
        <v>#N/A</v>
      </c>
      <c r="MN98" s="153" t="e">
        <f t="shared" si="592"/>
        <v>#N/A</v>
      </c>
      <c r="MO98" s="153" t="e">
        <f t="shared" si="366"/>
        <v>#N/A</v>
      </c>
      <c r="MP98" s="153" t="e">
        <f t="shared" si="604"/>
        <v>#N/A</v>
      </c>
      <c r="MQ98" s="153" t="e">
        <f t="shared" si="604"/>
        <v>#N/A</v>
      </c>
      <c r="MR98" s="153" t="e">
        <f t="shared" si="604"/>
        <v>#N/A</v>
      </c>
      <c r="MS98" s="153" t="e">
        <f t="shared" si="617"/>
        <v>#N/A</v>
      </c>
      <c r="MT98" s="153" t="e">
        <f t="shared" si="617"/>
        <v>#N/A</v>
      </c>
      <c r="MU98" s="153" t="e">
        <f t="shared" si="617"/>
        <v>#N/A</v>
      </c>
      <c r="MV98" s="153" t="e">
        <f t="shared" si="617"/>
        <v>#N/A</v>
      </c>
      <c r="MW98" s="153" t="e">
        <f t="shared" si="617"/>
        <v>#N/A</v>
      </c>
      <c r="MX98" s="153" t="e">
        <f t="shared" si="617"/>
        <v>#N/A</v>
      </c>
      <c r="MY98" s="153" t="e">
        <f t="shared" si="617"/>
        <v>#N/A</v>
      </c>
      <c r="MZ98" s="153" t="e">
        <f t="shared" si="617"/>
        <v>#N/A</v>
      </c>
      <c r="NA98" s="153" t="e">
        <f t="shared" si="617"/>
        <v>#N/A</v>
      </c>
      <c r="NB98" s="153" t="e">
        <f t="shared" si="617"/>
        <v>#N/A</v>
      </c>
      <c r="NC98" s="153" t="e">
        <f t="shared" si="617"/>
        <v>#N/A</v>
      </c>
      <c r="ND98" s="153" t="e">
        <f t="shared" si="617"/>
        <v>#N/A</v>
      </c>
      <c r="NE98" s="153" t="e">
        <f t="shared" si="617"/>
        <v>#N/A</v>
      </c>
      <c r="NF98" s="153" t="e">
        <f t="shared" si="617"/>
        <v>#N/A</v>
      </c>
      <c r="NG98" s="153" t="e">
        <f t="shared" si="617"/>
        <v>#N/A</v>
      </c>
      <c r="NH98" s="153" t="e">
        <f t="shared" si="612"/>
        <v>#N/A</v>
      </c>
      <c r="NI98" s="153" t="e">
        <f t="shared" si="612"/>
        <v>#N/A</v>
      </c>
      <c r="NJ98" s="153" t="e">
        <f t="shared" si="612"/>
        <v>#N/A</v>
      </c>
      <c r="NK98" s="153" t="e">
        <f t="shared" si="612"/>
        <v>#N/A</v>
      </c>
      <c r="NL98" s="153" t="e">
        <f t="shared" si="612"/>
        <v>#N/A</v>
      </c>
      <c r="NM98" s="153" t="e">
        <f t="shared" si="612"/>
        <v>#N/A</v>
      </c>
      <c r="NN98" s="153" t="e">
        <f t="shared" si="612"/>
        <v>#N/A</v>
      </c>
      <c r="NO98" s="153" t="e">
        <f t="shared" si="612"/>
        <v>#N/A</v>
      </c>
      <c r="NP98" s="153" t="e">
        <f t="shared" si="612"/>
        <v>#N/A</v>
      </c>
      <c r="NQ98" s="153" t="e">
        <f t="shared" si="612"/>
        <v>#N/A</v>
      </c>
      <c r="NR98" s="153" t="e">
        <f t="shared" si="612"/>
        <v>#N/A</v>
      </c>
      <c r="NS98" s="153" t="e">
        <f t="shared" si="612"/>
        <v>#N/A</v>
      </c>
      <c r="NT98" s="153" t="e">
        <f t="shared" si="612"/>
        <v>#N/A</v>
      </c>
      <c r="NU98" s="153" t="e">
        <f t="shared" si="612"/>
        <v>#N/A</v>
      </c>
      <c r="NV98" s="153" t="e">
        <f t="shared" si="612"/>
        <v>#N/A</v>
      </c>
      <c r="NW98" s="153" t="e">
        <f t="shared" si="608"/>
        <v>#N/A</v>
      </c>
      <c r="NX98" s="153" t="e">
        <f t="shared" si="608"/>
        <v>#N/A</v>
      </c>
      <c r="NY98" s="153" t="e">
        <f t="shared" si="608"/>
        <v>#N/A</v>
      </c>
      <c r="NZ98" s="153" t="e">
        <f t="shared" si="608"/>
        <v>#N/A</v>
      </c>
      <c r="OA98" s="153" t="e">
        <f t="shared" si="608"/>
        <v>#N/A</v>
      </c>
      <c r="OB98" s="153" t="e">
        <f t="shared" si="608"/>
        <v>#N/A</v>
      </c>
      <c r="OC98" s="153" t="e">
        <f t="shared" si="608"/>
        <v>#N/A</v>
      </c>
      <c r="OD98" s="153" t="e">
        <f t="shared" si="608"/>
        <v>#N/A</v>
      </c>
      <c r="OE98" s="153" t="e">
        <f t="shared" si="608"/>
        <v>#N/A</v>
      </c>
      <c r="OF98" s="153" t="e">
        <f t="shared" si="608"/>
        <v>#N/A</v>
      </c>
      <c r="OG98" s="153" t="e">
        <f t="shared" si="608"/>
        <v>#N/A</v>
      </c>
      <c r="OH98" s="153" t="e">
        <f t="shared" si="608"/>
        <v>#N/A</v>
      </c>
      <c r="OI98" s="153" t="e">
        <f t="shared" si="608"/>
        <v>#N/A</v>
      </c>
      <c r="OJ98" s="153" t="e">
        <f t="shared" si="608"/>
        <v>#N/A</v>
      </c>
      <c r="OK98" s="153" t="e">
        <f t="shared" si="608"/>
        <v>#N/A</v>
      </c>
      <c r="OL98" s="153" t="e">
        <f t="shared" si="593"/>
        <v>#N/A</v>
      </c>
      <c r="OM98" s="153" t="e">
        <f t="shared" si="593"/>
        <v>#N/A</v>
      </c>
      <c r="ON98" s="153" t="e">
        <f t="shared" si="593"/>
        <v>#N/A</v>
      </c>
      <c r="OO98" s="153" t="e">
        <f t="shared" si="593"/>
        <v>#N/A</v>
      </c>
      <c r="OP98" s="153" t="e">
        <f t="shared" si="593"/>
        <v>#N/A</v>
      </c>
      <c r="OQ98" s="153" t="e">
        <f t="shared" si="593"/>
        <v>#N/A</v>
      </c>
      <c r="OR98" s="153" t="e">
        <f t="shared" si="593"/>
        <v>#N/A</v>
      </c>
      <c r="OS98" s="153" t="e">
        <f t="shared" si="593"/>
        <v>#N/A</v>
      </c>
      <c r="OT98" s="153" t="e">
        <f t="shared" si="593"/>
        <v>#N/A</v>
      </c>
      <c r="OU98" s="153" t="e">
        <f t="shared" si="593"/>
        <v>#N/A</v>
      </c>
      <c r="OV98" s="153" t="e">
        <f t="shared" si="593"/>
        <v>#N/A</v>
      </c>
      <c r="OW98" s="153" t="e">
        <f t="shared" si="593"/>
        <v>#N/A</v>
      </c>
      <c r="OX98" s="153" t="e">
        <f t="shared" si="593"/>
        <v>#N/A</v>
      </c>
      <c r="OY98" s="153" t="e">
        <f t="shared" si="593"/>
        <v>#N/A</v>
      </c>
      <c r="OZ98" s="153" t="e">
        <f t="shared" si="593"/>
        <v>#N/A</v>
      </c>
      <c r="PA98" s="153" t="e">
        <f t="shared" si="367"/>
        <v>#N/A</v>
      </c>
      <c r="PB98" s="153" t="e">
        <f t="shared" si="589"/>
        <v>#N/A</v>
      </c>
      <c r="PC98" s="153" t="e">
        <f t="shared" si="589"/>
        <v>#N/A</v>
      </c>
      <c r="PD98" s="153" t="e">
        <f t="shared" si="589"/>
        <v>#N/A</v>
      </c>
      <c r="PE98" s="153" t="e">
        <f t="shared" si="589"/>
        <v>#N/A</v>
      </c>
      <c r="PF98" s="153" t="e">
        <f t="shared" si="589"/>
        <v>#N/A</v>
      </c>
      <c r="PG98" s="153" t="e">
        <f t="shared" si="589"/>
        <v>#N/A</v>
      </c>
      <c r="PH98" s="153" t="e">
        <f t="shared" si="589"/>
        <v>#N/A</v>
      </c>
      <c r="PI98" s="153" t="e">
        <f t="shared" si="589"/>
        <v>#N/A</v>
      </c>
    </row>
    <row r="99" spans="1:425" hidden="1" x14ac:dyDescent="0.75">
      <c r="A99" s="4">
        <v>96</v>
      </c>
      <c r="B99" s="342" t="str">
        <f>IFERROR(_xlfn.LOGNORM.INV(VLookups!$B$22,LN($G99),LN($K99)),"")</f>
        <v/>
      </c>
      <c r="C99" s="87"/>
      <c r="D99" s="342" t="str">
        <f>IFERROR(_xlfn.LOGNORM.INV(VLookups!$B$23,LN($G99),LN($K99)),"")</f>
        <v/>
      </c>
      <c r="E99" s="34" t="str">
        <f t="shared" si="350"/>
        <v/>
      </c>
      <c r="F99" s="34" t="str">
        <f t="shared" si="351"/>
        <v/>
      </c>
      <c r="G99" s="68" t="str">
        <f>IF(AND(C99&gt;0,NOT(ISBLANK(H99))),IF(VLOOKUP($C$3,VLookups!$A$17:$B$18,2,FALSE),C99*VLOOKUP(H99,VLookups!$A$4:$B$13,2,FALSE),C99),"")</f>
        <v/>
      </c>
      <c r="H99" s="21"/>
      <c r="I99" s="56"/>
      <c r="J99" s="244"/>
      <c r="K99" s="343" t="str">
        <f>IF(C99&gt;0,IF(ISBLANK(J99),IF(ISBLANK(H99),"",VLOOKUP(H99,VLookups!$A$4:$C$13,3,FALSE)),J99),"")</f>
        <v/>
      </c>
      <c r="L99" s="343" t="str">
        <f t="shared" si="352"/>
        <v/>
      </c>
      <c r="M99" s="70" t="str">
        <f t="shared" si="353"/>
        <v/>
      </c>
      <c r="N99" s="87"/>
      <c r="O99" s="237" t="str">
        <f>IF(AND(N99&gt;0,C99&gt;0,NOT(K99="")),ABS(VLOOKUP($N$1,VLookups!$A$53:$B$54,2,FALSE)-_xlfn.LOGNORM.DIST(N99,LN(G99),LN(K99),TRUE)),"")</f>
        <v/>
      </c>
      <c r="P99" s="86" t="str">
        <f>IF(AND($B99&gt;0,$C99&gt;0,$D99&gt;0,NOT(ISBLANK($H99))),_xlfn.LOGNORM.INV(ABS(VLOOKUP($N$1,VLookups!$A$53:$B$54,2,FALSE)-P$3),LN($G99),LN($K99)),"")</f>
        <v/>
      </c>
      <c r="Q99" s="85" t="str">
        <f>IF(AND($B99&gt;0,$C99&gt;0,$D99&gt;0,NOT(ISBLANK($H99))),_xlfn.LOGNORM.INV(ABS(VLOOKUP($N$1,VLookups!$A$53:$B$54,2,FALSE)-Q$3),LN($G99),LN($K99)),"")</f>
        <v/>
      </c>
      <c r="R99" s="86" t="str">
        <f>IF(AND($B99&gt;0,$C99&gt;0,$D99&gt;0,NOT(ISBLANK($H99))),_xlfn.LOGNORM.INV(ABS(VLOOKUP($N$1,VLookups!$A$53:$B$54,2,FALSE)-R$3),LN($G99),LN($K99)),"")</f>
        <v/>
      </c>
      <c r="S99" s="85" t="str">
        <f>IF(AND($B99&gt;0,$C99&gt;0,$D99&gt;0,NOT(ISBLANK($H99))),_xlfn.LOGNORM.INV(ABS(VLOOKUP($N$1,VLookups!$A$53:$B$54,2,FALSE)-S$3),LN($G99),LN($K99)),"")</f>
        <v/>
      </c>
      <c r="T99" s="86" t="str">
        <f>IF(AND($B99&gt;0,$C99&gt;0,$D99&gt;0,NOT(ISBLANK($H99))),_xlfn.LOGNORM.INV(ABS(VLOOKUP($N$1,VLookups!$A$53:$B$54,2,FALSE)-T$3),LN($G99),LN($K99)),"")</f>
        <v/>
      </c>
      <c r="U99" s="85" t="str">
        <f>IF(AND($B99&gt;0,$C99&gt;0,$D99&gt;0,NOT(ISBLANK($H99))),_xlfn.LOGNORM.INV(ABS(VLOOKUP($N$1,VLookups!$A$53:$B$54,2,FALSE)-U$3),LN($G99),LN($K99)),"")</f>
        <v/>
      </c>
      <c r="V99" s="5"/>
      <c r="W99" s="152" t="str">
        <f t="shared" si="354"/>
        <v/>
      </c>
      <c r="X99" s="152"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53" t="e">
        <f t="shared" si="348"/>
        <v>#N/A</v>
      </c>
      <c r="HR99" s="153" t="e">
        <f t="shared" si="602"/>
        <v>#N/A</v>
      </c>
      <c r="HS99" s="153" t="e">
        <f t="shared" si="602"/>
        <v>#N/A</v>
      </c>
      <c r="HT99" s="153" t="e">
        <f t="shared" si="602"/>
        <v>#N/A</v>
      </c>
      <c r="HU99" s="153" t="e">
        <f t="shared" si="615"/>
        <v>#N/A</v>
      </c>
      <c r="HV99" s="153" t="e">
        <f t="shared" si="615"/>
        <v>#N/A</v>
      </c>
      <c r="HW99" s="153" t="e">
        <f t="shared" si="615"/>
        <v>#N/A</v>
      </c>
      <c r="HX99" s="153" t="e">
        <f t="shared" si="615"/>
        <v>#N/A</v>
      </c>
      <c r="HY99" s="153" t="e">
        <f t="shared" si="615"/>
        <v>#N/A</v>
      </c>
      <c r="HZ99" s="153" t="e">
        <f t="shared" si="615"/>
        <v>#N/A</v>
      </c>
      <c r="IA99" s="153" t="e">
        <f t="shared" si="615"/>
        <v>#N/A</v>
      </c>
      <c r="IB99" s="153" t="e">
        <f t="shared" si="615"/>
        <v>#N/A</v>
      </c>
      <c r="IC99" s="153" t="e">
        <f t="shared" si="615"/>
        <v>#N/A</v>
      </c>
      <c r="ID99" s="153" t="e">
        <f t="shared" si="615"/>
        <v>#N/A</v>
      </c>
      <c r="IE99" s="153" t="e">
        <f t="shared" si="615"/>
        <v>#N/A</v>
      </c>
      <c r="IF99" s="153" t="e">
        <f t="shared" si="615"/>
        <v>#N/A</v>
      </c>
      <c r="IG99" s="153" t="e">
        <f t="shared" si="615"/>
        <v>#N/A</v>
      </c>
      <c r="IH99" s="153" t="e">
        <f t="shared" si="615"/>
        <v>#N/A</v>
      </c>
      <c r="II99" s="153" t="e">
        <f t="shared" si="615"/>
        <v>#N/A</v>
      </c>
      <c r="IJ99" s="153" t="e">
        <f t="shared" si="610"/>
        <v>#N/A</v>
      </c>
      <c r="IK99" s="153" t="e">
        <f t="shared" si="610"/>
        <v>#N/A</v>
      </c>
      <c r="IL99" s="153" t="e">
        <f t="shared" si="610"/>
        <v>#N/A</v>
      </c>
      <c r="IM99" s="153" t="e">
        <f t="shared" si="610"/>
        <v>#N/A</v>
      </c>
      <c r="IN99" s="153" t="e">
        <f t="shared" si="610"/>
        <v>#N/A</v>
      </c>
      <c r="IO99" s="153" t="e">
        <f t="shared" si="610"/>
        <v>#N/A</v>
      </c>
      <c r="IP99" s="153" t="e">
        <f t="shared" si="610"/>
        <v>#N/A</v>
      </c>
      <c r="IQ99" s="153" t="e">
        <f t="shared" si="610"/>
        <v>#N/A</v>
      </c>
      <c r="IR99" s="153" t="e">
        <f t="shared" si="610"/>
        <v>#N/A</v>
      </c>
      <c r="IS99" s="153" t="e">
        <f t="shared" si="610"/>
        <v>#N/A</v>
      </c>
      <c r="IT99" s="153" t="e">
        <f t="shared" si="610"/>
        <v>#N/A</v>
      </c>
      <c r="IU99" s="153" t="e">
        <f t="shared" si="610"/>
        <v>#N/A</v>
      </c>
      <c r="IV99" s="153" t="e">
        <f t="shared" si="610"/>
        <v>#N/A</v>
      </c>
      <c r="IW99" s="153" t="e">
        <f t="shared" si="610"/>
        <v>#N/A</v>
      </c>
      <c r="IX99" s="153" t="e">
        <f t="shared" si="610"/>
        <v>#N/A</v>
      </c>
      <c r="IY99" s="153" t="e">
        <f t="shared" si="606"/>
        <v>#N/A</v>
      </c>
      <c r="IZ99" s="153" t="e">
        <f t="shared" si="606"/>
        <v>#N/A</v>
      </c>
      <c r="JA99" s="153" t="e">
        <f t="shared" si="606"/>
        <v>#N/A</v>
      </c>
      <c r="JB99" s="153" t="e">
        <f t="shared" si="606"/>
        <v>#N/A</v>
      </c>
      <c r="JC99" s="153" t="e">
        <f t="shared" si="606"/>
        <v>#N/A</v>
      </c>
      <c r="JD99" s="153" t="e">
        <f t="shared" si="606"/>
        <v>#N/A</v>
      </c>
      <c r="JE99" s="153" t="e">
        <f t="shared" si="606"/>
        <v>#N/A</v>
      </c>
      <c r="JF99" s="153" t="e">
        <f t="shared" si="606"/>
        <v>#N/A</v>
      </c>
      <c r="JG99" s="153" t="e">
        <f t="shared" si="606"/>
        <v>#N/A</v>
      </c>
      <c r="JH99" s="153" t="e">
        <f t="shared" si="606"/>
        <v>#N/A</v>
      </c>
      <c r="JI99" s="153" t="e">
        <f t="shared" si="606"/>
        <v>#N/A</v>
      </c>
      <c r="JJ99" s="153" t="e">
        <f t="shared" si="606"/>
        <v>#N/A</v>
      </c>
      <c r="JK99" s="153" t="e">
        <f t="shared" si="606"/>
        <v>#N/A</v>
      </c>
      <c r="JL99" s="153" t="e">
        <f t="shared" si="606"/>
        <v>#N/A</v>
      </c>
      <c r="JM99" s="153" t="e">
        <f t="shared" si="606"/>
        <v>#N/A</v>
      </c>
      <c r="JN99" s="153" t="e">
        <f t="shared" si="591"/>
        <v>#N/A</v>
      </c>
      <c r="JO99" s="153" t="e">
        <f t="shared" si="591"/>
        <v>#N/A</v>
      </c>
      <c r="JP99" s="153" t="e">
        <f t="shared" si="591"/>
        <v>#N/A</v>
      </c>
      <c r="JQ99" s="153" t="e">
        <f t="shared" si="591"/>
        <v>#N/A</v>
      </c>
      <c r="JR99" s="153" t="e">
        <f t="shared" si="591"/>
        <v>#N/A</v>
      </c>
      <c r="JS99" s="153" t="e">
        <f t="shared" si="591"/>
        <v>#N/A</v>
      </c>
      <c r="JT99" s="153" t="e">
        <f t="shared" si="591"/>
        <v>#N/A</v>
      </c>
      <c r="JU99" s="153" t="e">
        <f t="shared" si="591"/>
        <v>#N/A</v>
      </c>
      <c r="JV99" s="153" t="e">
        <f t="shared" si="591"/>
        <v>#N/A</v>
      </c>
      <c r="JW99" s="153" t="e">
        <f t="shared" si="591"/>
        <v>#N/A</v>
      </c>
      <c r="JX99" s="153" t="e">
        <f t="shared" si="591"/>
        <v>#N/A</v>
      </c>
      <c r="JY99" s="153" t="e">
        <f t="shared" si="591"/>
        <v>#N/A</v>
      </c>
      <c r="JZ99" s="153" t="e">
        <f t="shared" si="591"/>
        <v>#N/A</v>
      </c>
      <c r="KA99" s="153" t="e">
        <f t="shared" si="591"/>
        <v>#N/A</v>
      </c>
      <c r="KB99" s="153" t="e">
        <f t="shared" si="591"/>
        <v>#N/A</v>
      </c>
      <c r="KC99" s="153" t="e">
        <f t="shared" si="365"/>
        <v>#N/A</v>
      </c>
      <c r="KD99" s="153" t="e">
        <f t="shared" si="603"/>
        <v>#N/A</v>
      </c>
      <c r="KE99" s="153" t="e">
        <f t="shared" si="603"/>
        <v>#N/A</v>
      </c>
      <c r="KF99" s="153" t="e">
        <f t="shared" si="603"/>
        <v>#N/A</v>
      </c>
      <c r="KG99" s="153" t="e">
        <f t="shared" si="616"/>
        <v>#N/A</v>
      </c>
      <c r="KH99" s="153" t="e">
        <f t="shared" si="616"/>
        <v>#N/A</v>
      </c>
      <c r="KI99" s="153" t="e">
        <f t="shared" si="616"/>
        <v>#N/A</v>
      </c>
      <c r="KJ99" s="153" t="e">
        <f t="shared" si="616"/>
        <v>#N/A</v>
      </c>
      <c r="KK99" s="153" t="e">
        <f t="shared" si="616"/>
        <v>#N/A</v>
      </c>
      <c r="KL99" s="153" t="e">
        <f t="shared" si="616"/>
        <v>#N/A</v>
      </c>
      <c r="KM99" s="153" t="e">
        <f t="shared" si="616"/>
        <v>#N/A</v>
      </c>
      <c r="KN99" s="153" t="e">
        <f t="shared" si="616"/>
        <v>#N/A</v>
      </c>
      <c r="KO99" s="153" t="e">
        <f t="shared" si="616"/>
        <v>#N/A</v>
      </c>
      <c r="KP99" s="153" t="e">
        <f t="shared" si="616"/>
        <v>#N/A</v>
      </c>
      <c r="KQ99" s="153" t="e">
        <f t="shared" si="616"/>
        <v>#N/A</v>
      </c>
      <c r="KR99" s="153" t="e">
        <f t="shared" si="616"/>
        <v>#N/A</v>
      </c>
      <c r="KS99" s="153" t="e">
        <f t="shared" si="616"/>
        <v>#N/A</v>
      </c>
      <c r="KT99" s="153" t="e">
        <f t="shared" si="616"/>
        <v>#N/A</v>
      </c>
      <c r="KU99" s="153" t="e">
        <f t="shared" si="616"/>
        <v>#N/A</v>
      </c>
      <c r="KV99" s="153" t="e">
        <f t="shared" si="611"/>
        <v>#N/A</v>
      </c>
      <c r="KW99" s="153" t="e">
        <f t="shared" si="611"/>
        <v>#N/A</v>
      </c>
      <c r="KX99" s="153" t="e">
        <f t="shared" si="611"/>
        <v>#N/A</v>
      </c>
      <c r="KY99" s="153" t="e">
        <f t="shared" si="611"/>
        <v>#N/A</v>
      </c>
      <c r="KZ99" s="153" t="e">
        <f t="shared" si="611"/>
        <v>#N/A</v>
      </c>
      <c r="LA99" s="153" t="e">
        <f t="shared" si="611"/>
        <v>#N/A</v>
      </c>
      <c r="LB99" s="153" t="e">
        <f t="shared" si="611"/>
        <v>#N/A</v>
      </c>
      <c r="LC99" s="153" t="e">
        <f t="shared" si="611"/>
        <v>#N/A</v>
      </c>
      <c r="LD99" s="153" t="e">
        <f t="shared" si="611"/>
        <v>#N/A</v>
      </c>
      <c r="LE99" s="153" t="e">
        <f t="shared" si="611"/>
        <v>#N/A</v>
      </c>
      <c r="LF99" s="153" t="e">
        <f t="shared" si="611"/>
        <v>#N/A</v>
      </c>
      <c r="LG99" s="153" t="e">
        <f t="shared" si="611"/>
        <v>#N/A</v>
      </c>
      <c r="LH99" s="153" t="e">
        <f t="shared" si="611"/>
        <v>#N/A</v>
      </c>
      <c r="LI99" s="153" t="e">
        <f t="shared" si="611"/>
        <v>#N/A</v>
      </c>
      <c r="LJ99" s="153" t="e">
        <f t="shared" si="611"/>
        <v>#N/A</v>
      </c>
      <c r="LK99" s="153" t="e">
        <f t="shared" si="607"/>
        <v>#N/A</v>
      </c>
      <c r="LL99" s="153" t="e">
        <f t="shared" si="607"/>
        <v>#N/A</v>
      </c>
      <c r="LM99" s="153" t="e">
        <f t="shared" si="607"/>
        <v>#N/A</v>
      </c>
      <c r="LN99" s="153" t="e">
        <f t="shared" si="607"/>
        <v>#N/A</v>
      </c>
      <c r="LO99" s="153" t="e">
        <f t="shared" si="607"/>
        <v>#N/A</v>
      </c>
      <c r="LP99" s="153" t="e">
        <f t="shared" si="607"/>
        <v>#N/A</v>
      </c>
      <c r="LQ99" s="153" t="e">
        <f t="shared" si="607"/>
        <v>#N/A</v>
      </c>
      <c r="LR99" s="153" t="e">
        <f t="shared" si="607"/>
        <v>#N/A</v>
      </c>
      <c r="LS99" s="153" t="e">
        <f t="shared" si="607"/>
        <v>#N/A</v>
      </c>
      <c r="LT99" s="153" t="e">
        <f t="shared" si="607"/>
        <v>#N/A</v>
      </c>
      <c r="LU99" s="153" t="e">
        <f t="shared" si="607"/>
        <v>#N/A</v>
      </c>
      <c r="LV99" s="153" t="e">
        <f t="shared" si="607"/>
        <v>#N/A</v>
      </c>
      <c r="LW99" s="153" t="e">
        <f t="shared" si="607"/>
        <v>#N/A</v>
      </c>
      <c r="LX99" s="153" t="e">
        <f t="shared" si="607"/>
        <v>#N/A</v>
      </c>
      <c r="LY99" s="153" t="e">
        <f t="shared" si="607"/>
        <v>#N/A</v>
      </c>
      <c r="LZ99" s="153" t="e">
        <f t="shared" si="592"/>
        <v>#N/A</v>
      </c>
      <c r="MA99" s="153" t="e">
        <f t="shared" si="592"/>
        <v>#N/A</v>
      </c>
      <c r="MB99" s="153" t="e">
        <f t="shared" si="592"/>
        <v>#N/A</v>
      </c>
      <c r="MC99" s="153" t="e">
        <f t="shared" si="592"/>
        <v>#N/A</v>
      </c>
      <c r="MD99" s="153" t="e">
        <f t="shared" si="592"/>
        <v>#N/A</v>
      </c>
      <c r="ME99" s="153" t="e">
        <f t="shared" si="592"/>
        <v>#N/A</v>
      </c>
      <c r="MF99" s="153" t="e">
        <f t="shared" si="592"/>
        <v>#N/A</v>
      </c>
      <c r="MG99" s="153" t="e">
        <f t="shared" si="592"/>
        <v>#N/A</v>
      </c>
      <c r="MH99" s="153" t="e">
        <f t="shared" si="592"/>
        <v>#N/A</v>
      </c>
      <c r="MI99" s="153" t="e">
        <f t="shared" si="592"/>
        <v>#N/A</v>
      </c>
      <c r="MJ99" s="153" t="e">
        <f t="shared" si="592"/>
        <v>#N/A</v>
      </c>
      <c r="MK99" s="153" t="e">
        <f t="shared" si="592"/>
        <v>#N/A</v>
      </c>
      <c r="ML99" s="153" t="e">
        <f t="shared" si="592"/>
        <v>#N/A</v>
      </c>
      <c r="MM99" s="153" t="e">
        <f t="shared" si="592"/>
        <v>#N/A</v>
      </c>
      <c r="MN99" s="153" t="e">
        <f t="shared" si="592"/>
        <v>#N/A</v>
      </c>
      <c r="MO99" s="153" t="e">
        <f t="shared" si="366"/>
        <v>#N/A</v>
      </c>
      <c r="MP99" s="153" t="e">
        <f t="shared" si="604"/>
        <v>#N/A</v>
      </c>
      <c r="MQ99" s="153" t="e">
        <f t="shared" si="604"/>
        <v>#N/A</v>
      </c>
      <c r="MR99" s="153" t="e">
        <f t="shared" si="604"/>
        <v>#N/A</v>
      </c>
      <c r="MS99" s="153" t="e">
        <f t="shared" si="617"/>
        <v>#N/A</v>
      </c>
      <c r="MT99" s="153" t="e">
        <f t="shared" si="617"/>
        <v>#N/A</v>
      </c>
      <c r="MU99" s="153" t="e">
        <f t="shared" si="617"/>
        <v>#N/A</v>
      </c>
      <c r="MV99" s="153" t="e">
        <f t="shared" si="617"/>
        <v>#N/A</v>
      </c>
      <c r="MW99" s="153" t="e">
        <f t="shared" si="617"/>
        <v>#N/A</v>
      </c>
      <c r="MX99" s="153" t="e">
        <f t="shared" si="617"/>
        <v>#N/A</v>
      </c>
      <c r="MY99" s="153" t="e">
        <f t="shared" si="617"/>
        <v>#N/A</v>
      </c>
      <c r="MZ99" s="153" t="e">
        <f t="shared" si="617"/>
        <v>#N/A</v>
      </c>
      <c r="NA99" s="153" t="e">
        <f t="shared" si="617"/>
        <v>#N/A</v>
      </c>
      <c r="NB99" s="153" t="e">
        <f t="shared" si="617"/>
        <v>#N/A</v>
      </c>
      <c r="NC99" s="153" t="e">
        <f t="shared" si="617"/>
        <v>#N/A</v>
      </c>
      <c r="ND99" s="153" t="e">
        <f t="shared" si="617"/>
        <v>#N/A</v>
      </c>
      <c r="NE99" s="153" t="e">
        <f t="shared" si="617"/>
        <v>#N/A</v>
      </c>
      <c r="NF99" s="153" t="e">
        <f t="shared" si="617"/>
        <v>#N/A</v>
      </c>
      <c r="NG99" s="153" t="e">
        <f t="shared" si="617"/>
        <v>#N/A</v>
      </c>
      <c r="NH99" s="153" t="e">
        <f t="shared" si="612"/>
        <v>#N/A</v>
      </c>
      <c r="NI99" s="153" t="e">
        <f t="shared" si="612"/>
        <v>#N/A</v>
      </c>
      <c r="NJ99" s="153" t="e">
        <f t="shared" si="612"/>
        <v>#N/A</v>
      </c>
      <c r="NK99" s="153" t="e">
        <f t="shared" si="612"/>
        <v>#N/A</v>
      </c>
      <c r="NL99" s="153" t="e">
        <f t="shared" si="612"/>
        <v>#N/A</v>
      </c>
      <c r="NM99" s="153" t="e">
        <f t="shared" si="612"/>
        <v>#N/A</v>
      </c>
      <c r="NN99" s="153" t="e">
        <f t="shared" si="612"/>
        <v>#N/A</v>
      </c>
      <c r="NO99" s="153" t="e">
        <f t="shared" si="612"/>
        <v>#N/A</v>
      </c>
      <c r="NP99" s="153" t="e">
        <f t="shared" si="612"/>
        <v>#N/A</v>
      </c>
      <c r="NQ99" s="153" t="e">
        <f t="shared" si="612"/>
        <v>#N/A</v>
      </c>
      <c r="NR99" s="153" t="e">
        <f t="shared" si="612"/>
        <v>#N/A</v>
      </c>
      <c r="NS99" s="153" t="e">
        <f t="shared" si="612"/>
        <v>#N/A</v>
      </c>
      <c r="NT99" s="153" t="e">
        <f t="shared" si="612"/>
        <v>#N/A</v>
      </c>
      <c r="NU99" s="153" t="e">
        <f t="shared" si="612"/>
        <v>#N/A</v>
      </c>
      <c r="NV99" s="153" t="e">
        <f t="shared" si="612"/>
        <v>#N/A</v>
      </c>
      <c r="NW99" s="153" t="e">
        <f t="shared" si="608"/>
        <v>#N/A</v>
      </c>
      <c r="NX99" s="153" t="e">
        <f t="shared" si="608"/>
        <v>#N/A</v>
      </c>
      <c r="NY99" s="153" t="e">
        <f t="shared" si="608"/>
        <v>#N/A</v>
      </c>
      <c r="NZ99" s="153" t="e">
        <f t="shared" si="608"/>
        <v>#N/A</v>
      </c>
      <c r="OA99" s="153" t="e">
        <f t="shared" si="608"/>
        <v>#N/A</v>
      </c>
      <c r="OB99" s="153" t="e">
        <f t="shared" si="608"/>
        <v>#N/A</v>
      </c>
      <c r="OC99" s="153" t="e">
        <f t="shared" si="608"/>
        <v>#N/A</v>
      </c>
      <c r="OD99" s="153" t="e">
        <f t="shared" si="608"/>
        <v>#N/A</v>
      </c>
      <c r="OE99" s="153" t="e">
        <f t="shared" si="608"/>
        <v>#N/A</v>
      </c>
      <c r="OF99" s="153" t="e">
        <f t="shared" si="608"/>
        <v>#N/A</v>
      </c>
      <c r="OG99" s="153" t="e">
        <f t="shared" si="608"/>
        <v>#N/A</v>
      </c>
      <c r="OH99" s="153" t="e">
        <f t="shared" si="608"/>
        <v>#N/A</v>
      </c>
      <c r="OI99" s="153" t="e">
        <f t="shared" si="608"/>
        <v>#N/A</v>
      </c>
      <c r="OJ99" s="153" t="e">
        <f t="shared" si="608"/>
        <v>#N/A</v>
      </c>
      <c r="OK99" s="153" t="e">
        <f t="shared" si="608"/>
        <v>#N/A</v>
      </c>
      <c r="OL99" s="153" t="e">
        <f t="shared" si="593"/>
        <v>#N/A</v>
      </c>
      <c r="OM99" s="153" t="e">
        <f t="shared" si="593"/>
        <v>#N/A</v>
      </c>
      <c r="ON99" s="153" t="e">
        <f t="shared" si="593"/>
        <v>#N/A</v>
      </c>
      <c r="OO99" s="153" t="e">
        <f t="shared" si="593"/>
        <v>#N/A</v>
      </c>
      <c r="OP99" s="153" t="e">
        <f t="shared" si="593"/>
        <v>#N/A</v>
      </c>
      <c r="OQ99" s="153" t="e">
        <f t="shared" si="593"/>
        <v>#N/A</v>
      </c>
      <c r="OR99" s="153" t="e">
        <f t="shared" si="593"/>
        <v>#N/A</v>
      </c>
      <c r="OS99" s="153" t="e">
        <f t="shared" si="593"/>
        <v>#N/A</v>
      </c>
      <c r="OT99" s="153" t="e">
        <f t="shared" si="593"/>
        <v>#N/A</v>
      </c>
      <c r="OU99" s="153" t="e">
        <f t="shared" si="593"/>
        <v>#N/A</v>
      </c>
      <c r="OV99" s="153" t="e">
        <f t="shared" si="593"/>
        <v>#N/A</v>
      </c>
      <c r="OW99" s="153" t="e">
        <f t="shared" si="593"/>
        <v>#N/A</v>
      </c>
      <c r="OX99" s="153" t="e">
        <f t="shared" si="593"/>
        <v>#N/A</v>
      </c>
      <c r="OY99" s="153" t="e">
        <f t="shared" si="593"/>
        <v>#N/A</v>
      </c>
      <c r="OZ99" s="153" t="e">
        <f t="shared" si="593"/>
        <v>#N/A</v>
      </c>
      <c r="PA99" s="153" t="e">
        <f t="shared" si="367"/>
        <v>#N/A</v>
      </c>
      <c r="PB99" s="153" t="e">
        <f t="shared" si="589"/>
        <v>#N/A</v>
      </c>
      <c r="PC99" s="153" t="e">
        <f t="shared" si="589"/>
        <v>#N/A</v>
      </c>
      <c r="PD99" s="153" t="e">
        <f t="shared" si="589"/>
        <v>#N/A</v>
      </c>
      <c r="PE99" s="153" t="e">
        <f t="shared" si="589"/>
        <v>#N/A</v>
      </c>
      <c r="PF99" s="153" t="e">
        <f t="shared" si="589"/>
        <v>#N/A</v>
      </c>
      <c r="PG99" s="153" t="e">
        <f t="shared" si="589"/>
        <v>#N/A</v>
      </c>
      <c r="PH99" s="153" t="e">
        <f t="shared" si="589"/>
        <v>#N/A</v>
      </c>
      <c r="PI99" s="153" t="e">
        <f t="shared" si="589"/>
        <v>#N/A</v>
      </c>
    </row>
    <row r="100" spans="1:425" hidden="1" x14ac:dyDescent="0.75">
      <c r="A100" s="4">
        <v>97</v>
      </c>
      <c r="B100" s="342" t="str">
        <f>IFERROR(_xlfn.LOGNORM.INV(VLookups!$B$22,LN($G100),LN($K100)),"")</f>
        <v/>
      </c>
      <c r="C100" s="87"/>
      <c r="D100" s="342" t="str">
        <f>IFERROR(_xlfn.LOGNORM.INV(VLookups!$B$23,LN($G100),LN($K100)),"")</f>
        <v/>
      </c>
      <c r="E100" s="34" t="str">
        <f t="shared" si="350"/>
        <v/>
      </c>
      <c r="F100" s="34" t="str">
        <f t="shared" si="351"/>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352"/>
        <v/>
      </c>
      <c r="M100" s="70" t="str">
        <f t="shared" si="353"/>
        <v/>
      </c>
      <c r="N100" s="87"/>
      <c r="O100" s="237" t="str">
        <f>IF(AND(N100&gt;0,C100&gt;0,NOT(K100="")),ABS(VLOOKUP($N$1,VLookups!$A$53:$B$54,2,FALSE)-_xlfn.LOGNORM.DIST(N100,LN(G100),LN(K100),TRUE)),"")</f>
        <v/>
      </c>
      <c r="P100" s="86" t="str">
        <f>IF(AND($B100&gt;0,$C100&gt;0,$D100&gt;0,NOT(ISBLANK($H100))),_xlfn.LOGNORM.INV(ABS(VLOOKUP($N$1,VLookups!$A$53:$B$54,2,FALSE)-P$3),LN($G100),LN($K100)),"")</f>
        <v/>
      </c>
      <c r="Q100" s="85" t="str">
        <f>IF(AND($B100&gt;0,$C100&gt;0,$D100&gt;0,NOT(ISBLANK($H100))),_xlfn.LOGNORM.INV(ABS(VLOOKUP($N$1,VLookups!$A$53:$B$54,2,FALSE)-Q$3),LN($G100),LN($K100)),"")</f>
        <v/>
      </c>
      <c r="R100" s="86" t="str">
        <f>IF(AND($B100&gt;0,$C100&gt;0,$D100&gt;0,NOT(ISBLANK($H100))),_xlfn.LOGNORM.INV(ABS(VLOOKUP($N$1,VLookups!$A$53:$B$54,2,FALSE)-R$3),LN($G100),LN($K100)),"")</f>
        <v/>
      </c>
      <c r="S100" s="85" t="str">
        <f>IF(AND($B100&gt;0,$C100&gt;0,$D100&gt;0,NOT(ISBLANK($H100))),_xlfn.LOGNORM.INV(ABS(VLOOKUP($N$1,VLookups!$A$53:$B$54,2,FALSE)-S$3),LN($G100),LN($K100)),"")</f>
        <v/>
      </c>
      <c r="T100" s="86" t="str">
        <f>IF(AND($B100&gt;0,$C100&gt;0,$D100&gt;0,NOT(ISBLANK($H100))),_xlfn.LOGNORM.INV(ABS(VLOOKUP($N$1,VLookups!$A$53:$B$54,2,FALSE)-T$3),LN($G100),LN($K100)),"")</f>
        <v/>
      </c>
      <c r="U100" s="85" t="str">
        <f>IF(AND($B100&gt;0,$C100&gt;0,$D100&gt;0,NOT(ISBLANK($H100))),_xlfn.LOGNORM.INV(ABS(VLOOKUP($N$1,VLookups!$A$53:$B$54,2,FALSE)-U$3),LN($G100),LN($K100)),"")</f>
        <v/>
      </c>
      <c r="V100" s="5"/>
      <c r="W100" s="152" t="str">
        <f t="shared" si="354"/>
        <v/>
      </c>
      <c r="X100" s="152"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53" t="e">
        <f t="shared" si="348"/>
        <v>#N/A</v>
      </c>
      <c r="HR100" s="153" t="e">
        <f t="shared" si="602"/>
        <v>#N/A</v>
      </c>
      <c r="HS100" s="153" t="e">
        <f t="shared" si="602"/>
        <v>#N/A</v>
      </c>
      <c r="HT100" s="153" t="e">
        <f t="shared" si="602"/>
        <v>#N/A</v>
      </c>
      <c r="HU100" s="153" t="e">
        <f t="shared" si="615"/>
        <v>#N/A</v>
      </c>
      <c r="HV100" s="153" t="e">
        <f t="shared" si="615"/>
        <v>#N/A</v>
      </c>
      <c r="HW100" s="153" t="e">
        <f t="shared" si="615"/>
        <v>#N/A</v>
      </c>
      <c r="HX100" s="153" t="e">
        <f t="shared" si="615"/>
        <v>#N/A</v>
      </c>
      <c r="HY100" s="153" t="e">
        <f t="shared" si="615"/>
        <v>#N/A</v>
      </c>
      <c r="HZ100" s="153" t="e">
        <f t="shared" si="615"/>
        <v>#N/A</v>
      </c>
      <c r="IA100" s="153" t="e">
        <f t="shared" si="615"/>
        <v>#N/A</v>
      </c>
      <c r="IB100" s="153" t="e">
        <f t="shared" si="615"/>
        <v>#N/A</v>
      </c>
      <c r="IC100" s="153" t="e">
        <f t="shared" si="615"/>
        <v>#N/A</v>
      </c>
      <c r="ID100" s="153" t="e">
        <f t="shared" si="615"/>
        <v>#N/A</v>
      </c>
      <c r="IE100" s="153" t="e">
        <f t="shared" si="615"/>
        <v>#N/A</v>
      </c>
      <c r="IF100" s="153" t="e">
        <f t="shared" si="615"/>
        <v>#N/A</v>
      </c>
      <c r="IG100" s="153" t="e">
        <f t="shared" si="615"/>
        <v>#N/A</v>
      </c>
      <c r="IH100" s="153" t="e">
        <f t="shared" si="615"/>
        <v>#N/A</v>
      </c>
      <c r="II100" s="153" t="e">
        <f t="shared" si="615"/>
        <v>#N/A</v>
      </c>
      <c r="IJ100" s="153" t="e">
        <f t="shared" si="610"/>
        <v>#N/A</v>
      </c>
      <c r="IK100" s="153" t="e">
        <f t="shared" si="610"/>
        <v>#N/A</v>
      </c>
      <c r="IL100" s="153" t="e">
        <f t="shared" si="610"/>
        <v>#N/A</v>
      </c>
      <c r="IM100" s="153" t="e">
        <f t="shared" si="610"/>
        <v>#N/A</v>
      </c>
      <c r="IN100" s="153" t="e">
        <f t="shared" si="610"/>
        <v>#N/A</v>
      </c>
      <c r="IO100" s="153" t="e">
        <f t="shared" si="610"/>
        <v>#N/A</v>
      </c>
      <c r="IP100" s="153" t="e">
        <f t="shared" si="610"/>
        <v>#N/A</v>
      </c>
      <c r="IQ100" s="153" t="e">
        <f t="shared" si="610"/>
        <v>#N/A</v>
      </c>
      <c r="IR100" s="153" t="e">
        <f t="shared" si="610"/>
        <v>#N/A</v>
      </c>
      <c r="IS100" s="153" t="e">
        <f t="shared" si="610"/>
        <v>#N/A</v>
      </c>
      <c r="IT100" s="153" t="e">
        <f t="shared" si="610"/>
        <v>#N/A</v>
      </c>
      <c r="IU100" s="153" t="e">
        <f t="shared" si="610"/>
        <v>#N/A</v>
      </c>
      <c r="IV100" s="153" t="e">
        <f t="shared" si="610"/>
        <v>#N/A</v>
      </c>
      <c r="IW100" s="153" t="e">
        <f t="shared" si="610"/>
        <v>#N/A</v>
      </c>
      <c r="IX100" s="153" t="e">
        <f t="shared" si="610"/>
        <v>#N/A</v>
      </c>
      <c r="IY100" s="153" t="e">
        <f t="shared" si="606"/>
        <v>#N/A</v>
      </c>
      <c r="IZ100" s="153" t="e">
        <f t="shared" si="606"/>
        <v>#N/A</v>
      </c>
      <c r="JA100" s="153" t="e">
        <f t="shared" si="606"/>
        <v>#N/A</v>
      </c>
      <c r="JB100" s="153" t="e">
        <f t="shared" si="606"/>
        <v>#N/A</v>
      </c>
      <c r="JC100" s="153" t="e">
        <f t="shared" si="606"/>
        <v>#N/A</v>
      </c>
      <c r="JD100" s="153" t="e">
        <f t="shared" si="606"/>
        <v>#N/A</v>
      </c>
      <c r="JE100" s="153" t="e">
        <f t="shared" si="606"/>
        <v>#N/A</v>
      </c>
      <c r="JF100" s="153" t="e">
        <f t="shared" si="606"/>
        <v>#N/A</v>
      </c>
      <c r="JG100" s="153" t="e">
        <f t="shared" si="606"/>
        <v>#N/A</v>
      </c>
      <c r="JH100" s="153" t="e">
        <f t="shared" si="606"/>
        <v>#N/A</v>
      </c>
      <c r="JI100" s="153" t="e">
        <f t="shared" si="606"/>
        <v>#N/A</v>
      </c>
      <c r="JJ100" s="153" t="e">
        <f t="shared" si="606"/>
        <v>#N/A</v>
      </c>
      <c r="JK100" s="153" t="e">
        <f t="shared" si="606"/>
        <v>#N/A</v>
      </c>
      <c r="JL100" s="153" t="e">
        <f t="shared" si="606"/>
        <v>#N/A</v>
      </c>
      <c r="JM100" s="153" t="e">
        <f t="shared" si="606"/>
        <v>#N/A</v>
      </c>
      <c r="JN100" s="153" t="e">
        <f t="shared" si="591"/>
        <v>#N/A</v>
      </c>
      <c r="JO100" s="153" t="e">
        <f t="shared" si="591"/>
        <v>#N/A</v>
      </c>
      <c r="JP100" s="153" t="e">
        <f t="shared" si="591"/>
        <v>#N/A</v>
      </c>
      <c r="JQ100" s="153" t="e">
        <f t="shared" si="591"/>
        <v>#N/A</v>
      </c>
      <c r="JR100" s="153" t="e">
        <f t="shared" si="591"/>
        <v>#N/A</v>
      </c>
      <c r="JS100" s="153" t="e">
        <f t="shared" si="591"/>
        <v>#N/A</v>
      </c>
      <c r="JT100" s="153" t="e">
        <f t="shared" si="591"/>
        <v>#N/A</v>
      </c>
      <c r="JU100" s="153" t="e">
        <f t="shared" si="591"/>
        <v>#N/A</v>
      </c>
      <c r="JV100" s="153" t="e">
        <f t="shared" si="591"/>
        <v>#N/A</v>
      </c>
      <c r="JW100" s="153" t="e">
        <f t="shared" si="591"/>
        <v>#N/A</v>
      </c>
      <c r="JX100" s="153" t="e">
        <f t="shared" si="591"/>
        <v>#N/A</v>
      </c>
      <c r="JY100" s="153" t="e">
        <f t="shared" si="591"/>
        <v>#N/A</v>
      </c>
      <c r="JZ100" s="153" t="e">
        <f t="shared" si="591"/>
        <v>#N/A</v>
      </c>
      <c r="KA100" s="153" t="e">
        <f t="shared" si="591"/>
        <v>#N/A</v>
      </c>
      <c r="KB100" s="153" t="e">
        <f t="shared" si="591"/>
        <v>#N/A</v>
      </c>
      <c r="KC100" s="153" t="e">
        <f t="shared" si="365"/>
        <v>#N/A</v>
      </c>
      <c r="KD100" s="153" t="e">
        <f t="shared" si="603"/>
        <v>#N/A</v>
      </c>
      <c r="KE100" s="153" t="e">
        <f t="shared" si="603"/>
        <v>#N/A</v>
      </c>
      <c r="KF100" s="153" t="e">
        <f t="shared" si="603"/>
        <v>#N/A</v>
      </c>
      <c r="KG100" s="153" t="e">
        <f t="shared" si="616"/>
        <v>#N/A</v>
      </c>
      <c r="KH100" s="153" t="e">
        <f t="shared" si="616"/>
        <v>#N/A</v>
      </c>
      <c r="KI100" s="153" t="e">
        <f t="shared" si="616"/>
        <v>#N/A</v>
      </c>
      <c r="KJ100" s="153" t="e">
        <f t="shared" si="616"/>
        <v>#N/A</v>
      </c>
      <c r="KK100" s="153" t="e">
        <f t="shared" si="616"/>
        <v>#N/A</v>
      </c>
      <c r="KL100" s="153" t="e">
        <f t="shared" si="616"/>
        <v>#N/A</v>
      </c>
      <c r="KM100" s="153" t="e">
        <f t="shared" si="616"/>
        <v>#N/A</v>
      </c>
      <c r="KN100" s="153" t="e">
        <f t="shared" si="616"/>
        <v>#N/A</v>
      </c>
      <c r="KO100" s="153" t="e">
        <f t="shared" si="616"/>
        <v>#N/A</v>
      </c>
      <c r="KP100" s="153" t="e">
        <f t="shared" si="616"/>
        <v>#N/A</v>
      </c>
      <c r="KQ100" s="153" t="e">
        <f t="shared" si="616"/>
        <v>#N/A</v>
      </c>
      <c r="KR100" s="153" t="e">
        <f t="shared" si="616"/>
        <v>#N/A</v>
      </c>
      <c r="KS100" s="153" t="e">
        <f t="shared" si="616"/>
        <v>#N/A</v>
      </c>
      <c r="KT100" s="153" t="e">
        <f t="shared" si="616"/>
        <v>#N/A</v>
      </c>
      <c r="KU100" s="153" t="e">
        <f t="shared" si="616"/>
        <v>#N/A</v>
      </c>
      <c r="KV100" s="153" t="e">
        <f t="shared" si="611"/>
        <v>#N/A</v>
      </c>
      <c r="KW100" s="153" t="e">
        <f t="shared" si="611"/>
        <v>#N/A</v>
      </c>
      <c r="KX100" s="153" t="e">
        <f t="shared" si="611"/>
        <v>#N/A</v>
      </c>
      <c r="KY100" s="153" t="e">
        <f t="shared" si="611"/>
        <v>#N/A</v>
      </c>
      <c r="KZ100" s="153" t="e">
        <f t="shared" si="611"/>
        <v>#N/A</v>
      </c>
      <c r="LA100" s="153" t="e">
        <f t="shared" si="611"/>
        <v>#N/A</v>
      </c>
      <c r="LB100" s="153" t="e">
        <f t="shared" si="611"/>
        <v>#N/A</v>
      </c>
      <c r="LC100" s="153" t="e">
        <f t="shared" si="611"/>
        <v>#N/A</v>
      </c>
      <c r="LD100" s="153" t="e">
        <f t="shared" si="611"/>
        <v>#N/A</v>
      </c>
      <c r="LE100" s="153" t="e">
        <f t="shared" si="611"/>
        <v>#N/A</v>
      </c>
      <c r="LF100" s="153" t="e">
        <f t="shared" si="611"/>
        <v>#N/A</v>
      </c>
      <c r="LG100" s="153" t="e">
        <f t="shared" si="611"/>
        <v>#N/A</v>
      </c>
      <c r="LH100" s="153" t="e">
        <f t="shared" si="611"/>
        <v>#N/A</v>
      </c>
      <c r="LI100" s="153" t="e">
        <f t="shared" si="611"/>
        <v>#N/A</v>
      </c>
      <c r="LJ100" s="153" t="e">
        <f t="shared" si="611"/>
        <v>#N/A</v>
      </c>
      <c r="LK100" s="153" t="e">
        <f t="shared" si="607"/>
        <v>#N/A</v>
      </c>
      <c r="LL100" s="153" t="e">
        <f t="shared" si="607"/>
        <v>#N/A</v>
      </c>
      <c r="LM100" s="153" t="e">
        <f t="shared" si="607"/>
        <v>#N/A</v>
      </c>
      <c r="LN100" s="153" t="e">
        <f t="shared" si="607"/>
        <v>#N/A</v>
      </c>
      <c r="LO100" s="153" t="e">
        <f t="shared" si="607"/>
        <v>#N/A</v>
      </c>
      <c r="LP100" s="153" t="e">
        <f t="shared" si="607"/>
        <v>#N/A</v>
      </c>
      <c r="LQ100" s="153" t="e">
        <f t="shared" si="607"/>
        <v>#N/A</v>
      </c>
      <c r="LR100" s="153" t="e">
        <f t="shared" si="607"/>
        <v>#N/A</v>
      </c>
      <c r="LS100" s="153" t="e">
        <f t="shared" si="607"/>
        <v>#N/A</v>
      </c>
      <c r="LT100" s="153" t="e">
        <f t="shared" si="607"/>
        <v>#N/A</v>
      </c>
      <c r="LU100" s="153" t="e">
        <f t="shared" si="607"/>
        <v>#N/A</v>
      </c>
      <c r="LV100" s="153" t="e">
        <f t="shared" si="607"/>
        <v>#N/A</v>
      </c>
      <c r="LW100" s="153" t="e">
        <f t="shared" si="607"/>
        <v>#N/A</v>
      </c>
      <c r="LX100" s="153" t="e">
        <f t="shared" si="607"/>
        <v>#N/A</v>
      </c>
      <c r="LY100" s="153" t="e">
        <f t="shared" si="607"/>
        <v>#N/A</v>
      </c>
      <c r="LZ100" s="153" t="e">
        <f t="shared" si="592"/>
        <v>#N/A</v>
      </c>
      <c r="MA100" s="153" t="e">
        <f t="shared" si="592"/>
        <v>#N/A</v>
      </c>
      <c r="MB100" s="153" t="e">
        <f t="shared" si="592"/>
        <v>#N/A</v>
      </c>
      <c r="MC100" s="153" t="e">
        <f t="shared" si="592"/>
        <v>#N/A</v>
      </c>
      <c r="MD100" s="153" t="e">
        <f t="shared" si="592"/>
        <v>#N/A</v>
      </c>
      <c r="ME100" s="153" t="e">
        <f t="shared" si="592"/>
        <v>#N/A</v>
      </c>
      <c r="MF100" s="153" t="e">
        <f t="shared" si="592"/>
        <v>#N/A</v>
      </c>
      <c r="MG100" s="153" t="e">
        <f t="shared" si="592"/>
        <v>#N/A</v>
      </c>
      <c r="MH100" s="153" t="e">
        <f t="shared" si="592"/>
        <v>#N/A</v>
      </c>
      <c r="MI100" s="153" t="e">
        <f t="shared" si="592"/>
        <v>#N/A</v>
      </c>
      <c r="MJ100" s="153" t="e">
        <f t="shared" si="592"/>
        <v>#N/A</v>
      </c>
      <c r="MK100" s="153" t="e">
        <f t="shared" si="592"/>
        <v>#N/A</v>
      </c>
      <c r="ML100" s="153" t="e">
        <f t="shared" si="592"/>
        <v>#N/A</v>
      </c>
      <c r="MM100" s="153" t="e">
        <f t="shared" si="592"/>
        <v>#N/A</v>
      </c>
      <c r="MN100" s="153" t="e">
        <f t="shared" si="592"/>
        <v>#N/A</v>
      </c>
      <c r="MO100" s="153" t="e">
        <f t="shared" si="366"/>
        <v>#N/A</v>
      </c>
      <c r="MP100" s="153" t="e">
        <f t="shared" si="604"/>
        <v>#N/A</v>
      </c>
      <c r="MQ100" s="153" t="e">
        <f t="shared" si="604"/>
        <v>#N/A</v>
      </c>
      <c r="MR100" s="153" t="e">
        <f t="shared" si="604"/>
        <v>#N/A</v>
      </c>
      <c r="MS100" s="153" t="e">
        <f t="shared" si="617"/>
        <v>#N/A</v>
      </c>
      <c r="MT100" s="153" t="e">
        <f t="shared" si="617"/>
        <v>#N/A</v>
      </c>
      <c r="MU100" s="153" t="e">
        <f t="shared" si="617"/>
        <v>#N/A</v>
      </c>
      <c r="MV100" s="153" t="e">
        <f t="shared" si="617"/>
        <v>#N/A</v>
      </c>
      <c r="MW100" s="153" t="e">
        <f t="shared" si="617"/>
        <v>#N/A</v>
      </c>
      <c r="MX100" s="153" t="e">
        <f t="shared" si="617"/>
        <v>#N/A</v>
      </c>
      <c r="MY100" s="153" t="e">
        <f t="shared" si="617"/>
        <v>#N/A</v>
      </c>
      <c r="MZ100" s="153" t="e">
        <f t="shared" si="617"/>
        <v>#N/A</v>
      </c>
      <c r="NA100" s="153" t="e">
        <f t="shared" si="617"/>
        <v>#N/A</v>
      </c>
      <c r="NB100" s="153" t="e">
        <f t="shared" si="617"/>
        <v>#N/A</v>
      </c>
      <c r="NC100" s="153" t="e">
        <f t="shared" si="617"/>
        <v>#N/A</v>
      </c>
      <c r="ND100" s="153" t="e">
        <f t="shared" si="617"/>
        <v>#N/A</v>
      </c>
      <c r="NE100" s="153" t="e">
        <f t="shared" si="617"/>
        <v>#N/A</v>
      </c>
      <c r="NF100" s="153" t="e">
        <f t="shared" si="617"/>
        <v>#N/A</v>
      </c>
      <c r="NG100" s="153" t="e">
        <f t="shared" si="617"/>
        <v>#N/A</v>
      </c>
      <c r="NH100" s="153" t="e">
        <f t="shared" si="612"/>
        <v>#N/A</v>
      </c>
      <c r="NI100" s="153" t="e">
        <f t="shared" si="612"/>
        <v>#N/A</v>
      </c>
      <c r="NJ100" s="153" t="e">
        <f t="shared" si="612"/>
        <v>#N/A</v>
      </c>
      <c r="NK100" s="153" t="e">
        <f t="shared" si="612"/>
        <v>#N/A</v>
      </c>
      <c r="NL100" s="153" t="e">
        <f t="shared" si="612"/>
        <v>#N/A</v>
      </c>
      <c r="NM100" s="153" t="e">
        <f t="shared" si="612"/>
        <v>#N/A</v>
      </c>
      <c r="NN100" s="153" t="e">
        <f t="shared" si="612"/>
        <v>#N/A</v>
      </c>
      <c r="NO100" s="153" t="e">
        <f t="shared" si="612"/>
        <v>#N/A</v>
      </c>
      <c r="NP100" s="153" t="e">
        <f t="shared" si="612"/>
        <v>#N/A</v>
      </c>
      <c r="NQ100" s="153" t="e">
        <f t="shared" si="612"/>
        <v>#N/A</v>
      </c>
      <c r="NR100" s="153" t="e">
        <f t="shared" si="612"/>
        <v>#N/A</v>
      </c>
      <c r="NS100" s="153" t="e">
        <f t="shared" si="612"/>
        <v>#N/A</v>
      </c>
      <c r="NT100" s="153" t="e">
        <f t="shared" si="612"/>
        <v>#N/A</v>
      </c>
      <c r="NU100" s="153" t="e">
        <f t="shared" si="612"/>
        <v>#N/A</v>
      </c>
      <c r="NV100" s="153" t="e">
        <f t="shared" si="612"/>
        <v>#N/A</v>
      </c>
      <c r="NW100" s="153" t="e">
        <f t="shared" si="608"/>
        <v>#N/A</v>
      </c>
      <c r="NX100" s="153" t="e">
        <f t="shared" si="608"/>
        <v>#N/A</v>
      </c>
      <c r="NY100" s="153" t="e">
        <f t="shared" si="608"/>
        <v>#N/A</v>
      </c>
      <c r="NZ100" s="153" t="e">
        <f t="shared" si="608"/>
        <v>#N/A</v>
      </c>
      <c r="OA100" s="153" t="e">
        <f t="shared" si="608"/>
        <v>#N/A</v>
      </c>
      <c r="OB100" s="153" t="e">
        <f t="shared" si="608"/>
        <v>#N/A</v>
      </c>
      <c r="OC100" s="153" t="e">
        <f t="shared" si="608"/>
        <v>#N/A</v>
      </c>
      <c r="OD100" s="153" t="e">
        <f t="shared" si="608"/>
        <v>#N/A</v>
      </c>
      <c r="OE100" s="153" t="e">
        <f t="shared" si="608"/>
        <v>#N/A</v>
      </c>
      <c r="OF100" s="153" t="e">
        <f t="shared" si="608"/>
        <v>#N/A</v>
      </c>
      <c r="OG100" s="153" t="e">
        <f t="shared" si="608"/>
        <v>#N/A</v>
      </c>
      <c r="OH100" s="153" t="e">
        <f t="shared" si="608"/>
        <v>#N/A</v>
      </c>
      <c r="OI100" s="153" t="e">
        <f t="shared" si="608"/>
        <v>#N/A</v>
      </c>
      <c r="OJ100" s="153" t="e">
        <f t="shared" si="608"/>
        <v>#N/A</v>
      </c>
      <c r="OK100" s="153" t="e">
        <f t="shared" si="608"/>
        <v>#N/A</v>
      </c>
      <c r="OL100" s="153" t="e">
        <f t="shared" si="593"/>
        <v>#N/A</v>
      </c>
      <c r="OM100" s="153" t="e">
        <f t="shared" si="593"/>
        <v>#N/A</v>
      </c>
      <c r="ON100" s="153" t="e">
        <f t="shared" si="593"/>
        <v>#N/A</v>
      </c>
      <c r="OO100" s="153" t="e">
        <f t="shared" si="593"/>
        <v>#N/A</v>
      </c>
      <c r="OP100" s="153" t="e">
        <f t="shared" si="593"/>
        <v>#N/A</v>
      </c>
      <c r="OQ100" s="153" t="e">
        <f t="shared" si="593"/>
        <v>#N/A</v>
      </c>
      <c r="OR100" s="153" t="e">
        <f t="shared" si="593"/>
        <v>#N/A</v>
      </c>
      <c r="OS100" s="153" t="e">
        <f t="shared" si="593"/>
        <v>#N/A</v>
      </c>
      <c r="OT100" s="153" t="e">
        <f t="shared" si="593"/>
        <v>#N/A</v>
      </c>
      <c r="OU100" s="153" t="e">
        <f t="shared" si="593"/>
        <v>#N/A</v>
      </c>
      <c r="OV100" s="153" t="e">
        <f t="shared" si="593"/>
        <v>#N/A</v>
      </c>
      <c r="OW100" s="153" t="e">
        <f t="shared" si="593"/>
        <v>#N/A</v>
      </c>
      <c r="OX100" s="153" t="e">
        <f t="shared" si="593"/>
        <v>#N/A</v>
      </c>
      <c r="OY100" s="153" t="e">
        <f t="shared" si="593"/>
        <v>#N/A</v>
      </c>
      <c r="OZ100" s="153" t="e">
        <f t="shared" si="593"/>
        <v>#N/A</v>
      </c>
      <c r="PA100" s="153" t="e">
        <f t="shared" si="367"/>
        <v>#N/A</v>
      </c>
      <c r="PB100" s="153" t="e">
        <f t="shared" ref="PB100:PI103" si="621">IF(ISNONTEXT($K100),_xlfn.LOGNORM.DIST(HI100,LN($G100),LN($K100),FALSE),NA())</f>
        <v>#N/A</v>
      </c>
      <c r="PC100" s="153" t="e">
        <f t="shared" si="621"/>
        <v>#N/A</v>
      </c>
      <c r="PD100" s="153" t="e">
        <f t="shared" si="621"/>
        <v>#N/A</v>
      </c>
      <c r="PE100" s="153" t="e">
        <f t="shared" si="621"/>
        <v>#N/A</v>
      </c>
      <c r="PF100" s="153" t="e">
        <f t="shared" si="621"/>
        <v>#N/A</v>
      </c>
      <c r="PG100" s="153" t="e">
        <f t="shared" si="621"/>
        <v>#N/A</v>
      </c>
      <c r="PH100" s="153" t="e">
        <f t="shared" si="621"/>
        <v>#N/A</v>
      </c>
      <c r="PI100" s="153" t="e">
        <f t="shared" si="621"/>
        <v>#N/A</v>
      </c>
    </row>
    <row r="101" spans="1:425" hidden="1" x14ac:dyDescent="0.75">
      <c r="A101" s="4">
        <v>98</v>
      </c>
      <c r="B101" s="342" t="str">
        <f>IFERROR(_xlfn.LOGNORM.INV(VLookups!$B$22,LN($G101),LN($K101)),"")</f>
        <v/>
      </c>
      <c r="C101" s="87"/>
      <c r="D101" s="342" t="str">
        <f>IFERROR(_xlfn.LOGNORM.INV(VLookups!$B$23,LN($G101),LN($K101)),"")</f>
        <v/>
      </c>
      <c r="E101" s="34" t="str">
        <f t="shared" si="350"/>
        <v/>
      </c>
      <c r="F101" s="34" t="str">
        <f t="shared" si="351"/>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352"/>
        <v/>
      </c>
      <c r="M101" s="70" t="str">
        <f t="shared" si="353"/>
        <v/>
      </c>
      <c r="N101" s="87"/>
      <c r="O101" s="237" t="str">
        <f>IF(AND(N101&gt;0,C101&gt;0,NOT(K101="")),ABS(VLOOKUP($N$1,VLookups!$A$53:$B$54,2,FALSE)-_xlfn.LOGNORM.DIST(N101,LN(G101),LN(K101),TRUE)),"")</f>
        <v/>
      </c>
      <c r="P101" s="86" t="str">
        <f>IF(AND($B101&gt;0,$C101&gt;0,$D101&gt;0,NOT(ISBLANK($H101))),_xlfn.LOGNORM.INV(ABS(VLOOKUP($N$1,VLookups!$A$53:$B$54,2,FALSE)-P$3),LN($G101),LN($K101)),"")</f>
        <v/>
      </c>
      <c r="Q101" s="85" t="str">
        <f>IF(AND($B101&gt;0,$C101&gt;0,$D101&gt;0,NOT(ISBLANK($H101))),_xlfn.LOGNORM.INV(ABS(VLOOKUP($N$1,VLookups!$A$53:$B$54,2,FALSE)-Q$3),LN($G101),LN($K101)),"")</f>
        <v/>
      </c>
      <c r="R101" s="86" t="str">
        <f>IF(AND($B101&gt;0,$C101&gt;0,$D101&gt;0,NOT(ISBLANK($H101))),_xlfn.LOGNORM.INV(ABS(VLOOKUP($N$1,VLookups!$A$53:$B$54,2,FALSE)-R$3),LN($G101),LN($K101)),"")</f>
        <v/>
      </c>
      <c r="S101" s="85" t="str">
        <f>IF(AND($B101&gt;0,$C101&gt;0,$D101&gt;0,NOT(ISBLANK($H101))),_xlfn.LOGNORM.INV(ABS(VLOOKUP($N$1,VLookups!$A$53:$B$54,2,FALSE)-S$3),LN($G101),LN($K101)),"")</f>
        <v/>
      </c>
      <c r="T101" s="86" t="str">
        <f>IF(AND($B101&gt;0,$C101&gt;0,$D101&gt;0,NOT(ISBLANK($H101))),_xlfn.LOGNORM.INV(ABS(VLOOKUP($N$1,VLookups!$A$53:$B$54,2,FALSE)-T$3),LN($G101),LN($K101)),"")</f>
        <v/>
      </c>
      <c r="U101" s="85" t="str">
        <f>IF(AND($B101&gt;0,$C101&gt;0,$D101&gt;0,NOT(ISBLANK($H101))),_xlfn.LOGNORM.INV(ABS(VLOOKUP($N$1,VLookups!$A$53:$B$54,2,FALSE)-U$3),LN($G101),LN($K101)),"")</f>
        <v/>
      </c>
      <c r="V101" s="5"/>
      <c r="W101" s="152" t="str">
        <f t="shared" si="354"/>
        <v/>
      </c>
      <c r="X101" s="152"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53" t="e">
        <f t="shared" si="348"/>
        <v>#N/A</v>
      </c>
      <c r="HR101" s="153" t="e">
        <f t="shared" si="602"/>
        <v>#N/A</v>
      </c>
      <c r="HS101" s="153" t="e">
        <f t="shared" si="602"/>
        <v>#N/A</v>
      </c>
      <c r="HT101" s="153" t="e">
        <f t="shared" si="602"/>
        <v>#N/A</v>
      </c>
      <c r="HU101" s="153" t="e">
        <f t="shared" si="615"/>
        <v>#N/A</v>
      </c>
      <c r="HV101" s="153" t="e">
        <f t="shared" si="615"/>
        <v>#N/A</v>
      </c>
      <c r="HW101" s="153" t="e">
        <f t="shared" si="615"/>
        <v>#N/A</v>
      </c>
      <c r="HX101" s="153" t="e">
        <f t="shared" si="615"/>
        <v>#N/A</v>
      </c>
      <c r="HY101" s="153" t="e">
        <f t="shared" si="615"/>
        <v>#N/A</v>
      </c>
      <c r="HZ101" s="153" t="e">
        <f t="shared" si="615"/>
        <v>#N/A</v>
      </c>
      <c r="IA101" s="153" t="e">
        <f t="shared" si="615"/>
        <v>#N/A</v>
      </c>
      <c r="IB101" s="153" t="e">
        <f t="shared" si="615"/>
        <v>#N/A</v>
      </c>
      <c r="IC101" s="153" t="e">
        <f t="shared" si="615"/>
        <v>#N/A</v>
      </c>
      <c r="ID101" s="153" t="e">
        <f t="shared" si="615"/>
        <v>#N/A</v>
      </c>
      <c r="IE101" s="153" t="e">
        <f t="shared" si="615"/>
        <v>#N/A</v>
      </c>
      <c r="IF101" s="153" t="e">
        <f t="shared" si="615"/>
        <v>#N/A</v>
      </c>
      <c r="IG101" s="153" t="e">
        <f t="shared" si="615"/>
        <v>#N/A</v>
      </c>
      <c r="IH101" s="153" t="e">
        <f t="shared" si="615"/>
        <v>#N/A</v>
      </c>
      <c r="II101" s="153" t="e">
        <f t="shared" si="615"/>
        <v>#N/A</v>
      </c>
      <c r="IJ101" s="153" t="e">
        <f t="shared" si="610"/>
        <v>#N/A</v>
      </c>
      <c r="IK101" s="153" t="e">
        <f t="shared" si="610"/>
        <v>#N/A</v>
      </c>
      <c r="IL101" s="153" t="e">
        <f t="shared" si="610"/>
        <v>#N/A</v>
      </c>
      <c r="IM101" s="153" t="e">
        <f t="shared" si="610"/>
        <v>#N/A</v>
      </c>
      <c r="IN101" s="153" t="e">
        <f t="shared" si="610"/>
        <v>#N/A</v>
      </c>
      <c r="IO101" s="153" t="e">
        <f t="shared" si="610"/>
        <v>#N/A</v>
      </c>
      <c r="IP101" s="153" t="e">
        <f t="shared" si="610"/>
        <v>#N/A</v>
      </c>
      <c r="IQ101" s="153" t="e">
        <f t="shared" si="610"/>
        <v>#N/A</v>
      </c>
      <c r="IR101" s="153" t="e">
        <f t="shared" si="610"/>
        <v>#N/A</v>
      </c>
      <c r="IS101" s="153" t="e">
        <f t="shared" si="610"/>
        <v>#N/A</v>
      </c>
      <c r="IT101" s="153" t="e">
        <f t="shared" si="610"/>
        <v>#N/A</v>
      </c>
      <c r="IU101" s="153" t="e">
        <f t="shared" si="610"/>
        <v>#N/A</v>
      </c>
      <c r="IV101" s="153" t="e">
        <f t="shared" si="610"/>
        <v>#N/A</v>
      </c>
      <c r="IW101" s="153" t="e">
        <f t="shared" si="610"/>
        <v>#N/A</v>
      </c>
      <c r="IX101" s="153" t="e">
        <f t="shared" si="610"/>
        <v>#N/A</v>
      </c>
      <c r="IY101" s="153" t="e">
        <f t="shared" si="606"/>
        <v>#N/A</v>
      </c>
      <c r="IZ101" s="153" t="e">
        <f t="shared" si="606"/>
        <v>#N/A</v>
      </c>
      <c r="JA101" s="153" t="e">
        <f t="shared" si="606"/>
        <v>#N/A</v>
      </c>
      <c r="JB101" s="153" t="e">
        <f t="shared" si="606"/>
        <v>#N/A</v>
      </c>
      <c r="JC101" s="153" t="e">
        <f t="shared" si="606"/>
        <v>#N/A</v>
      </c>
      <c r="JD101" s="153" t="e">
        <f t="shared" si="606"/>
        <v>#N/A</v>
      </c>
      <c r="JE101" s="153" t="e">
        <f t="shared" si="606"/>
        <v>#N/A</v>
      </c>
      <c r="JF101" s="153" t="e">
        <f t="shared" si="606"/>
        <v>#N/A</v>
      </c>
      <c r="JG101" s="153" t="e">
        <f t="shared" si="606"/>
        <v>#N/A</v>
      </c>
      <c r="JH101" s="153" t="e">
        <f t="shared" si="606"/>
        <v>#N/A</v>
      </c>
      <c r="JI101" s="153" t="e">
        <f t="shared" si="606"/>
        <v>#N/A</v>
      </c>
      <c r="JJ101" s="153" t="e">
        <f t="shared" si="606"/>
        <v>#N/A</v>
      </c>
      <c r="JK101" s="153" t="e">
        <f t="shared" si="606"/>
        <v>#N/A</v>
      </c>
      <c r="JL101" s="153" t="e">
        <f t="shared" si="606"/>
        <v>#N/A</v>
      </c>
      <c r="JM101" s="153" t="e">
        <f t="shared" si="606"/>
        <v>#N/A</v>
      </c>
      <c r="JN101" s="153" t="e">
        <f t="shared" ref="JN101:KB103" si="623">IF(ISNONTEXT($K101),_xlfn.LOGNORM.DIST(BU101,LN($G101),LN($K101),FALSE),NA())</f>
        <v>#N/A</v>
      </c>
      <c r="JO101" s="153" t="e">
        <f t="shared" si="623"/>
        <v>#N/A</v>
      </c>
      <c r="JP101" s="153" t="e">
        <f t="shared" si="623"/>
        <v>#N/A</v>
      </c>
      <c r="JQ101" s="153" t="e">
        <f t="shared" si="623"/>
        <v>#N/A</v>
      </c>
      <c r="JR101" s="153" t="e">
        <f t="shared" si="623"/>
        <v>#N/A</v>
      </c>
      <c r="JS101" s="153" t="e">
        <f t="shared" si="623"/>
        <v>#N/A</v>
      </c>
      <c r="JT101" s="153" t="e">
        <f t="shared" si="623"/>
        <v>#N/A</v>
      </c>
      <c r="JU101" s="153" t="e">
        <f t="shared" si="623"/>
        <v>#N/A</v>
      </c>
      <c r="JV101" s="153" t="e">
        <f t="shared" si="623"/>
        <v>#N/A</v>
      </c>
      <c r="JW101" s="153" t="e">
        <f t="shared" si="623"/>
        <v>#N/A</v>
      </c>
      <c r="JX101" s="153" t="e">
        <f t="shared" si="623"/>
        <v>#N/A</v>
      </c>
      <c r="JY101" s="153" t="e">
        <f t="shared" si="623"/>
        <v>#N/A</v>
      </c>
      <c r="JZ101" s="153" t="e">
        <f t="shared" si="623"/>
        <v>#N/A</v>
      </c>
      <c r="KA101" s="153" t="e">
        <f t="shared" si="623"/>
        <v>#N/A</v>
      </c>
      <c r="KB101" s="153" t="e">
        <f t="shared" si="623"/>
        <v>#N/A</v>
      </c>
      <c r="KC101" s="153" t="e">
        <f t="shared" si="365"/>
        <v>#N/A</v>
      </c>
      <c r="KD101" s="153" t="e">
        <f t="shared" si="603"/>
        <v>#N/A</v>
      </c>
      <c r="KE101" s="153" t="e">
        <f t="shared" si="603"/>
        <v>#N/A</v>
      </c>
      <c r="KF101" s="153" t="e">
        <f t="shared" si="603"/>
        <v>#N/A</v>
      </c>
      <c r="KG101" s="153" t="e">
        <f t="shared" si="616"/>
        <v>#N/A</v>
      </c>
      <c r="KH101" s="153" t="e">
        <f t="shared" si="616"/>
        <v>#N/A</v>
      </c>
      <c r="KI101" s="153" t="e">
        <f t="shared" si="616"/>
        <v>#N/A</v>
      </c>
      <c r="KJ101" s="153" t="e">
        <f t="shared" si="616"/>
        <v>#N/A</v>
      </c>
      <c r="KK101" s="153" t="e">
        <f t="shared" si="616"/>
        <v>#N/A</v>
      </c>
      <c r="KL101" s="153" t="e">
        <f t="shared" si="616"/>
        <v>#N/A</v>
      </c>
      <c r="KM101" s="153" t="e">
        <f t="shared" si="616"/>
        <v>#N/A</v>
      </c>
      <c r="KN101" s="153" t="e">
        <f t="shared" si="616"/>
        <v>#N/A</v>
      </c>
      <c r="KO101" s="153" t="e">
        <f t="shared" si="616"/>
        <v>#N/A</v>
      </c>
      <c r="KP101" s="153" t="e">
        <f t="shared" si="616"/>
        <v>#N/A</v>
      </c>
      <c r="KQ101" s="153" t="e">
        <f t="shared" si="616"/>
        <v>#N/A</v>
      </c>
      <c r="KR101" s="153" t="e">
        <f t="shared" si="616"/>
        <v>#N/A</v>
      </c>
      <c r="KS101" s="153" t="e">
        <f t="shared" si="616"/>
        <v>#N/A</v>
      </c>
      <c r="KT101" s="153" t="e">
        <f t="shared" si="616"/>
        <v>#N/A</v>
      </c>
      <c r="KU101" s="153" t="e">
        <f t="shared" si="616"/>
        <v>#N/A</v>
      </c>
      <c r="KV101" s="153" t="e">
        <f t="shared" si="611"/>
        <v>#N/A</v>
      </c>
      <c r="KW101" s="153" t="e">
        <f t="shared" si="611"/>
        <v>#N/A</v>
      </c>
      <c r="KX101" s="153" t="e">
        <f t="shared" si="611"/>
        <v>#N/A</v>
      </c>
      <c r="KY101" s="153" t="e">
        <f t="shared" si="611"/>
        <v>#N/A</v>
      </c>
      <c r="KZ101" s="153" t="e">
        <f t="shared" si="611"/>
        <v>#N/A</v>
      </c>
      <c r="LA101" s="153" t="e">
        <f t="shared" si="611"/>
        <v>#N/A</v>
      </c>
      <c r="LB101" s="153" t="e">
        <f t="shared" si="611"/>
        <v>#N/A</v>
      </c>
      <c r="LC101" s="153" t="e">
        <f t="shared" si="611"/>
        <v>#N/A</v>
      </c>
      <c r="LD101" s="153" t="e">
        <f t="shared" si="611"/>
        <v>#N/A</v>
      </c>
      <c r="LE101" s="153" t="e">
        <f t="shared" si="611"/>
        <v>#N/A</v>
      </c>
      <c r="LF101" s="153" t="e">
        <f t="shared" si="611"/>
        <v>#N/A</v>
      </c>
      <c r="LG101" s="153" t="e">
        <f t="shared" si="611"/>
        <v>#N/A</v>
      </c>
      <c r="LH101" s="153" t="e">
        <f t="shared" si="611"/>
        <v>#N/A</v>
      </c>
      <c r="LI101" s="153" t="e">
        <f t="shared" si="611"/>
        <v>#N/A</v>
      </c>
      <c r="LJ101" s="153" t="e">
        <f t="shared" si="611"/>
        <v>#N/A</v>
      </c>
      <c r="LK101" s="153" t="e">
        <f t="shared" si="607"/>
        <v>#N/A</v>
      </c>
      <c r="LL101" s="153" t="e">
        <f t="shared" si="607"/>
        <v>#N/A</v>
      </c>
      <c r="LM101" s="153" t="e">
        <f t="shared" si="607"/>
        <v>#N/A</v>
      </c>
      <c r="LN101" s="153" t="e">
        <f t="shared" si="607"/>
        <v>#N/A</v>
      </c>
      <c r="LO101" s="153" t="e">
        <f t="shared" si="607"/>
        <v>#N/A</v>
      </c>
      <c r="LP101" s="153" t="e">
        <f t="shared" si="607"/>
        <v>#N/A</v>
      </c>
      <c r="LQ101" s="153" t="e">
        <f t="shared" si="607"/>
        <v>#N/A</v>
      </c>
      <c r="LR101" s="153" t="e">
        <f t="shared" si="607"/>
        <v>#N/A</v>
      </c>
      <c r="LS101" s="153" t="e">
        <f t="shared" si="607"/>
        <v>#N/A</v>
      </c>
      <c r="LT101" s="153" t="e">
        <f t="shared" si="607"/>
        <v>#N/A</v>
      </c>
      <c r="LU101" s="153" t="e">
        <f t="shared" si="607"/>
        <v>#N/A</v>
      </c>
      <c r="LV101" s="153" t="e">
        <f t="shared" si="607"/>
        <v>#N/A</v>
      </c>
      <c r="LW101" s="153" t="e">
        <f t="shared" si="607"/>
        <v>#N/A</v>
      </c>
      <c r="LX101" s="153" t="e">
        <f t="shared" si="607"/>
        <v>#N/A</v>
      </c>
      <c r="LY101" s="153" t="e">
        <f t="shared" si="607"/>
        <v>#N/A</v>
      </c>
      <c r="LZ101" s="153" t="e">
        <f t="shared" ref="LZ101:MN103" si="624">IF(ISNONTEXT($K101),_xlfn.LOGNORM.DIST(EG101,LN($G101),LN($K101),FALSE),NA())</f>
        <v>#N/A</v>
      </c>
      <c r="MA101" s="153" t="e">
        <f t="shared" si="624"/>
        <v>#N/A</v>
      </c>
      <c r="MB101" s="153" t="e">
        <f t="shared" si="624"/>
        <v>#N/A</v>
      </c>
      <c r="MC101" s="153" t="e">
        <f t="shared" si="624"/>
        <v>#N/A</v>
      </c>
      <c r="MD101" s="153" t="e">
        <f t="shared" si="624"/>
        <v>#N/A</v>
      </c>
      <c r="ME101" s="153" t="e">
        <f t="shared" si="624"/>
        <v>#N/A</v>
      </c>
      <c r="MF101" s="153" t="e">
        <f t="shared" si="624"/>
        <v>#N/A</v>
      </c>
      <c r="MG101" s="153" t="e">
        <f t="shared" si="624"/>
        <v>#N/A</v>
      </c>
      <c r="MH101" s="153" t="e">
        <f t="shared" si="624"/>
        <v>#N/A</v>
      </c>
      <c r="MI101" s="153" t="e">
        <f t="shared" si="624"/>
        <v>#N/A</v>
      </c>
      <c r="MJ101" s="153" t="e">
        <f t="shared" si="624"/>
        <v>#N/A</v>
      </c>
      <c r="MK101" s="153" t="e">
        <f t="shared" si="624"/>
        <v>#N/A</v>
      </c>
      <c r="ML101" s="153" t="e">
        <f t="shared" si="624"/>
        <v>#N/A</v>
      </c>
      <c r="MM101" s="153" t="e">
        <f t="shared" si="624"/>
        <v>#N/A</v>
      </c>
      <c r="MN101" s="153" t="e">
        <f t="shared" si="624"/>
        <v>#N/A</v>
      </c>
      <c r="MO101" s="153" t="e">
        <f t="shared" si="366"/>
        <v>#N/A</v>
      </c>
      <c r="MP101" s="153" t="e">
        <f t="shared" si="604"/>
        <v>#N/A</v>
      </c>
      <c r="MQ101" s="153" t="e">
        <f t="shared" si="604"/>
        <v>#N/A</v>
      </c>
      <c r="MR101" s="153" t="e">
        <f t="shared" si="604"/>
        <v>#N/A</v>
      </c>
      <c r="MS101" s="153" t="e">
        <f t="shared" si="617"/>
        <v>#N/A</v>
      </c>
      <c r="MT101" s="153" t="e">
        <f t="shared" si="617"/>
        <v>#N/A</v>
      </c>
      <c r="MU101" s="153" t="e">
        <f t="shared" si="617"/>
        <v>#N/A</v>
      </c>
      <c r="MV101" s="153" t="e">
        <f t="shared" si="617"/>
        <v>#N/A</v>
      </c>
      <c r="MW101" s="153" t="e">
        <f t="shared" si="617"/>
        <v>#N/A</v>
      </c>
      <c r="MX101" s="153" t="e">
        <f t="shared" si="617"/>
        <v>#N/A</v>
      </c>
      <c r="MY101" s="153" t="e">
        <f t="shared" si="617"/>
        <v>#N/A</v>
      </c>
      <c r="MZ101" s="153" t="e">
        <f t="shared" si="617"/>
        <v>#N/A</v>
      </c>
      <c r="NA101" s="153" t="e">
        <f t="shared" si="617"/>
        <v>#N/A</v>
      </c>
      <c r="NB101" s="153" t="e">
        <f t="shared" si="617"/>
        <v>#N/A</v>
      </c>
      <c r="NC101" s="153" t="e">
        <f t="shared" si="617"/>
        <v>#N/A</v>
      </c>
      <c r="ND101" s="153" t="e">
        <f t="shared" si="617"/>
        <v>#N/A</v>
      </c>
      <c r="NE101" s="153" t="e">
        <f t="shared" si="617"/>
        <v>#N/A</v>
      </c>
      <c r="NF101" s="153" t="e">
        <f t="shared" si="617"/>
        <v>#N/A</v>
      </c>
      <c r="NG101" s="153" t="e">
        <f t="shared" si="617"/>
        <v>#N/A</v>
      </c>
      <c r="NH101" s="153" t="e">
        <f t="shared" si="612"/>
        <v>#N/A</v>
      </c>
      <c r="NI101" s="153" t="e">
        <f t="shared" si="612"/>
        <v>#N/A</v>
      </c>
      <c r="NJ101" s="153" t="e">
        <f t="shared" si="612"/>
        <v>#N/A</v>
      </c>
      <c r="NK101" s="153" t="e">
        <f t="shared" si="612"/>
        <v>#N/A</v>
      </c>
      <c r="NL101" s="153" t="e">
        <f t="shared" si="612"/>
        <v>#N/A</v>
      </c>
      <c r="NM101" s="153" t="e">
        <f t="shared" si="612"/>
        <v>#N/A</v>
      </c>
      <c r="NN101" s="153" t="e">
        <f t="shared" si="612"/>
        <v>#N/A</v>
      </c>
      <c r="NO101" s="153" t="e">
        <f t="shared" si="612"/>
        <v>#N/A</v>
      </c>
      <c r="NP101" s="153" t="e">
        <f t="shared" si="612"/>
        <v>#N/A</v>
      </c>
      <c r="NQ101" s="153" t="e">
        <f t="shared" si="612"/>
        <v>#N/A</v>
      </c>
      <c r="NR101" s="153" t="e">
        <f t="shared" si="612"/>
        <v>#N/A</v>
      </c>
      <c r="NS101" s="153" t="e">
        <f t="shared" si="612"/>
        <v>#N/A</v>
      </c>
      <c r="NT101" s="153" t="e">
        <f t="shared" si="612"/>
        <v>#N/A</v>
      </c>
      <c r="NU101" s="153" t="e">
        <f t="shared" si="612"/>
        <v>#N/A</v>
      </c>
      <c r="NV101" s="153" t="e">
        <f t="shared" si="612"/>
        <v>#N/A</v>
      </c>
      <c r="NW101" s="153" t="e">
        <f t="shared" si="608"/>
        <v>#N/A</v>
      </c>
      <c r="NX101" s="153" t="e">
        <f t="shared" si="608"/>
        <v>#N/A</v>
      </c>
      <c r="NY101" s="153" t="e">
        <f t="shared" si="608"/>
        <v>#N/A</v>
      </c>
      <c r="NZ101" s="153" t="e">
        <f t="shared" si="608"/>
        <v>#N/A</v>
      </c>
      <c r="OA101" s="153" t="e">
        <f t="shared" si="608"/>
        <v>#N/A</v>
      </c>
      <c r="OB101" s="153" t="e">
        <f t="shared" si="608"/>
        <v>#N/A</v>
      </c>
      <c r="OC101" s="153" t="e">
        <f t="shared" si="608"/>
        <v>#N/A</v>
      </c>
      <c r="OD101" s="153" t="e">
        <f t="shared" si="608"/>
        <v>#N/A</v>
      </c>
      <c r="OE101" s="153" t="e">
        <f t="shared" si="608"/>
        <v>#N/A</v>
      </c>
      <c r="OF101" s="153" t="e">
        <f t="shared" si="608"/>
        <v>#N/A</v>
      </c>
      <c r="OG101" s="153" t="e">
        <f t="shared" si="608"/>
        <v>#N/A</v>
      </c>
      <c r="OH101" s="153" t="e">
        <f t="shared" si="608"/>
        <v>#N/A</v>
      </c>
      <c r="OI101" s="153" t="e">
        <f t="shared" si="608"/>
        <v>#N/A</v>
      </c>
      <c r="OJ101" s="153" t="e">
        <f t="shared" si="608"/>
        <v>#N/A</v>
      </c>
      <c r="OK101" s="153" t="e">
        <f t="shared" si="608"/>
        <v>#N/A</v>
      </c>
      <c r="OL101" s="153" t="e">
        <f t="shared" ref="OL101:OZ103" si="625">IF(ISNONTEXT($K101),_xlfn.LOGNORM.DIST(GS101,LN($G101),LN($K101),FALSE),NA())</f>
        <v>#N/A</v>
      </c>
      <c r="OM101" s="153" t="e">
        <f t="shared" si="625"/>
        <v>#N/A</v>
      </c>
      <c r="ON101" s="153" t="e">
        <f t="shared" si="625"/>
        <v>#N/A</v>
      </c>
      <c r="OO101" s="153" t="e">
        <f t="shared" si="625"/>
        <v>#N/A</v>
      </c>
      <c r="OP101" s="153" t="e">
        <f t="shared" si="625"/>
        <v>#N/A</v>
      </c>
      <c r="OQ101" s="153" t="e">
        <f t="shared" si="625"/>
        <v>#N/A</v>
      </c>
      <c r="OR101" s="153" t="e">
        <f t="shared" si="625"/>
        <v>#N/A</v>
      </c>
      <c r="OS101" s="153" t="e">
        <f t="shared" si="625"/>
        <v>#N/A</v>
      </c>
      <c r="OT101" s="153" t="e">
        <f t="shared" si="625"/>
        <v>#N/A</v>
      </c>
      <c r="OU101" s="153" t="e">
        <f t="shared" si="625"/>
        <v>#N/A</v>
      </c>
      <c r="OV101" s="153" t="e">
        <f t="shared" si="625"/>
        <v>#N/A</v>
      </c>
      <c r="OW101" s="153" t="e">
        <f t="shared" si="625"/>
        <v>#N/A</v>
      </c>
      <c r="OX101" s="153" t="e">
        <f t="shared" si="625"/>
        <v>#N/A</v>
      </c>
      <c r="OY101" s="153" t="e">
        <f t="shared" si="625"/>
        <v>#N/A</v>
      </c>
      <c r="OZ101" s="153" t="e">
        <f t="shared" si="625"/>
        <v>#N/A</v>
      </c>
      <c r="PA101" s="153" t="e">
        <f t="shared" si="367"/>
        <v>#N/A</v>
      </c>
      <c r="PB101" s="153" t="e">
        <f t="shared" si="621"/>
        <v>#N/A</v>
      </c>
      <c r="PC101" s="153" t="e">
        <f t="shared" si="621"/>
        <v>#N/A</v>
      </c>
      <c r="PD101" s="153" t="e">
        <f t="shared" si="621"/>
        <v>#N/A</v>
      </c>
      <c r="PE101" s="153" t="e">
        <f t="shared" si="621"/>
        <v>#N/A</v>
      </c>
      <c r="PF101" s="153" t="e">
        <f t="shared" si="621"/>
        <v>#N/A</v>
      </c>
      <c r="PG101" s="153" t="e">
        <f t="shared" si="621"/>
        <v>#N/A</v>
      </c>
      <c r="PH101" s="153" t="e">
        <f t="shared" si="621"/>
        <v>#N/A</v>
      </c>
      <c r="PI101" s="153" t="e">
        <f t="shared" si="621"/>
        <v>#N/A</v>
      </c>
    </row>
    <row r="102" spans="1:425" hidden="1" x14ac:dyDescent="0.75">
      <c r="A102" s="4">
        <v>99</v>
      </c>
      <c r="B102" s="342" t="str">
        <f>IFERROR(_xlfn.LOGNORM.INV(VLookups!$B$22,LN($G102),LN($K102)),"")</f>
        <v/>
      </c>
      <c r="C102" s="87"/>
      <c r="D102" s="342" t="str">
        <f>IFERROR(_xlfn.LOGNORM.INV(VLookups!$B$23,LN($G102),LN($K102)),"")</f>
        <v/>
      </c>
      <c r="E102" s="34" t="str">
        <f t="shared" si="350"/>
        <v/>
      </c>
      <c r="F102" s="34" t="str">
        <f t="shared" si="351"/>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352"/>
        <v/>
      </c>
      <c r="M102" s="70" t="str">
        <f t="shared" si="353"/>
        <v/>
      </c>
      <c r="N102" s="87"/>
      <c r="O102" s="237" t="str">
        <f>IF(AND(N102&gt;0,C102&gt;0,NOT(K102="")),ABS(VLOOKUP($N$1,VLookups!$A$53:$B$54,2,FALSE)-_xlfn.LOGNORM.DIST(N102,LN(G102),LN(K102),TRUE)),"")</f>
        <v/>
      </c>
      <c r="P102" s="86" t="str">
        <f>IF(AND($B102&gt;0,$C102&gt;0,$D102&gt;0,NOT(ISBLANK($H102))),_xlfn.LOGNORM.INV(ABS(VLOOKUP($N$1,VLookups!$A$53:$B$54,2,FALSE)-P$3),LN($G102),LN($K102)),"")</f>
        <v/>
      </c>
      <c r="Q102" s="85" t="str">
        <f>IF(AND($B102&gt;0,$C102&gt;0,$D102&gt;0,NOT(ISBLANK($H102))),_xlfn.LOGNORM.INV(ABS(VLOOKUP($N$1,VLookups!$A$53:$B$54,2,FALSE)-Q$3),LN($G102),LN($K102)),"")</f>
        <v/>
      </c>
      <c r="R102" s="86" t="str">
        <f>IF(AND($B102&gt;0,$C102&gt;0,$D102&gt;0,NOT(ISBLANK($H102))),_xlfn.LOGNORM.INV(ABS(VLOOKUP($N$1,VLookups!$A$53:$B$54,2,FALSE)-R$3),LN($G102),LN($K102)),"")</f>
        <v/>
      </c>
      <c r="S102" s="85" t="str">
        <f>IF(AND($B102&gt;0,$C102&gt;0,$D102&gt;0,NOT(ISBLANK($H102))),_xlfn.LOGNORM.INV(ABS(VLOOKUP($N$1,VLookups!$A$53:$B$54,2,FALSE)-S$3),LN($G102),LN($K102)),"")</f>
        <v/>
      </c>
      <c r="T102" s="86" t="str">
        <f>IF(AND($B102&gt;0,$C102&gt;0,$D102&gt;0,NOT(ISBLANK($H102))),_xlfn.LOGNORM.INV(ABS(VLOOKUP($N$1,VLookups!$A$53:$B$54,2,FALSE)-T$3),LN($G102),LN($K102)),"")</f>
        <v/>
      </c>
      <c r="U102" s="85" t="str">
        <f>IF(AND($B102&gt;0,$C102&gt;0,$D102&gt;0,NOT(ISBLANK($H102))),_xlfn.LOGNORM.INV(ABS(VLOOKUP($N$1,VLookups!$A$53:$B$54,2,FALSE)-U$3),LN($G102),LN($K102)),"")</f>
        <v/>
      </c>
      <c r="V102" s="5"/>
      <c r="W102" s="152" t="str">
        <f t="shared" si="354"/>
        <v/>
      </c>
      <c r="X102" s="152"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53" t="e">
        <f t="shared" si="348"/>
        <v>#N/A</v>
      </c>
      <c r="HR102" s="153" t="e">
        <f t="shared" si="602"/>
        <v>#N/A</v>
      </c>
      <c r="HS102" s="153" t="e">
        <f t="shared" si="602"/>
        <v>#N/A</v>
      </c>
      <c r="HT102" s="153" t="e">
        <f t="shared" si="602"/>
        <v>#N/A</v>
      </c>
      <c r="HU102" s="153" t="e">
        <f t="shared" si="615"/>
        <v>#N/A</v>
      </c>
      <c r="HV102" s="153" t="e">
        <f t="shared" si="615"/>
        <v>#N/A</v>
      </c>
      <c r="HW102" s="153" t="e">
        <f t="shared" si="615"/>
        <v>#N/A</v>
      </c>
      <c r="HX102" s="153" t="e">
        <f t="shared" si="615"/>
        <v>#N/A</v>
      </c>
      <c r="HY102" s="153" t="e">
        <f t="shared" si="615"/>
        <v>#N/A</v>
      </c>
      <c r="HZ102" s="153" t="e">
        <f t="shared" si="615"/>
        <v>#N/A</v>
      </c>
      <c r="IA102" s="153" t="e">
        <f t="shared" si="615"/>
        <v>#N/A</v>
      </c>
      <c r="IB102" s="153" t="e">
        <f t="shared" si="615"/>
        <v>#N/A</v>
      </c>
      <c r="IC102" s="153" t="e">
        <f t="shared" si="615"/>
        <v>#N/A</v>
      </c>
      <c r="ID102" s="153" t="e">
        <f t="shared" si="615"/>
        <v>#N/A</v>
      </c>
      <c r="IE102" s="153" t="e">
        <f t="shared" si="615"/>
        <v>#N/A</v>
      </c>
      <c r="IF102" s="153" t="e">
        <f t="shared" si="615"/>
        <v>#N/A</v>
      </c>
      <c r="IG102" s="153" t="e">
        <f t="shared" si="615"/>
        <v>#N/A</v>
      </c>
      <c r="IH102" s="153" t="e">
        <f t="shared" si="615"/>
        <v>#N/A</v>
      </c>
      <c r="II102" s="153" t="e">
        <f t="shared" si="615"/>
        <v>#N/A</v>
      </c>
      <c r="IJ102" s="153" t="e">
        <f t="shared" si="610"/>
        <v>#N/A</v>
      </c>
      <c r="IK102" s="153" t="e">
        <f t="shared" si="610"/>
        <v>#N/A</v>
      </c>
      <c r="IL102" s="153" t="e">
        <f t="shared" si="610"/>
        <v>#N/A</v>
      </c>
      <c r="IM102" s="153" t="e">
        <f t="shared" si="610"/>
        <v>#N/A</v>
      </c>
      <c r="IN102" s="153" t="e">
        <f t="shared" si="610"/>
        <v>#N/A</v>
      </c>
      <c r="IO102" s="153" t="e">
        <f t="shared" si="610"/>
        <v>#N/A</v>
      </c>
      <c r="IP102" s="153" t="e">
        <f t="shared" si="610"/>
        <v>#N/A</v>
      </c>
      <c r="IQ102" s="153" t="e">
        <f t="shared" si="610"/>
        <v>#N/A</v>
      </c>
      <c r="IR102" s="153" t="e">
        <f t="shared" si="610"/>
        <v>#N/A</v>
      </c>
      <c r="IS102" s="153" t="e">
        <f t="shared" si="610"/>
        <v>#N/A</v>
      </c>
      <c r="IT102" s="153" t="e">
        <f t="shared" si="610"/>
        <v>#N/A</v>
      </c>
      <c r="IU102" s="153" t="e">
        <f t="shared" si="610"/>
        <v>#N/A</v>
      </c>
      <c r="IV102" s="153" t="e">
        <f t="shared" si="610"/>
        <v>#N/A</v>
      </c>
      <c r="IW102" s="153" t="e">
        <f t="shared" si="610"/>
        <v>#N/A</v>
      </c>
      <c r="IX102" s="153" t="e">
        <f t="shared" si="610"/>
        <v>#N/A</v>
      </c>
      <c r="IY102" s="153" t="e">
        <f t="shared" si="606"/>
        <v>#N/A</v>
      </c>
      <c r="IZ102" s="153" t="e">
        <f t="shared" si="606"/>
        <v>#N/A</v>
      </c>
      <c r="JA102" s="153" t="e">
        <f t="shared" si="606"/>
        <v>#N/A</v>
      </c>
      <c r="JB102" s="153" t="e">
        <f t="shared" si="606"/>
        <v>#N/A</v>
      </c>
      <c r="JC102" s="153" t="e">
        <f t="shared" si="606"/>
        <v>#N/A</v>
      </c>
      <c r="JD102" s="153" t="e">
        <f t="shared" si="606"/>
        <v>#N/A</v>
      </c>
      <c r="JE102" s="153" t="e">
        <f t="shared" si="606"/>
        <v>#N/A</v>
      </c>
      <c r="JF102" s="153" t="e">
        <f t="shared" si="606"/>
        <v>#N/A</v>
      </c>
      <c r="JG102" s="153" t="e">
        <f t="shared" si="606"/>
        <v>#N/A</v>
      </c>
      <c r="JH102" s="153" t="e">
        <f t="shared" si="606"/>
        <v>#N/A</v>
      </c>
      <c r="JI102" s="153" t="e">
        <f t="shared" si="606"/>
        <v>#N/A</v>
      </c>
      <c r="JJ102" s="153" t="e">
        <f t="shared" si="606"/>
        <v>#N/A</v>
      </c>
      <c r="JK102" s="153" t="e">
        <f t="shared" si="606"/>
        <v>#N/A</v>
      </c>
      <c r="JL102" s="153" t="e">
        <f t="shared" si="606"/>
        <v>#N/A</v>
      </c>
      <c r="JM102" s="153" t="e">
        <f t="shared" si="606"/>
        <v>#N/A</v>
      </c>
      <c r="JN102" s="153" t="e">
        <f t="shared" si="623"/>
        <v>#N/A</v>
      </c>
      <c r="JO102" s="153" t="e">
        <f t="shared" si="623"/>
        <v>#N/A</v>
      </c>
      <c r="JP102" s="153" t="e">
        <f t="shared" si="623"/>
        <v>#N/A</v>
      </c>
      <c r="JQ102" s="153" t="e">
        <f t="shared" si="623"/>
        <v>#N/A</v>
      </c>
      <c r="JR102" s="153" t="e">
        <f t="shared" si="623"/>
        <v>#N/A</v>
      </c>
      <c r="JS102" s="153" t="e">
        <f t="shared" si="623"/>
        <v>#N/A</v>
      </c>
      <c r="JT102" s="153" t="e">
        <f t="shared" si="623"/>
        <v>#N/A</v>
      </c>
      <c r="JU102" s="153" t="e">
        <f t="shared" si="623"/>
        <v>#N/A</v>
      </c>
      <c r="JV102" s="153" t="e">
        <f t="shared" si="623"/>
        <v>#N/A</v>
      </c>
      <c r="JW102" s="153" t="e">
        <f t="shared" si="623"/>
        <v>#N/A</v>
      </c>
      <c r="JX102" s="153" t="e">
        <f t="shared" si="623"/>
        <v>#N/A</v>
      </c>
      <c r="JY102" s="153" t="e">
        <f t="shared" si="623"/>
        <v>#N/A</v>
      </c>
      <c r="JZ102" s="153" t="e">
        <f t="shared" si="623"/>
        <v>#N/A</v>
      </c>
      <c r="KA102" s="153" t="e">
        <f t="shared" si="623"/>
        <v>#N/A</v>
      </c>
      <c r="KB102" s="153" t="e">
        <f t="shared" si="623"/>
        <v>#N/A</v>
      </c>
      <c r="KC102" s="153" t="e">
        <f t="shared" si="365"/>
        <v>#N/A</v>
      </c>
      <c r="KD102" s="153" t="e">
        <f t="shared" si="603"/>
        <v>#N/A</v>
      </c>
      <c r="KE102" s="153" t="e">
        <f t="shared" si="603"/>
        <v>#N/A</v>
      </c>
      <c r="KF102" s="153" t="e">
        <f t="shared" si="603"/>
        <v>#N/A</v>
      </c>
      <c r="KG102" s="153" t="e">
        <f t="shared" si="616"/>
        <v>#N/A</v>
      </c>
      <c r="KH102" s="153" t="e">
        <f t="shared" si="616"/>
        <v>#N/A</v>
      </c>
      <c r="KI102" s="153" t="e">
        <f t="shared" si="616"/>
        <v>#N/A</v>
      </c>
      <c r="KJ102" s="153" t="e">
        <f t="shared" si="616"/>
        <v>#N/A</v>
      </c>
      <c r="KK102" s="153" t="e">
        <f t="shared" si="616"/>
        <v>#N/A</v>
      </c>
      <c r="KL102" s="153" t="e">
        <f t="shared" si="616"/>
        <v>#N/A</v>
      </c>
      <c r="KM102" s="153" t="e">
        <f t="shared" si="616"/>
        <v>#N/A</v>
      </c>
      <c r="KN102" s="153" t="e">
        <f t="shared" si="616"/>
        <v>#N/A</v>
      </c>
      <c r="KO102" s="153" t="e">
        <f t="shared" si="616"/>
        <v>#N/A</v>
      </c>
      <c r="KP102" s="153" t="e">
        <f t="shared" si="616"/>
        <v>#N/A</v>
      </c>
      <c r="KQ102" s="153" t="e">
        <f t="shared" si="616"/>
        <v>#N/A</v>
      </c>
      <c r="KR102" s="153" t="e">
        <f t="shared" si="616"/>
        <v>#N/A</v>
      </c>
      <c r="KS102" s="153" t="e">
        <f t="shared" si="616"/>
        <v>#N/A</v>
      </c>
      <c r="KT102" s="153" t="e">
        <f t="shared" si="616"/>
        <v>#N/A</v>
      </c>
      <c r="KU102" s="153" t="e">
        <f t="shared" si="616"/>
        <v>#N/A</v>
      </c>
      <c r="KV102" s="153" t="e">
        <f t="shared" si="611"/>
        <v>#N/A</v>
      </c>
      <c r="KW102" s="153" t="e">
        <f t="shared" si="611"/>
        <v>#N/A</v>
      </c>
      <c r="KX102" s="153" t="e">
        <f t="shared" si="611"/>
        <v>#N/A</v>
      </c>
      <c r="KY102" s="153" t="e">
        <f t="shared" si="611"/>
        <v>#N/A</v>
      </c>
      <c r="KZ102" s="153" t="e">
        <f t="shared" si="611"/>
        <v>#N/A</v>
      </c>
      <c r="LA102" s="153" t="e">
        <f t="shared" si="611"/>
        <v>#N/A</v>
      </c>
      <c r="LB102" s="153" t="e">
        <f t="shared" si="611"/>
        <v>#N/A</v>
      </c>
      <c r="LC102" s="153" t="e">
        <f t="shared" si="611"/>
        <v>#N/A</v>
      </c>
      <c r="LD102" s="153" t="e">
        <f t="shared" si="611"/>
        <v>#N/A</v>
      </c>
      <c r="LE102" s="153" t="e">
        <f t="shared" si="611"/>
        <v>#N/A</v>
      </c>
      <c r="LF102" s="153" t="e">
        <f t="shared" si="611"/>
        <v>#N/A</v>
      </c>
      <c r="LG102" s="153" t="e">
        <f t="shared" si="611"/>
        <v>#N/A</v>
      </c>
      <c r="LH102" s="153" t="e">
        <f t="shared" si="611"/>
        <v>#N/A</v>
      </c>
      <c r="LI102" s="153" t="e">
        <f t="shared" si="611"/>
        <v>#N/A</v>
      </c>
      <c r="LJ102" s="153" t="e">
        <f t="shared" si="611"/>
        <v>#N/A</v>
      </c>
      <c r="LK102" s="153" t="e">
        <f t="shared" si="607"/>
        <v>#N/A</v>
      </c>
      <c r="LL102" s="153" t="e">
        <f t="shared" si="607"/>
        <v>#N/A</v>
      </c>
      <c r="LM102" s="153" t="e">
        <f t="shared" si="607"/>
        <v>#N/A</v>
      </c>
      <c r="LN102" s="153" t="e">
        <f t="shared" si="607"/>
        <v>#N/A</v>
      </c>
      <c r="LO102" s="153" t="e">
        <f t="shared" si="607"/>
        <v>#N/A</v>
      </c>
      <c r="LP102" s="153" t="e">
        <f t="shared" si="607"/>
        <v>#N/A</v>
      </c>
      <c r="LQ102" s="153" t="e">
        <f t="shared" si="607"/>
        <v>#N/A</v>
      </c>
      <c r="LR102" s="153" t="e">
        <f t="shared" si="607"/>
        <v>#N/A</v>
      </c>
      <c r="LS102" s="153" t="e">
        <f t="shared" si="607"/>
        <v>#N/A</v>
      </c>
      <c r="LT102" s="153" t="e">
        <f t="shared" si="607"/>
        <v>#N/A</v>
      </c>
      <c r="LU102" s="153" t="e">
        <f t="shared" si="607"/>
        <v>#N/A</v>
      </c>
      <c r="LV102" s="153" t="e">
        <f t="shared" si="607"/>
        <v>#N/A</v>
      </c>
      <c r="LW102" s="153" t="e">
        <f t="shared" si="607"/>
        <v>#N/A</v>
      </c>
      <c r="LX102" s="153" t="e">
        <f t="shared" si="607"/>
        <v>#N/A</v>
      </c>
      <c r="LY102" s="153" t="e">
        <f t="shared" si="607"/>
        <v>#N/A</v>
      </c>
      <c r="LZ102" s="153" t="e">
        <f t="shared" si="624"/>
        <v>#N/A</v>
      </c>
      <c r="MA102" s="153" t="e">
        <f t="shared" si="624"/>
        <v>#N/A</v>
      </c>
      <c r="MB102" s="153" t="e">
        <f t="shared" si="624"/>
        <v>#N/A</v>
      </c>
      <c r="MC102" s="153" t="e">
        <f t="shared" si="624"/>
        <v>#N/A</v>
      </c>
      <c r="MD102" s="153" t="e">
        <f t="shared" si="624"/>
        <v>#N/A</v>
      </c>
      <c r="ME102" s="153" t="e">
        <f t="shared" si="624"/>
        <v>#N/A</v>
      </c>
      <c r="MF102" s="153" t="e">
        <f t="shared" si="624"/>
        <v>#N/A</v>
      </c>
      <c r="MG102" s="153" t="e">
        <f t="shared" si="624"/>
        <v>#N/A</v>
      </c>
      <c r="MH102" s="153" t="e">
        <f t="shared" si="624"/>
        <v>#N/A</v>
      </c>
      <c r="MI102" s="153" t="e">
        <f t="shared" si="624"/>
        <v>#N/A</v>
      </c>
      <c r="MJ102" s="153" t="e">
        <f t="shared" si="624"/>
        <v>#N/A</v>
      </c>
      <c r="MK102" s="153" t="e">
        <f t="shared" si="624"/>
        <v>#N/A</v>
      </c>
      <c r="ML102" s="153" t="e">
        <f t="shared" si="624"/>
        <v>#N/A</v>
      </c>
      <c r="MM102" s="153" t="e">
        <f t="shared" si="624"/>
        <v>#N/A</v>
      </c>
      <c r="MN102" s="153" t="e">
        <f t="shared" si="624"/>
        <v>#N/A</v>
      </c>
      <c r="MO102" s="153" t="e">
        <f t="shared" si="366"/>
        <v>#N/A</v>
      </c>
      <c r="MP102" s="153" t="e">
        <f t="shared" si="604"/>
        <v>#N/A</v>
      </c>
      <c r="MQ102" s="153" t="e">
        <f t="shared" si="604"/>
        <v>#N/A</v>
      </c>
      <c r="MR102" s="153" t="e">
        <f t="shared" si="604"/>
        <v>#N/A</v>
      </c>
      <c r="MS102" s="153" t="e">
        <f t="shared" si="617"/>
        <v>#N/A</v>
      </c>
      <c r="MT102" s="153" t="e">
        <f t="shared" si="617"/>
        <v>#N/A</v>
      </c>
      <c r="MU102" s="153" t="e">
        <f t="shared" si="617"/>
        <v>#N/A</v>
      </c>
      <c r="MV102" s="153" t="e">
        <f t="shared" si="617"/>
        <v>#N/A</v>
      </c>
      <c r="MW102" s="153" t="e">
        <f t="shared" si="617"/>
        <v>#N/A</v>
      </c>
      <c r="MX102" s="153" t="e">
        <f t="shared" si="617"/>
        <v>#N/A</v>
      </c>
      <c r="MY102" s="153" t="e">
        <f t="shared" si="617"/>
        <v>#N/A</v>
      </c>
      <c r="MZ102" s="153" t="e">
        <f t="shared" si="617"/>
        <v>#N/A</v>
      </c>
      <c r="NA102" s="153" t="e">
        <f t="shared" si="617"/>
        <v>#N/A</v>
      </c>
      <c r="NB102" s="153" t="e">
        <f t="shared" si="617"/>
        <v>#N/A</v>
      </c>
      <c r="NC102" s="153" t="e">
        <f t="shared" si="617"/>
        <v>#N/A</v>
      </c>
      <c r="ND102" s="153" t="e">
        <f t="shared" si="617"/>
        <v>#N/A</v>
      </c>
      <c r="NE102" s="153" t="e">
        <f t="shared" si="617"/>
        <v>#N/A</v>
      </c>
      <c r="NF102" s="153" t="e">
        <f t="shared" si="617"/>
        <v>#N/A</v>
      </c>
      <c r="NG102" s="153" t="e">
        <f t="shared" si="617"/>
        <v>#N/A</v>
      </c>
      <c r="NH102" s="153" t="e">
        <f t="shared" si="612"/>
        <v>#N/A</v>
      </c>
      <c r="NI102" s="153" t="e">
        <f t="shared" si="612"/>
        <v>#N/A</v>
      </c>
      <c r="NJ102" s="153" t="e">
        <f t="shared" si="612"/>
        <v>#N/A</v>
      </c>
      <c r="NK102" s="153" t="e">
        <f t="shared" si="612"/>
        <v>#N/A</v>
      </c>
      <c r="NL102" s="153" t="e">
        <f t="shared" si="612"/>
        <v>#N/A</v>
      </c>
      <c r="NM102" s="153" t="e">
        <f t="shared" si="612"/>
        <v>#N/A</v>
      </c>
      <c r="NN102" s="153" t="e">
        <f t="shared" si="612"/>
        <v>#N/A</v>
      </c>
      <c r="NO102" s="153" t="e">
        <f t="shared" si="612"/>
        <v>#N/A</v>
      </c>
      <c r="NP102" s="153" t="e">
        <f t="shared" si="612"/>
        <v>#N/A</v>
      </c>
      <c r="NQ102" s="153" t="e">
        <f t="shared" si="612"/>
        <v>#N/A</v>
      </c>
      <c r="NR102" s="153" t="e">
        <f t="shared" si="612"/>
        <v>#N/A</v>
      </c>
      <c r="NS102" s="153" t="e">
        <f t="shared" si="612"/>
        <v>#N/A</v>
      </c>
      <c r="NT102" s="153" t="e">
        <f t="shared" si="612"/>
        <v>#N/A</v>
      </c>
      <c r="NU102" s="153" t="e">
        <f t="shared" si="612"/>
        <v>#N/A</v>
      </c>
      <c r="NV102" s="153" t="e">
        <f t="shared" si="612"/>
        <v>#N/A</v>
      </c>
      <c r="NW102" s="153" t="e">
        <f t="shared" si="608"/>
        <v>#N/A</v>
      </c>
      <c r="NX102" s="153" t="e">
        <f t="shared" si="608"/>
        <v>#N/A</v>
      </c>
      <c r="NY102" s="153" t="e">
        <f t="shared" si="608"/>
        <v>#N/A</v>
      </c>
      <c r="NZ102" s="153" t="e">
        <f t="shared" si="608"/>
        <v>#N/A</v>
      </c>
      <c r="OA102" s="153" t="e">
        <f t="shared" si="608"/>
        <v>#N/A</v>
      </c>
      <c r="OB102" s="153" t="e">
        <f t="shared" si="608"/>
        <v>#N/A</v>
      </c>
      <c r="OC102" s="153" t="e">
        <f t="shared" si="608"/>
        <v>#N/A</v>
      </c>
      <c r="OD102" s="153" t="e">
        <f t="shared" si="608"/>
        <v>#N/A</v>
      </c>
      <c r="OE102" s="153" t="e">
        <f t="shared" si="608"/>
        <v>#N/A</v>
      </c>
      <c r="OF102" s="153" t="e">
        <f t="shared" si="608"/>
        <v>#N/A</v>
      </c>
      <c r="OG102" s="153" t="e">
        <f t="shared" si="608"/>
        <v>#N/A</v>
      </c>
      <c r="OH102" s="153" t="e">
        <f t="shared" si="608"/>
        <v>#N/A</v>
      </c>
      <c r="OI102" s="153" t="e">
        <f t="shared" si="608"/>
        <v>#N/A</v>
      </c>
      <c r="OJ102" s="153" t="e">
        <f t="shared" si="608"/>
        <v>#N/A</v>
      </c>
      <c r="OK102" s="153" t="e">
        <f t="shared" si="608"/>
        <v>#N/A</v>
      </c>
      <c r="OL102" s="153" t="e">
        <f t="shared" si="625"/>
        <v>#N/A</v>
      </c>
      <c r="OM102" s="153" t="e">
        <f t="shared" si="625"/>
        <v>#N/A</v>
      </c>
      <c r="ON102" s="153" t="e">
        <f t="shared" si="625"/>
        <v>#N/A</v>
      </c>
      <c r="OO102" s="153" t="e">
        <f t="shared" si="625"/>
        <v>#N/A</v>
      </c>
      <c r="OP102" s="153" t="e">
        <f t="shared" si="625"/>
        <v>#N/A</v>
      </c>
      <c r="OQ102" s="153" t="e">
        <f t="shared" si="625"/>
        <v>#N/A</v>
      </c>
      <c r="OR102" s="153" t="e">
        <f t="shared" si="625"/>
        <v>#N/A</v>
      </c>
      <c r="OS102" s="153" t="e">
        <f t="shared" si="625"/>
        <v>#N/A</v>
      </c>
      <c r="OT102" s="153" t="e">
        <f t="shared" si="625"/>
        <v>#N/A</v>
      </c>
      <c r="OU102" s="153" t="e">
        <f t="shared" si="625"/>
        <v>#N/A</v>
      </c>
      <c r="OV102" s="153" t="e">
        <f t="shared" si="625"/>
        <v>#N/A</v>
      </c>
      <c r="OW102" s="153" t="e">
        <f t="shared" si="625"/>
        <v>#N/A</v>
      </c>
      <c r="OX102" s="153" t="e">
        <f t="shared" si="625"/>
        <v>#N/A</v>
      </c>
      <c r="OY102" s="153" t="e">
        <f t="shared" si="625"/>
        <v>#N/A</v>
      </c>
      <c r="OZ102" s="153" t="e">
        <f t="shared" si="625"/>
        <v>#N/A</v>
      </c>
      <c r="PA102" s="153" t="e">
        <f t="shared" si="367"/>
        <v>#N/A</v>
      </c>
      <c r="PB102" s="153" t="e">
        <f t="shared" si="621"/>
        <v>#N/A</v>
      </c>
      <c r="PC102" s="153" t="e">
        <f t="shared" si="621"/>
        <v>#N/A</v>
      </c>
      <c r="PD102" s="153" t="e">
        <f t="shared" si="621"/>
        <v>#N/A</v>
      </c>
      <c r="PE102" s="153" t="e">
        <f t="shared" si="621"/>
        <v>#N/A</v>
      </c>
      <c r="PF102" s="153" t="e">
        <f t="shared" si="621"/>
        <v>#N/A</v>
      </c>
      <c r="PG102" s="153" t="e">
        <f t="shared" si="621"/>
        <v>#N/A</v>
      </c>
      <c r="PH102" s="153" t="e">
        <f t="shared" si="621"/>
        <v>#N/A</v>
      </c>
      <c r="PI102" s="153" t="e">
        <f t="shared" si="621"/>
        <v>#N/A</v>
      </c>
    </row>
    <row r="103" spans="1:425" hidden="1" x14ac:dyDescent="0.75">
      <c r="A103" s="4">
        <v>100</v>
      </c>
      <c r="B103" s="342" t="str">
        <f>IFERROR(_xlfn.LOGNORM.INV(VLookups!$B$22,LN($G103),LN($K103)),"")</f>
        <v/>
      </c>
      <c r="C103" s="87"/>
      <c r="D103" s="342" t="str">
        <f>IFERROR(_xlfn.LOGNORM.INV(VLookups!$B$23,LN($G103),LN($K103)),"")</f>
        <v/>
      </c>
      <c r="E103" s="34" t="str">
        <f t="shared" si="350"/>
        <v/>
      </c>
      <c r="F103" s="34" t="str">
        <f t="shared" si="351"/>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352"/>
        <v/>
      </c>
      <c r="M103" s="70" t="str">
        <f t="shared" si="353"/>
        <v/>
      </c>
      <c r="N103" s="87"/>
      <c r="O103" s="237" t="str">
        <f>IF(AND(N103&gt;0,C103&gt;0,NOT(K103="")),ABS(VLOOKUP($N$1,VLookups!$A$53:$B$54,2,FALSE)-_xlfn.LOGNORM.DIST(N103,LN(G103),LN(K103),TRUE)),"")</f>
        <v/>
      </c>
      <c r="P103" s="86" t="str">
        <f>IF(AND($B103&gt;0,$C103&gt;0,$D103&gt;0,NOT(ISBLANK($H103))),_xlfn.LOGNORM.INV(ABS(VLOOKUP($N$1,VLookups!$A$53:$B$54,2,FALSE)-P$3),LN($G103),LN($K103)),"")</f>
        <v/>
      </c>
      <c r="Q103" s="85" t="str">
        <f>IF(AND($B103&gt;0,$C103&gt;0,$D103&gt;0,NOT(ISBLANK($H103))),_xlfn.LOGNORM.INV(ABS(VLOOKUP($N$1,VLookups!$A$53:$B$54,2,FALSE)-Q$3),LN($G103),LN($K103)),"")</f>
        <v/>
      </c>
      <c r="R103" s="86" t="str">
        <f>IF(AND($B103&gt;0,$C103&gt;0,$D103&gt;0,NOT(ISBLANK($H103))),_xlfn.LOGNORM.INV(ABS(VLOOKUP($N$1,VLookups!$A$53:$B$54,2,FALSE)-R$3),LN($G103),LN($K103)),"")</f>
        <v/>
      </c>
      <c r="S103" s="85" t="str">
        <f>IF(AND($B103&gt;0,$C103&gt;0,$D103&gt;0,NOT(ISBLANK($H103))),_xlfn.LOGNORM.INV(ABS(VLOOKUP($N$1,VLookups!$A$53:$B$54,2,FALSE)-S$3),LN($G103),LN($K103)),"")</f>
        <v/>
      </c>
      <c r="T103" s="86" t="str">
        <f>IF(AND($B103&gt;0,$C103&gt;0,$D103&gt;0,NOT(ISBLANK($H103))),_xlfn.LOGNORM.INV(ABS(VLOOKUP($N$1,VLookups!$A$53:$B$54,2,FALSE)-T$3),LN($G103),LN($K103)),"")</f>
        <v/>
      </c>
      <c r="U103" s="85" t="str">
        <f>IF(AND($B103&gt;0,$C103&gt;0,$D103&gt;0,NOT(ISBLANK($H103))),_xlfn.LOGNORM.INV(ABS(VLOOKUP($N$1,VLookups!$A$53:$B$54,2,FALSE)-U$3),LN($G103),LN($K103)),"")</f>
        <v/>
      </c>
      <c r="V103" s="5"/>
      <c r="W103" s="152" t="str">
        <f t="shared" si="354"/>
        <v/>
      </c>
      <c r="X103" s="152"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53" t="e">
        <f t="shared" si="348"/>
        <v>#N/A</v>
      </c>
      <c r="HR103" s="153" t="e">
        <f t="shared" si="602"/>
        <v>#N/A</v>
      </c>
      <c r="HS103" s="153" t="e">
        <f t="shared" si="602"/>
        <v>#N/A</v>
      </c>
      <c r="HT103" s="153" t="e">
        <f t="shared" si="602"/>
        <v>#N/A</v>
      </c>
      <c r="HU103" s="153" t="e">
        <f t="shared" si="615"/>
        <v>#N/A</v>
      </c>
      <c r="HV103" s="153" t="e">
        <f t="shared" si="615"/>
        <v>#N/A</v>
      </c>
      <c r="HW103" s="153" t="e">
        <f t="shared" si="615"/>
        <v>#N/A</v>
      </c>
      <c r="HX103" s="153" t="e">
        <f t="shared" si="615"/>
        <v>#N/A</v>
      </c>
      <c r="HY103" s="153" t="e">
        <f t="shared" si="615"/>
        <v>#N/A</v>
      </c>
      <c r="HZ103" s="153" t="e">
        <f t="shared" si="615"/>
        <v>#N/A</v>
      </c>
      <c r="IA103" s="153" t="e">
        <f t="shared" si="615"/>
        <v>#N/A</v>
      </c>
      <c r="IB103" s="153" t="e">
        <f t="shared" si="615"/>
        <v>#N/A</v>
      </c>
      <c r="IC103" s="153" t="e">
        <f t="shared" si="615"/>
        <v>#N/A</v>
      </c>
      <c r="ID103" s="153" t="e">
        <f t="shared" si="615"/>
        <v>#N/A</v>
      </c>
      <c r="IE103" s="153" t="e">
        <f t="shared" si="615"/>
        <v>#N/A</v>
      </c>
      <c r="IF103" s="153" t="e">
        <f t="shared" si="615"/>
        <v>#N/A</v>
      </c>
      <c r="IG103" s="153" t="e">
        <f t="shared" si="615"/>
        <v>#N/A</v>
      </c>
      <c r="IH103" s="153" t="e">
        <f t="shared" si="615"/>
        <v>#N/A</v>
      </c>
      <c r="II103" s="153" t="e">
        <f t="shared" si="615"/>
        <v>#N/A</v>
      </c>
      <c r="IJ103" s="153" t="e">
        <f t="shared" si="610"/>
        <v>#N/A</v>
      </c>
      <c r="IK103" s="153" t="e">
        <f t="shared" si="610"/>
        <v>#N/A</v>
      </c>
      <c r="IL103" s="153" t="e">
        <f t="shared" si="610"/>
        <v>#N/A</v>
      </c>
      <c r="IM103" s="153" t="e">
        <f t="shared" si="610"/>
        <v>#N/A</v>
      </c>
      <c r="IN103" s="153" t="e">
        <f t="shared" si="610"/>
        <v>#N/A</v>
      </c>
      <c r="IO103" s="153" t="e">
        <f t="shared" si="610"/>
        <v>#N/A</v>
      </c>
      <c r="IP103" s="153" t="e">
        <f t="shared" si="610"/>
        <v>#N/A</v>
      </c>
      <c r="IQ103" s="153" t="e">
        <f t="shared" si="610"/>
        <v>#N/A</v>
      </c>
      <c r="IR103" s="153" t="e">
        <f t="shared" si="610"/>
        <v>#N/A</v>
      </c>
      <c r="IS103" s="153" t="e">
        <f t="shared" si="610"/>
        <v>#N/A</v>
      </c>
      <c r="IT103" s="153" t="e">
        <f t="shared" si="610"/>
        <v>#N/A</v>
      </c>
      <c r="IU103" s="153" t="e">
        <f t="shared" si="610"/>
        <v>#N/A</v>
      </c>
      <c r="IV103" s="153" t="e">
        <f t="shared" si="610"/>
        <v>#N/A</v>
      </c>
      <c r="IW103" s="153" t="e">
        <f t="shared" si="610"/>
        <v>#N/A</v>
      </c>
      <c r="IX103" s="153" t="e">
        <f t="shared" si="610"/>
        <v>#N/A</v>
      </c>
      <c r="IY103" s="153" t="e">
        <f t="shared" si="606"/>
        <v>#N/A</v>
      </c>
      <c r="IZ103" s="153" t="e">
        <f t="shared" si="606"/>
        <v>#N/A</v>
      </c>
      <c r="JA103" s="153" t="e">
        <f t="shared" si="606"/>
        <v>#N/A</v>
      </c>
      <c r="JB103" s="153" t="e">
        <f t="shared" si="606"/>
        <v>#N/A</v>
      </c>
      <c r="JC103" s="153" t="e">
        <f t="shared" si="606"/>
        <v>#N/A</v>
      </c>
      <c r="JD103" s="153" t="e">
        <f t="shared" si="606"/>
        <v>#N/A</v>
      </c>
      <c r="JE103" s="153" t="e">
        <f t="shared" si="606"/>
        <v>#N/A</v>
      </c>
      <c r="JF103" s="153" t="e">
        <f t="shared" si="606"/>
        <v>#N/A</v>
      </c>
      <c r="JG103" s="153" t="e">
        <f t="shared" si="606"/>
        <v>#N/A</v>
      </c>
      <c r="JH103" s="153" t="e">
        <f t="shared" si="606"/>
        <v>#N/A</v>
      </c>
      <c r="JI103" s="153" t="e">
        <f t="shared" si="606"/>
        <v>#N/A</v>
      </c>
      <c r="JJ103" s="153" t="e">
        <f t="shared" si="606"/>
        <v>#N/A</v>
      </c>
      <c r="JK103" s="153" t="e">
        <f t="shared" si="606"/>
        <v>#N/A</v>
      </c>
      <c r="JL103" s="153" t="e">
        <f t="shared" si="606"/>
        <v>#N/A</v>
      </c>
      <c r="JM103" s="153" t="e">
        <f t="shared" si="606"/>
        <v>#N/A</v>
      </c>
      <c r="JN103" s="153" t="e">
        <f t="shared" si="623"/>
        <v>#N/A</v>
      </c>
      <c r="JO103" s="153" t="e">
        <f t="shared" si="623"/>
        <v>#N/A</v>
      </c>
      <c r="JP103" s="153" t="e">
        <f t="shared" si="623"/>
        <v>#N/A</v>
      </c>
      <c r="JQ103" s="153" t="e">
        <f t="shared" si="623"/>
        <v>#N/A</v>
      </c>
      <c r="JR103" s="153" t="e">
        <f t="shared" si="623"/>
        <v>#N/A</v>
      </c>
      <c r="JS103" s="153" t="e">
        <f t="shared" si="623"/>
        <v>#N/A</v>
      </c>
      <c r="JT103" s="153" t="e">
        <f t="shared" si="623"/>
        <v>#N/A</v>
      </c>
      <c r="JU103" s="153" t="e">
        <f t="shared" si="623"/>
        <v>#N/A</v>
      </c>
      <c r="JV103" s="153" t="e">
        <f t="shared" si="623"/>
        <v>#N/A</v>
      </c>
      <c r="JW103" s="153" t="e">
        <f t="shared" si="623"/>
        <v>#N/A</v>
      </c>
      <c r="JX103" s="153" t="e">
        <f t="shared" si="623"/>
        <v>#N/A</v>
      </c>
      <c r="JY103" s="153" t="e">
        <f t="shared" si="623"/>
        <v>#N/A</v>
      </c>
      <c r="JZ103" s="153" t="e">
        <f t="shared" si="623"/>
        <v>#N/A</v>
      </c>
      <c r="KA103" s="153" t="e">
        <f t="shared" si="623"/>
        <v>#N/A</v>
      </c>
      <c r="KB103" s="153" t="e">
        <f t="shared" si="623"/>
        <v>#N/A</v>
      </c>
      <c r="KC103" s="153" t="e">
        <f t="shared" si="365"/>
        <v>#N/A</v>
      </c>
      <c r="KD103" s="153" t="e">
        <f t="shared" si="603"/>
        <v>#N/A</v>
      </c>
      <c r="KE103" s="153" t="e">
        <f t="shared" si="603"/>
        <v>#N/A</v>
      </c>
      <c r="KF103" s="153" t="e">
        <f t="shared" si="603"/>
        <v>#N/A</v>
      </c>
      <c r="KG103" s="153" t="e">
        <f t="shared" si="616"/>
        <v>#N/A</v>
      </c>
      <c r="KH103" s="153" t="e">
        <f t="shared" si="616"/>
        <v>#N/A</v>
      </c>
      <c r="KI103" s="153" t="e">
        <f t="shared" si="616"/>
        <v>#N/A</v>
      </c>
      <c r="KJ103" s="153" t="e">
        <f t="shared" si="616"/>
        <v>#N/A</v>
      </c>
      <c r="KK103" s="153" t="e">
        <f t="shared" si="616"/>
        <v>#N/A</v>
      </c>
      <c r="KL103" s="153" t="e">
        <f t="shared" si="616"/>
        <v>#N/A</v>
      </c>
      <c r="KM103" s="153" t="e">
        <f t="shared" si="616"/>
        <v>#N/A</v>
      </c>
      <c r="KN103" s="153" t="e">
        <f t="shared" si="616"/>
        <v>#N/A</v>
      </c>
      <c r="KO103" s="153" t="e">
        <f t="shared" si="616"/>
        <v>#N/A</v>
      </c>
      <c r="KP103" s="153" t="e">
        <f t="shared" si="616"/>
        <v>#N/A</v>
      </c>
      <c r="KQ103" s="153" t="e">
        <f t="shared" si="616"/>
        <v>#N/A</v>
      </c>
      <c r="KR103" s="153" t="e">
        <f t="shared" si="616"/>
        <v>#N/A</v>
      </c>
      <c r="KS103" s="153" t="e">
        <f t="shared" si="616"/>
        <v>#N/A</v>
      </c>
      <c r="KT103" s="153" t="e">
        <f t="shared" si="616"/>
        <v>#N/A</v>
      </c>
      <c r="KU103" s="153" t="e">
        <f t="shared" si="616"/>
        <v>#N/A</v>
      </c>
      <c r="KV103" s="153" t="e">
        <f t="shared" si="611"/>
        <v>#N/A</v>
      </c>
      <c r="KW103" s="153" t="e">
        <f t="shared" si="611"/>
        <v>#N/A</v>
      </c>
      <c r="KX103" s="153" t="e">
        <f t="shared" si="611"/>
        <v>#N/A</v>
      </c>
      <c r="KY103" s="153" t="e">
        <f t="shared" si="611"/>
        <v>#N/A</v>
      </c>
      <c r="KZ103" s="153" t="e">
        <f t="shared" si="611"/>
        <v>#N/A</v>
      </c>
      <c r="LA103" s="153" t="e">
        <f t="shared" si="611"/>
        <v>#N/A</v>
      </c>
      <c r="LB103" s="153" t="e">
        <f t="shared" si="611"/>
        <v>#N/A</v>
      </c>
      <c r="LC103" s="153" t="e">
        <f t="shared" si="611"/>
        <v>#N/A</v>
      </c>
      <c r="LD103" s="153" t="e">
        <f t="shared" si="611"/>
        <v>#N/A</v>
      </c>
      <c r="LE103" s="153" t="e">
        <f t="shared" si="611"/>
        <v>#N/A</v>
      </c>
      <c r="LF103" s="153" t="e">
        <f t="shared" si="611"/>
        <v>#N/A</v>
      </c>
      <c r="LG103" s="153" t="e">
        <f t="shared" si="611"/>
        <v>#N/A</v>
      </c>
      <c r="LH103" s="153" t="e">
        <f t="shared" si="611"/>
        <v>#N/A</v>
      </c>
      <c r="LI103" s="153" t="e">
        <f t="shared" si="611"/>
        <v>#N/A</v>
      </c>
      <c r="LJ103" s="153" t="e">
        <f t="shared" si="611"/>
        <v>#N/A</v>
      </c>
      <c r="LK103" s="153" t="e">
        <f t="shared" si="607"/>
        <v>#N/A</v>
      </c>
      <c r="LL103" s="153" t="e">
        <f t="shared" si="607"/>
        <v>#N/A</v>
      </c>
      <c r="LM103" s="153" t="e">
        <f t="shared" si="607"/>
        <v>#N/A</v>
      </c>
      <c r="LN103" s="153" t="e">
        <f t="shared" si="607"/>
        <v>#N/A</v>
      </c>
      <c r="LO103" s="153" t="e">
        <f t="shared" si="607"/>
        <v>#N/A</v>
      </c>
      <c r="LP103" s="153" t="e">
        <f t="shared" si="607"/>
        <v>#N/A</v>
      </c>
      <c r="LQ103" s="153" t="e">
        <f t="shared" si="607"/>
        <v>#N/A</v>
      </c>
      <c r="LR103" s="153" t="e">
        <f t="shared" si="607"/>
        <v>#N/A</v>
      </c>
      <c r="LS103" s="153" t="e">
        <f t="shared" si="607"/>
        <v>#N/A</v>
      </c>
      <c r="LT103" s="153" t="e">
        <f t="shared" si="607"/>
        <v>#N/A</v>
      </c>
      <c r="LU103" s="153" t="e">
        <f t="shared" si="607"/>
        <v>#N/A</v>
      </c>
      <c r="LV103" s="153" t="e">
        <f t="shared" si="607"/>
        <v>#N/A</v>
      </c>
      <c r="LW103" s="153" t="e">
        <f t="shared" si="607"/>
        <v>#N/A</v>
      </c>
      <c r="LX103" s="153" t="e">
        <f t="shared" si="607"/>
        <v>#N/A</v>
      </c>
      <c r="LY103" s="153" t="e">
        <f t="shared" si="607"/>
        <v>#N/A</v>
      </c>
      <c r="LZ103" s="153" t="e">
        <f t="shared" si="624"/>
        <v>#N/A</v>
      </c>
      <c r="MA103" s="153" t="e">
        <f t="shared" si="624"/>
        <v>#N/A</v>
      </c>
      <c r="MB103" s="153" t="e">
        <f t="shared" si="624"/>
        <v>#N/A</v>
      </c>
      <c r="MC103" s="153" t="e">
        <f t="shared" si="624"/>
        <v>#N/A</v>
      </c>
      <c r="MD103" s="153" t="e">
        <f t="shared" si="624"/>
        <v>#N/A</v>
      </c>
      <c r="ME103" s="153" t="e">
        <f t="shared" si="624"/>
        <v>#N/A</v>
      </c>
      <c r="MF103" s="153" t="e">
        <f t="shared" si="624"/>
        <v>#N/A</v>
      </c>
      <c r="MG103" s="153" t="e">
        <f t="shared" si="624"/>
        <v>#N/A</v>
      </c>
      <c r="MH103" s="153" t="e">
        <f t="shared" si="624"/>
        <v>#N/A</v>
      </c>
      <c r="MI103" s="153" t="e">
        <f t="shared" si="624"/>
        <v>#N/A</v>
      </c>
      <c r="MJ103" s="153" t="e">
        <f t="shared" si="624"/>
        <v>#N/A</v>
      </c>
      <c r="MK103" s="153" t="e">
        <f t="shared" si="624"/>
        <v>#N/A</v>
      </c>
      <c r="ML103" s="153" t="e">
        <f t="shared" si="624"/>
        <v>#N/A</v>
      </c>
      <c r="MM103" s="153" t="e">
        <f t="shared" si="624"/>
        <v>#N/A</v>
      </c>
      <c r="MN103" s="153" t="e">
        <f t="shared" si="624"/>
        <v>#N/A</v>
      </c>
      <c r="MO103" s="153" t="e">
        <f t="shared" si="366"/>
        <v>#N/A</v>
      </c>
      <c r="MP103" s="153" t="e">
        <f t="shared" si="604"/>
        <v>#N/A</v>
      </c>
      <c r="MQ103" s="153" t="e">
        <f t="shared" si="604"/>
        <v>#N/A</v>
      </c>
      <c r="MR103" s="153" t="e">
        <f t="shared" si="604"/>
        <v>#N/A</v>
      </c>
      <c r="MS103" s="153" t="e">
        <f t="shared" si="617"/>
        <v>#N/A</v>
      </c>
      <c r="MT103" s="153" t="e">
        <f t="shared" si="617"/>
        <v>#N/A</v>
      </c>
      <c r="MU103" s="153" t="e">
        <f t="shared" si="617"/>
        <v>#N/A</v>
      </c>
      <c r="MV103" s="153" t="e">
        <f t="shared" si="617"/>
        <v>#N/A</v>
      </c>
      <c r="MW103" s="153" t="e">
        <f t="shared" si="617"/>
        <v>#N/A</v>
      </c>
      <c r="MX103" s="153" t="e">
        <f t="shared" si="617"/>
        <v>#N/A</v>
      </c>
      <c r="MY103" s="153" t="e">
        <f t="shared" si="617"/>
        <v>#N/A</v>
      </c>
      <c r="MZ103" s="153" t="e">
        <f t="shared" si="617"/>
        <v>#N/A</v>
      </c>
      <c r="NA103" s="153" t="e">
        <f t="shared" si="617"/>
        <v>#N/A</v>
      </c>
      <c r="NB103" s="153" t="e">
        <f t="shared" si="617"/>
        <v>#N/A</v>
      </c>
      <c r="NC103" s="153" t="e">
        <f t="shared" si="617"/>
        <v>#N/A</v>
      </c>
      <c r="ND103" s="153" t="e">
        <f t="shared" si="617"/>
        <v>#N/A</v>
      </c>
      <c r="NE103" s="153" t="e">
        <f t="shared" si="617"/>
        <v>#N/A</v>
      </c>
      <c r="NF103" s="153" t="e">
        <f t="shared" si="617"/>
        <v>#N/A</v>
      </c>
      <c r="NG103" s="153" t="e">
        <f t="shared" si="617"/>
        <v>#N/A</v>
      </c>
      <c r="NH103" s="153" t="e">
        <f t="shared" si="612"/>
        <v>#N/A</v>
      </c>
      <c r="NI103" s="153" t="e">
        <f t="shared" si="612"/>
        <v>#N/A</v>
      </c>
      <c r="NJ103" s="153" t="e">
        <f t="shared" si="612"/>
        <v>#N/A</v>
      </c>
      <c r="NK103" s="153" t="e">
        <f t="shared" si="612"/>
        <v>#N/A</v>
      </c>
      <c r="NL103" s="153" t="e">
        <f t="shared" si="612"/>
        <v>#N/A</v>
      </c>
      <c r="NM103" s="153" t="e">
        <f t="shared" si="612"/>
        <v>#N/A</v>
      </c>
      <c r="NN103" s="153" t="e">
        <f t="shared" si="612"/>
        <v>#N/A</v>
      </c>
      <c r="NO103" s="153" t="e">
        <f t="shared" si="612"/>
        <v>#N/A</v>
      </c>
      <c r="NP103" s="153" t="e">
        <f t="shared" si="612"/>
        <v>#N/A</v>
      </c>
      <c r="NQ103" s="153" t="e">
        <f t="shared" si="612"/>
        <v>#N/A</v>
      </c>
      <c r="NR103" s="153" t="e">
        <f t="shared" si="612"/>
        <v>#N/A</v>
      </c>
      <c r="NS103" s="153" t="e">
        <f t="shared" si="612"/>
        <v>#N/A</v>
      </c>
      <c r="NT103" s="153" t="e">
        <f t="shared" si="612"/>
        <v>#N/A</v>
      </c>
      <c r="NU103" s="153" t="e">
        <f t="shared" si="612"/>
        <v>#N/A</v>
      </c>
      <c r="NV103" s="153" t="e">
        <f t="shared" si="612"/>
        <v>#N/A</v>
      </c>
      <c r="NW103" s="153" t="e">
        <f t="shared" si="608"/>
        <v>#N/A</v>
      </c>
      <c r="NX103" s="153" t="e">
        <f t="shared" si="608"/>
        <v>#N/A</v>
      </c>
      <c r="NY103" s="153" t="e">
        <f t="shared" si="608"/>
        <v>#N/A</v>
      </c>
      <c r="NZ103" s="153" t="e">
        <f t="shared" si="608"/>
        <v>#N/A</v>
      </c>
      <c r="OA103" s="153" t="e">
        <f t="shared" si="608"/>
        <v>#N/A</v>
      </c>
      <c r="OB103" s="153" t="e">
        <f t="shared" si="608"/>
        <v>#N/A</v>
      </c>
      <c r="OC103" s="153" t="e">
        <f t="shared" si="608"/>
        <v>#N/A</v>
      </c>
      <c r="OD103" s="153" t="e">
        <f t="shared" si="608"/>
        <v>#N/A</v>
      </c>
      <c r="OE103" s="153" t="e">
        <f t="shared" si="608"/>
        <v>#N/A</v>
      </c>
      <c r="OF103" s="153" t="e">
        <f t="shared" si="608"/>
        <v>#N/A</v>
      </c>
      <c r="OG103" s="153" t="e">
        <f t="shared" si="608"/>
        <v>#N/A</v>
      </c>
      <c r="OH103" s="153" t="e">
        <f t="shared" si="608"/>
        <v>#N/A</v>
      </c>
      <c r="OI103" s="153" t="e">
        <f t="shared" si="608"/>
        <v>#N/A</v>
      </c>
      <c r="OJ103" s="153" t="e">
        <f t="shared" si="608"/>
        <v>#N/A</v>
      </c>
      <c r="OK103" s="153" t="e">
        <f t="shared" si="608"/>
        <v>#N/A</v>
      </c>
      <c r="OL103" s="153" t="e">
        <f t="shared" si="625"/>
        <v>#N/A</v>
      </c>
      <c r="OM103" s="153" t="e">
        <f t="shared" si="625"/>
        <v>#N/A</v>
      </c>
      <c r="ON103" s="153" t="e">
        <f t="shared" si="625"/>
        <v>#N/A</v>
      </c>
      <c r="OO103" s="153" t="e">
        <f t="shared" si="625"/>
        <v>#N/A</v>
      </c>
      <c r="OP103" s="153" t="e">
        <f t="shared" si="625"/>
        <v>#N/A</v>
      </c>
      <c r="OQ103" s="153" t="e">
        <f t="shared" si="625"/>
        <v>#N/A</v>
      </c>
      <c r="OR103" s="153" t="e">
        <f t="shared" si="625"/>
        <v>#N/A</v>
      </c>
      <c r="OS103" s="153" t="e">
        <f t="shared" si="625"/>
        <v>#N/A</v>
      </c>
      <c r="OT103" s="153" t="e">
        <f t="shared" si="625"/>
        <v>#N/A</v>
      </c>
      <c r="OU103" s="153" t="e">
        <f t="shared" si="625"/>
        <v>#N/A</v>
      </c>
      <c r="OV103" s="153" t="e">
        <f t="shared" si="625"/>
        <v>#N/A</v>
      </c>
      <c r="OW103" s="153" t="e">
        <f t="shared" si="625"/>
        <v>#N/A</v>
      </c>
      <c r="OX103" s="153" t="e">
        <f t="shared" si="625"/>
        <v>#N/A</v>
      </c>
      <c r="OY103" s="153" t="e">
        <f t="shared" si="625"/>
        <v>#N/A</v>
      </c>
      <c r="OZ103" s="153" t="e">
        <f t="shared" si="625"/>
        <v>#N/A</v>
      </c>
      <c r="PA103" s="153" t="e">
        <f t="shared" si="367"/>
        <v>#N/A</v>
      </c>
      <c r="PB103" s="153" t="e">
        <f t="shared" si="621"/>
        <v>#N/A</v>
      </c>
      <c r="PC103" s="153" t="e">
        <f t="shared" si="621"/>
        <v>#N/A</v>
      </c>
      <c r="PD103" s="153" t="e">
        <f t="shared" si="621"/>
        <v>#N/A</v>
      </c>
      <c r="PE103" s="153" t="e">
        <f t="shared" si="621"/>
        <v>#N/A</v>
      </c>
      <c r="PF103" s="153" t="e">
        <f t="shared" si="621"/>
        <v>#N/A</v>
      </c>
      <c r="PG103" s="153" t="e">
        <f t="shared" si="621"/>
        <v>#N/A</v>
      </c>
      <c r="PH103" s="153" t="e">
        <f t="shared" si="621"/>
        <v>#N/A</v>
      </c>
      <c r="PI103" s="153" t="e">
        <f t="shared" si="621"/>
        <v>#N/A</v>
      </c>
    </row>
    <row r="104" spans="1:425" x14ac:dyDescent="0.75">
      <c r="A104" s="2"/>
      <c r="B104" s="82">
        <f>SUM(B4:B103)</f>
        <v>387.7113369502876</v>
      </c>
      <c r="C104" s="82">
        <f>SUM(C4:C103)</f>
        <v>1000</v>
      </c>
      <c r="D104" s="82">
        <f>SUM(D4:D103)</f>
        <v>3081.3679295174593</v>
      </c>
      <c r="E104" s="35"/>
      <c r="F104" s="35"/>
      <c r="G104" s="82">
        <f>SUM(G4:G103)</f>
        <v>1000</v>
      </c>
      <c r="H104" s="327" t="s">
        <v>889</v>
      </c>
      <c r="I104" s="5"/>
      <c r="L104" s="344">
        <f>IF(K4="","",SQRT(M104))</f>
        <v>161.23297068256093</v>
      </c>
      <c r="M104" s="67">
        <f>IF(M4="","",SUM(M4:M103))</f>
        <v>25996.070835123555</v>
      </c>
      <c r="N104" s="82">
        <f>IF(SUM(N4:N103)=0,"",SUM(N4:N103))</f>
        <v>1500</v>
      </c>
      <c r="O104" s="238">
        <f>IF(OR(L104="",N104=""),"",ABS(VLOOKUP($N$1,VLookups!$A$53:$B$54,2,FALSE)-_xlfn.NORM.DIST(N104,G104,L104,TRUE)))</f>
        <v>0.99903599294301149</v>
      </c>
      <c r="P104" s="84">
        <f t="shared" ref="P104:U104" si="628">SUM(P4:P103)</f>
        <v>707.22861588258195</v>
      </c>
      <c r="Q104" s="84">
        <f t="shared" si="628"/>
        <v>1444.5819734797246</v>
      </c>
      <c r="R104" s="84">
        <f t="shared" si="628"/>
        <v>1344.2213993336427</v>
      </c>
      <c r="S104" s="84">
        <f t="shared" si="628"/>
        <v>1270.1612137052491</v>
      </c>
      <c r="T104" s="84">
        <f t="shared" si="628"/>
        <v>1210.3609259291895</v>
      </c>
      <c r="U104" s="84">
        <f t="shared" si="628"/>
        <v>1159.4214329224512</v>
      </c>
      <c r="V104" s="5"/>
      <c r="W104" s="380"/>
      <c r="X104" s="160">
        <f>IF(AND(B104&gt;0,C104&gt;0,D104&gt;0),G104-(3*L104),"")</f>
        <v>516.30108795231718</v>
      </c>
      <c r="Y104" s="219">
        <f>IF(ISNONTEXT($X104),X104+(($HP$104-$X$104)/200),"")</f>
        <v>521.13807707279398</v>
      </c>
      <c r="Z104" s="219">
        <f t="shared" ref="Z104:CK104" si="629">IF(ISNONTEXT($X104),Y104+(($HP$104-$X$104)/200),"")</f>
        <v>525.97506619327078</v>
      </c>
      <c r="AA104" s="219">
        <f t="shared" si="629"/>
        <v>530.81205531374758</v>
      </c>
      <c r="AB104" s="219">
        <f t="shared" si="629"/>
        <v>535.64904443422438</v>
      </c>
      <c r="AC104" s="219">
        <f t="shared" si="629"/>
        <v>540.48603355470118</v>
      </c>
      <c r="AD104" s="219">
        <f t="shared" si="629"/>
        <v>545.32302267517798</v>
      </c>
      <c r="AE104" s="219">
        <f t="shared" si="629"/>
        <v>550.16001179565478</v>
      </c>
      <c r="AF104" s="219">
        <f t="shared" si="629"/>
        <v>554.99700091613158</v>
      </c>
      <c r="AG104" s="219">
        <f t="shared" si="629"/>
        <v>559.83399003660838</v>
      </c>
      <c r="AH104" s="219">
        <f t="shared" si="629"/>
        <v>564.67097915708518</v>
      </c>
      <c r="AI104" s="219">
        <f t="shared" si="629"/>
        <v>569.50796827756199</v>
      </c>
      <c r="AJ104" s="219">
        <f t="shared" si="629"/>
        <v>574.34495739803879</v>
      </c>
      <c r="AK104" s="219">
        <f t="shared" si="629"/>
        <v>579.18194651851559</v>
      </c>
      <c r="AL104" s="219">
        <f t="shared" si="629"/>
        <v>584.01893563899239</v>
      </c>
      <c r="AM104" s="219">
        <f t="shared" si="629"/>
        <v>588.85592475946919</v>
      </c>
      <c r="AN104" s="219">
        <f t="shared" si="629"/>
        <v>593.69291387994599</v>
      </c>
      <c r="AO104" s="219">
        <f t="shared" si="629"/>
        <v>598.52990300042279</v>
      </c>
      <c r="AP104" s="219">
        <f t="shared" si="629"/>
        <v>603.36689212089959</v>
      </c>
      <c r="AQ104" s="219">
        <f t="shared" si="629"/>
        <v>608.20388124137639</v>
      </c>
      <c r="AR104" s="219">
        <f t="shared" si="629"/>
        <v>613.04087036185319</v>
      </c>
      <c r="AS104" s="219">
        <f t="shared" si="629"/>
        <v>617.87785948233</v>
      </c>
      <c r="AT104" s="219">
        <f t="shared" si="629"/>
        <v>622.7148486028068</v>
      </c>
      <c r="AU104" s="219">
        <f t="shared" si="629"/>
        <v>627.5518377232836</v>
      </c>
      <c r="AV104" s="219">
        <f t="shared" si="629"/>
        <v>632.3888268437604</v>
      </c>
      <c r="AW104" s="219">
        <f t="shared" si="629"/>
        <v>637.2258159642372</v>
      </c>
      <c r="AX104" s="219">
        <f t="shared" si="629"/>
        <v>642.062805084714</v>
      </c>
      <c r="AY104" s="219">
        <f t="shared" si="629"/>
        <v>646.8997942051908</v>
      </c>
      <c r="AZ104" s="219">
        <f t="shared" si="629"/>
        <v>651.7367833256676</v>
      </c>
      <c r="BA104" s="219">
        <f t="shared" si="629"/>
        <v>656.5737724461444</v>
      </c>
      <c r="BB104" s="219">
        <f t="shared" si="629"/>
        <v>661.4107615666212</v>
      </c>
      <c r="BC104" s="219">
        <f t="shared" si="629"/>
        <v>666.24775068709801</v>
      </c>
      <c r="BD104" s="219">
        <f t="shared" si="629"/>
        <v>671.08473980757481</v>
      </c>
      <c r="BE104" s="219">
        <f t="shared" si="629"/>
        <v>675.92172892805161</v>
      </c>
      <c r="BF104" s="219">
        <f t="shared" si="629"/>
        <v>680.75871804852841</v>
      </c>
      <c r="BG104" s="219">
        <f t="shared" si="629"/>
        <v>685.59570716900521</v>
      </c>
      <c r="BH104" s="219">
        <f t="shared" si="629"/>
        <v>690.43269628948201</v>
      </c>
      <c r="BI104" s="219">
        <f t="shared" si="629"/>
        <v>695.26968540995881</v>
      </c>
      <c r="BJ104" s="219">
        <f t="shared" si="629"/>
        <v>700.10667453043561</v>
      </c>
      <c r="BK104" s="219">
        <f t="shared" si="629"/>
        <v>704.94366365091241</v>
      </c>
      <c r="BL104" s="219">
        <f t="shared" si="629"/>
        <v>709.78065277138921</v>
      </c>
      <c r="BM104" s="219">
        <f t="shared" si="629"/>
        <v>714.61764189186601</v>
      </c>
      <c r="BN104" s="219">
        <f t="shared" si="629"/>
        <v>719.45463101234282</v>
      </c>
      <c r="BO104" s="219">
        <f t="shared" si="629"/>
        <v>724.29162013281962</v>
      </c>
      <c r="BP104" s="219">
        <f t="shared" si="629"/>
        <v>729.12860925329642</v>
      </c>
      <c r="BQ104" s="219">
        <f t="shared" si="629"/>
        <v>733.96559837377322</v>
      </c>
      <c r="BR104" s="219">
        <f t="shared" si="629"/>
        <v>738.80258749425002</v>
      </c>
      <c r="BS104" s="219">
        <f t="shared" si="629"/>
        <v>743.63957661472682</v>
      </c>
      <c r="BT104" s="219">
        <f t="shared" si="629"/>
        <v>748.47656573520362</v>
      </c>
      <c r="BU104" s="219">
        <f t="shared" si="629"/>
        <v>753.31355485568042</v>
      </c>
      <c r="BV104" s="219">
        <f t="shared" si="629"/>
        <v>758.15054397615722</v>
      </c>
      <c r="BW104" s="219">
        <f t="shared" si="629"/>
        <v>762.98753309663402</v>
      </c>
      <c r="BX104" s="219">
        <f t="shared" si="629"/>
        <v>767.82452221711083</v>
      </c>
      <c r="BY104" s="219">
        <f t="shared" si="629"/>
        <v>772.66151133758763</v>
      </c>
      <c r="BZ104" s="219">
        <f t="shared" si="629"/>
        <v>777.49850045806443</v>
      </c>
      <c r="CA104" s="219">
        <f t="shared" si="629"/>
        <v>782.33548957854123</v>
      </c>
      <c r="CB104" s="219">
        <f t="shared" si="629"/>
        <v>787.17247869901803</v>
      </c>
      <c r="CC104" s="219">
        <f t="shared" si="629"/>
        <v>792.00946781949483</v>
      </c>
      <c r="CD104" s="219">
        <f t="shared" si="629"/>
        <v>796.84645693997163</v>
      </c>
      <c r="CE104" s="219">
        <f t="shared" si="629"/>
        <v>801.68344606044843</v>
      </c>
      <c r="CF104" s="219">
        <f t="shared" si="629"/>
        <v>806.52043518092523</v>
      </c>
      <c r="CG104" s="219">
        <f t="shared" si="629"/>
        <v>811.35742430140203</v>
      </c>
      <c r="CH104" s="219">
        <f t="shared" si="629"/>
        <v>816.19441342187883</v>
      </c>
      <c r="CI104" s="219">
        <f t="shared" si="629"/>
        <v>821.03140254235564</v>
      </c>
      <c r="CJ104" s="219">
        <f t="shared" si="629"/>
        <v>825.86839166283244</v>
      </c>
      <c r="CK104" s="219">
        <f t="shared" si="629"/>
        <v>830.70538078330924</v>
      </c>
      <c r="CL104" s="219">
        <f t="shared" ref="CL104:EW104" si="630">IF(ISNONTEXT($X104),CK104+(($HP$104-$X$104)/200),"")</f>
        <v>835.54236990378604</v>
      </c>
      <c r="CM104" s="219">
        <f t="shared" si="630"/>
        <v>840.37935902426284</v>
      </c>
      <c r="CN104" s="219">
        <f t="shared" si="630"/>
        <v>845.21634814473964</v>
      </c>
      <c r="CO104" s="219">
        <f t="shared" si="630"/>
        <v>850.05333726521644</v>
      </c>
      <c r="CP104" s="219">
        <f t="shared" si="630"/>
        <v>854.89032638569324</v>
      </c>
      <c r="CQ104" s="219">
        <f t="shared" si="630"/>
        <v>859.72731550617004</v>
      </c>
      <c r="CR104" s="219">
        <f t="shared" si="630"/>
        <v>864.56430462664684</v>
      </c>
      <c r="CS104" s="219">
        <f t="shared" si="630"/>
        <v>869.40129374712365</v>
      </c>
      <c r="CT104" s="219">
        <f t="shared" si="630"/>
        <v>874.23828286760045</v>
      </c>
      <c r="CU104" s="219">
        <f t="shared" si="630"/>
        <v>879.07527198807725</v>
      </c>
      <c r="CV104" s="219">
        <f t="shared" si="630"/>
        <v>883.91226110855405</v>
      </c>
      <c r="CW104" s="219">
        <f t="shared" si="630"/>
        <v>888.74925022903085</v>
      </c>
      <c r="CX104" s="219">
        <f t="shared" si="630"/>
        <v>893.58623934950765</v>
      </c>
      <c r="CY104" s="219">
        <f t="shared" si="630"/>
        <v>898.42322846998445</v>
      </c>
      <c r="CZ104" s="219">
        <f t="shared" si="630"/>
        <v>903.26021759046125</v>
      </c>
      <c r="DA104" s="219">
        <f t="shared" si="630"/>
        <v>908.09720671093805</v>
      </c>
      <c r="DB104" s="219">
        <f t="shared" si="630"/>
        <v>912.93419583141485</v>
      </c>
      <c r="DC104" s="219">
        <f t="shared" si="630"/>
        <v>917.77118495189166</v>
      </c>
      <c r="DD104" s="219">
        <f t="shared" si="630"/>
        <v>922.60817407236846</v>
      </c>
      <c r="DE104" s="219">
        <f t="shared" si="630"/>
        <v>927.44516319284526</v>
      </c>
      <c r="DF104" s="219">
        <f t="shared" si="630"/>
        <v>932.28215231332206</v>
      </c>
      <c r="DG104" s="219">
        <f t="shared" si="630"/>
        <v>937.11914143379886</v>
      </c>
      <c r="DH104" s="219">
        <f t="shared" si="630"/>
        <v>941.95613055427566</v>
      </c>
      <c r="DI104" s="219">
        <f t="shared" si="630"/>
        <v>946.79311967475246</v>
      </c>
      <c r="DJ104" s="219">
        <f t="shared" si="630"/>
        <v>951.63010879522926</v>
      </c>
      <c r="DK104" s="219">
        <f t="shared" si="630"/>
        <v>956.46709791570606</v>
      </c>
      <c r="DL104" s="219">
        <f t="shared" si="630"/>
        <v>961.30408703618286</v>
      </c>
      <c r="DM104" s="219">
        <f t="shared" si="630"/>
        <v>966.14107615665966</v>
      </c>
      <c r="DN104" s="219">
        <f t="shared" si="630"/>
        <v>970.97806527713647</v>
      </c>
      <c r="DO104" s="219">
        <f t="shared" si="630"/>
        <v>975.81505439761327</v>
      </c>
      <c r="DP104" s="219">
        <f t="shared" si="630"/>
        <v>980.65204351809007</v>
      </c>
      <c r="DQ104" s="219">
        <f t="shared" si="630"/>
        <v>985.48903263856687</v>
      </c>
      <c r="DR104" s="219">
        <f t="shared" si="630"/>
        <v>990.32602175904367</v>
      </c>
      <c r="DS104" s="219">
        <f t="shared" si="630"/>
        <v>995.16301087952047</v>
      </c>
      <c r="DT104" s="219">
        <f t="shared" si="630"/>
        <v>999.99999999999727</v>
      </c>
      <c r="DU104" s="219">
        <f t="shared" si="630"/>
        <v>1004.8369891204741</v>
      </c>
      <c r="DV104" s="219">
        <f t="shared" si="630"/>
        <v>1009.6739782409509</v>
      </c>
      <c r="DW104" s="219">
        <f t="shared" si="630"/>
        <v>1014.5109673614277</v>
      </c>
      <c r="DX104" s="219">
        <f t="shared" si="630"/>
        <v>1019.3479564819045</v>
      </c>
      <c r="DY104" s="219">
        <f t="shared" si="630"/>
        <v>1024.1849456023813</v>
      </c>
      <c r="DZ104" s="219">
        <f t="shared" si="630"/>
        <v>1029.0219347228581</v>
      </c>
      <c r="EA104" s="219">
        <f t="shared" si="630"/>
        <v>1033.8589238433349</v>
      </c>
      <c r="EB104" s="219">
        <f t="shared" si="630"/>
        <v>1038.6959129638117</v>
      </c>
      <c r="EC104" s="219">
        <f t="shared" si="630"/>
        <v>1043.5329020842885</v>
      </c>
      <c r="ED104" s="219">
        <f t="shared" si="630"/>
        <v>1048.3698912047653</v>
      </c>
      <c r="EE104" s="219">
        <f t="shared" si="630"/>
        <v>1053.2068803252421</v>
      </c>
      <c r="EF104" s="219">
        <f t="shared" si="630"/>
        <v>1058.0438694457189</v>
      </c>
      <c r="EG104" s="219">
        <f t="shared" si="630"/>
        <v>1062.8808585661957</v>
      </c>
      <c r="EH104" s="219">
        <f t="shared" si="630"/>
        <v>1067.7178476866725</v>
      </c>
      <c r="EI104" s="219">
        <f t="shared" si="630"/>
        <v>1072.5548368071493</v>
      </c>
      <c r="EJ104" s="219">
        <f t="shared" si="630"/>
        <v>1077.3918259276261</v>
      </c>
      <c r="EK104" s="219">
        <f t="shared" si="630"/>
        <v>1082.2288150481029</v>
      </c>
      <c r="EL104" s="219">
        <f t="shared" si="630"/>
        <v>1087.0658041685797</v>
      </c>
      <c r="EM104" s="219">
        <f t="shared" si="630"/>
        <v>1091.9027932890565</v>
      </c>
      <c r="EN104" s="219">
        <f t="shared" si="630"/>
        <v>1096.7397824095333</v>
      </c>
      <c r="EO104" s="219">
        <f t="shared" si="630"/>
        <v>1101.5767715300101</v>
      </c>
      <c r="EP104" s="219">
        <f t="shared" si="630"/>
        <v>1106.4137606504869</v>
      </c>
      <c r="EQ104" s="219">
        <f t="shared" si="630"/>
        <v>1111.2507497709637</v>
      </c>
      <c r="ER104" s="219">
        <f t="shared" si="630"/>
        <v>1116.0877388914405</v>
      </c>
      <c r="ES104" s="219">
        <f t="shared" si="630"/>
        <v>1120.9247280119173</v>
      </c>
      <c r="ET104" s="219">
        <f t="shared" si="630"/>
        <v>1125.7617171323941</v>
      </c>
      <c r="EU104" s="219">
        <f t="shared" si="630"/>
        <v>1130.5987062528709</v>
      </c>
      <c r="EV104" s="219">
        <f t="shared" si="630"/>
        <v>1135.4356953733477</v>
      </c>
      <c r="EW104" s="219">
        <f t="shared" si="630"/>
        <v>1140.2726844938245</v>
      </c>
      <c r="EX104" s="219">
        <f t="shared" ref="EX104:HI104" si="631">IF(ISNONTEXT($X104),EW104+(($HP$104-$X$104)/200),"")</f>
        <v>1145.1096736143013</v>
      </c>
      <c r="EY104" s="219">
        <f t="shared" si="631"/>
        <v>1149.9466627347781</v>
      </c>
      <c r="EZ104" s="219">
        <f t="shared" si="631"/>
        <v>1154.7836518552549</v>
      </c>
      <c r="FA104" s="219">
        <f t="shared" si="631"/>
        <v>1159.6206409757317</v>
      </c>
      <c r="FB104" s="219">
        <f t="shared" si="631"/>
        <v>1164.4576300962085</v>
      </c>
      <c r="FC104" s="219">
        <f t="shared" si="631"/>
        <v>1169.2946192166853</v>
      </c>
      <c r="FD104" s="219">
        <f t="shared" si="631"/>
        <v>1174.1316083371621</v>
      </c>
      <c r="FE104" s="219">
        <f t="shared" si="631"/>
        <v>1178.9685974576389</v>
      </c>
      <c r="FF104" s="219">
        <f t="shared" si="631"/>
        <v>1183.8055865781157</v>
      </c>
      <c r="FG104" s="219">
        <f t="shared" si="631"/>
        <v>1188.6425756985925</v>
      </c>
      <c r="FH104" s="219">
        <f t="shared" si="631"/>
        <v>1193.4795648190693</v>
      </c>
      <c r="FI104" s="219">
        <f t="shared" si="631"/>
        <v>1198.3165539395461</v>
      </c>
      <c r="FJ104" s="219">
        <f t="shared" si="631"/>
        <v>1203.1535430600229</v>
      </c>
      <c r="FK104" s="219">
        <f t="shared" si="631"/>
        <v>1207.9905321804997</v>
      </c>
      <c r="FL104" s="219">
        <f t="shared" si="631"/>
        <v>1212.8275213009765</v>
      </c>
      <c r="FM104" s="219">
        <f t="shared" si="631"/>
        <v>1217.6645104214533</v>
      </c>
      <c r="FN104" s="219">
        <f t="shared" si="631"/>
        <v>1222.5014995419301</v>
      </c>
      <c r="FO104" s="219">
        <f t="shared" si="631"/>
        <v>1227.3384886624069</v>
      </c>
      <c r="FP104" s="219">
        <f t="shared" si="631"/>
        <v>1232.1754777828837</v>
      </c>
      <c r="FQ104" s="219">
        <f t="shared" si="631"/>
        <v>1237.0124669033605</v>
      </c>
      <c r="FR104" s="219">
        <f t="shared" si="631"/>
        <v>1241.8494560238373</v>
      </c>
      <c r="FS104" s="219">
        <f t="shared" si="631"/>
        <v>1246.6864451443141</v>
      </c>
      <c r="FT104" s="219">
        <f t="shared" si="631"/>
        <v>1251.5234342647909</v>
      </c>
      <c r="FU104" s="219">
        <f t="shared" si="631"/>
        <v>1256.3604233852677</v>
      </c>
      <c r="FV104" s="219">
        <f t="shared" si="631"/>
        <v>1261.1974125057445</v>
      </c>
      <c r="FW104" s="219">
        <f t="shared" si="631"/>
        <v>1266.0344016262213</v>
      </c>
      <c r="FX104" s="219">
        <f t="shared" si="631"/>
        <v>1270.8713907466981</v>
      </c>
      <c r="FY104" s="219">
        <f t="shared" si="631"/>
        <v>1275.7083798671749</v>
      </c>
      <c r="FZ104" s="219">
        <f t="shared" si="631"/>
        <v>1280.5453689876517</v>
      </c>
      <c r="GA104" s="219">
        <f t="shared" si="631"/>
        <v>1285.3823581081285</v>
      </c>
      <c r="GB104" s="219">
        <f t="shared" si="631"/>
        <v>1290.2193472286053</v>
      </c>
      <c r="GC104" s="219">
        <f t="shared" si="631"/>
        <v>1295.0563363490821</v>
      </c>
      <c r="GD104" s="219">
        <f t="shared" si="631"/>
        <v>1299.8933254695589</v>
      </c>
      <c r="GE104" s="219">
        <f t="shared" si="631"/>
        <v>1304.7303145900357</v>
      </c>
      <c r="GF104" s="219">
        <f t="shared" si="631"/>
        <v>1309.5673037105125</v>
      </c>
      <c r="GG104" s="219">
        <f t="shared" si="631"/>
        <v>1314.4042928309893</v>
      </c>
      <c r="GH104" s="219">
        <f t="shared" si="631"/>
        <v>1319.2412819514661</v>
      </c>
      <c r="GI104" s="219">
        <f t="shared" si="631"/>
        <v>1324.0782710719429</v>
      </c>
      <c r="GJ104" s="219">
        <f t="shared" si="631"/>
        <v>1328.9152601924197</v>
      </c>
      <c r="GK104" s="219">
        <f t="shared" si="631"/>
        <v>1333.7522493128965</v>
      </c>
      <c r="GL104" s="219">
        <f t="shared" si="631"/>
        <v>1338.5892384333733</v>
      </c>
      <c r="GM104" s="219">
        <f t="shared" si="631"/>
        <v>1343.4262275538501</v>
      </c>
      <c r="GN104" s="219">
        <f t="shared" si="631"/>
        <v>1348.2632166743269</v>
      </c>
      <c r="GO104" s="219">
        <f t="shared" si="631"/>
        <v>1353.1002057948037</v>
      </c>
      <c r="GP104" s="219">
        <f t="shared" si="631"/>
        <v>1357.9371949152805</v>
      </c>
      <c r="GQ104" s="219">
        <f t="shared" si="631"/>
        <v>1362.7741840357573</v>
      </c>
      <c r="GR104" s="219">
        <f t="shared" si="631"/>
        <v>1367.6111731562341</v>
      </c>
      <c r="GS104" s="219">
        <f t="shared" si="631"/>
        <v>1372.4481622767109</v>
      </c>
      <c r="GT104" s="219">
        <f t="shared" si="631"/>
        <v>1377.2851513971877</v>
      </c>
      <c r="GU104" s="219">
        <f t="shared" si="631"/>
        <v>1382.1221405176645</v>
      </c>
      <c r="GV104" s="219">
        <f t="shared" si="631"/>
        <v>1386.9591296381413</v>
      </c>
      <c r="GW104" s="219">
        <f t="shared" si="631"/>
        <v>1391.7961187586181</v>
      </c>
      <c r="GX104" s="219">
        <f t="shared" si="631"/>
        <v>1396.633107879095</v>
      </c>
      <c r="GY104" s="219">
        <f t="shared" si="631"/>
        <v>1401.4700969995718</v>
      </c>
      <c r="GZ104" s="219">
        <f t="shared" si="631"/>
        <v>1406.3070861200486</v>
      </c>
      <c r="HA104" s="219">
        <f t="shared" si="631"/>
        <v>1411.1440752405254</v>
      </c>
      <c r="HB104" s="219">
        <f t="shared" si="631"/>
        <v>1415.9810643610022</v>
      </c>
      <c r="HC104" s="219">
        <f t="shared" si="631"/>
        <v>1420.818053481479</v>
      </c>
      <c r="HD104" s="219">
        <f t="shared" si="631"/>
        <v>1425.6550426019558</v>
      </c>
      <c r="HE104" s="219">
        <f t="shared" si="631"/>
        <v>1430.4920317224326</v>
      </c>
      <c r="HF104" s="219">
        <f t="shared" si="631"/>
        <v>1435.3290208429094</v>
      </c>
      <c r="HG104" s="219">
        <f t="shared" si="631"/>
        <v>1440.1660099633862</v>
      </c>
      <c r="HH104" s="219">
        <f t="shared" si="631"/>
        <v>1445.002999083863</v>
      </c>
      <c r="HI104" s="219">
        <f t="shared" si="631"/>
        <v>1449.8399882043398</v>
      </c>
      <c r="HJ104" s="219">
        <f t="shared" ref="HJ104:HO104" si="632">IF(ISNONTEXT($X104),HI104+(($HP$104-$X$104)/200),"")</f>
        <v>1454.6769773248166</v>
      </c>
      <c r="HK104" s="219">
        <f t="shared" si="632"/>
        <v>1459.5139664452934</v>
      </c>
      <c r="HL104" s="219">
        <f t="shared" si="632"/>
        <v>1464.3509555657702</v>
      </c>
      <c r="HM104" s="219">
        <f t="shared" si="632"/>
        <v>1469.187944686247</v>
      </c>
      <c r="HN104" s="219">
        <f t="shared" si="632"/>
        <v>1474.0249338067238</v>
      </c>
      <c r="HO104" s="219">
        <f t="shared" si="632"/>
        <v>1478.8619229272006</v>
      </c>
      <c r="HP104" s="160">
        <f>IF(ISNONTEXT($X104),G104+(3*L104),"")</f>
        <v>1483.6989120476828</v>
      </c>
      <c r="HQ104" s="153">
        <f>IF(ISNONTEXT($L104),_xlfn.NORM.DIST(X104,$G104,$L104,FALSE),NA())</f>
        <v>2.7487234113322451E-5</v>
      </c>
      <c r="HR104" s="153">
        <f t="shared" ref="HR104:KC104" si="633">IF(ISNONTEXT($L104),_xlfn.NORM.DIST(Y104,$G104,$L104,FALSE),NA())</f>
        <v>3.0062293620588869E-5</v>
      </c>
      <c r="HS104" s="153">
        <f t="shared" si="633"/>
        <v>3.2849012474865139E-5</v>
      </c>
      <c r="HT104" s="153">
        <f t="shared" si="633"/>
        <v>3.5861764880915035E-5</v>
      </c>
      <c r="HU104" s="153">
        <f t="shared" si="633"/>
        <v>3.9115612455486751E-5</v>
      </c>
      <c r="HV104" s="153">
        <f t="shared" si="633"/>
        <v>4.2626310620705543E-5</v>
      </c>
      <c r="HW104" s="153">
        <f t="shared" si="633"/>
        <v>4.6410312320753425E-5</v>
      </c>
      <c r="HX104" s="153">
        <f t="shared" si="633"/>
        <v>5.0484768798137646E-5</v>
      </c>
      <c r="HY104" s="153">
        <f t="shared" si="633"/>
        <v>5.48675271613911E-5</v>
      </c>
      <c r="HZ104" s="153">
        <f t="shared" si="633"/>
        <v>5.9577124473204966E-5</v>
      </c>
      <c r="IA104" s="153">
        <f t="shared" si="633"/>
        <v>6.4632778086930539E-5</v>
      </c>
      <c r="IB104" s="153">
        <f t="shared" si="633"/>
        <v>7.005437196027396E-5</v>
      </c>
      <c r="IC104" s="153">
        <f t="shared" si="633"/>
        <v>7.5862438678002167E-5</v>
      </c>
      <c r="ID104" s="153">
        <f t="shared" si="633"/>
        <v>8.2078136920742386E-5</v>
      </c>
      <c r="IE104" s="153">
        <f t="shared" si="633"/>
        <v>8.8723224124635216E-5</v>
      </c>
      <c r="IF104" s="153">
        <f t="shared" si="633"/>
        <v>9.5820024086835744E-5</v>
      </c>
      <c r="IG104" s="153">
        <f t="shared" si="633"/>
        <v>1.0339138928477236E-4</v>
      </c>
      <c r="IH104" s="153">
        <f t="shared" si="633"/>
        <v>1.1146065769278343E-4</v>
      </c>
      <c r="II104" s="153">
        <f t="shared" si="633"/>
        <v>1.2005160389834833E-4</v>
      </c>
      <c r="IJ104" s="153">
        <f t="shared" si="633"/>
        <v>1.2918838434169565E-4</v>
      </c>
      <c r="IK104" s="153">
        <f t="shared" si="633"/>
        <v>1.388954765271525E-4</v>
      </c>
      <c r="IL104" s="153">
        <f t="shared" si="633"/>
        <v>1.4919761208223299E-4</v>
      </c>
      <c r="IM104" s="153">
        <f t="shared" si="633"/>
        <v>1.6011970357114925E-4</v>
      </c>
      <c r="IN104" s="153">
        <f t="shared" si="633"/>
        <v>1.7168676500314812E-4</v>
      </c>
      <c r="IO104" s="153">
        <f t="shared" si="633"/>
        <v>1.8392382601276755E-4</v>
      </c>
      <c r="IP104" s="153">
        <f t="shared" si="633"/>
        <v>1.9685583972869198E-4</v>
      </c>
      <c r="IQ104" s="153">
        <f t="shared" si="633"/>
        <v>2.1050758439024349E-4</v>
      </c>
      <c r="IR104" s="153">
        <f t="shared" si="633"/>
        <v>2.2490355881551679E-4</v>
      </c>
      <c r="IS104" s="153">
        <f t="shared" si="633"/>
        <v>2.40067871872572E-4</v>
      </c>
      <c r="IT104" s="153">
        <f t="shared" si="633"/>
        <v>2.5602412615470565E-4</v>
      </c>
      <c r="IU104" s="153">
        <f t="shared" si="633"/>
        <v>2.7279529611237262E-4</v>
      </c>
      <c r="IV104" s="153">
        <f t="shared" si="633"/>
        <v>2.9040360094752639E-4</v>
      </c>
      <c r="IW104" s="153">
        <f t="shared" si="633"/>
        <v>3.0887037263065592E-4</v>
      </c>
      <c r="IX104" s="153">
        <f t="shared" si="633"/>
        <v>3.2821591945625232E-4</v>
      </c>
      <c r="IY104" s="153">
        <f t="shared" si="633"/>
        <v>3.4845938560843111E-4</v>
      </c>
      <c r="IZ104" s="153">
        <f t="shared" si="633"/>
        <v>3.6961860726455732E-4</v>
      </c>
      <c r="JA104" s="153">
        <f t="shared" si="633"/>
        <v>3.9170996582046447E-4</v>
      </c>
      <c r="JB104" s="153">
        <f t="shared" si="633"/>
        <v>4.1474823887580444E-4</v>
      </c>
      <c r="JC104" s="153">
        <f t="shared" si="633"/>
        <v>4.3874644967162318E-4</v>
      </c>
      <c r="JD104" s="153">
        <f t="shared" si="633"/>
        <v>4.6371571572397668E-4</v>
      </c>
      <c r="JE104" s="153">
        <f t="shared" si="633"/>
        <v>4.8966509744667553E-4</v>
      </c>
      <c r="JF104" s="153">
        <f t="shared" si="633"/>
        <v>5.1660144760256829E-4</v>
      </c>
      <c r="JG104" s="153">
        <f t="shared" si="633"/>
        <v>5.4452926246554981E-4</v>
      </c>
      <c r="JH104" s="153">
        <f t="shared" si="633"/>
        <v>5.7345053561417734E-4</v>
      </c>
      <c r="JI104" s="153">
        <f t="shared" si="633"/>
        <v>6.033646153118258E-4</v>
      </c>
      <c r="JJ104" s="153">
        <f t="shared" si="633"/>
        <v>6.3426806645718991E-4</v>
      </c>
      <c r="JK104" s="153">
        <f t="shared" si="633"/>
        <v>6.6615453811209575E-4</v>
      </c>
      <c r="JL104" s="153">
        <f t="shared" si="633"/>
        <v>6.9901463763056052E-4</v>
      </c>
      <c r="JM104" s="153">
        <f t="shared" si="633"/>
        <v>7.3283581242332538E-4</v>
      </c>
      <c r="JN104" s="153">
        <f t="shared" si="633"/>
        <v>7.6760224039528792E-4</v>
      </c>
      <c r="JO104" s="153">
        <f t="shared" si="633"/>
        <v>8.0329473008896679E-4</v>
      </c>
      <c r="JP104" s="153">
        <f t="shared" si="633"/>
        <v>8.3989063155502891E-4</v>
      </c>
      <c r="JQ104" s="153">
        <f t="shared" si="633"/>
        <v>8.7736375895068326E-4</v>
      </c>
      <c r="JR104" s="153">
        <f t="shared" si="633"/>
        <v>9.1568432583821735E-4</v>
      </c>
      <c r="JS104" s="153">
        <f t="shared" si="633"/>
        <v>9.5481889411892415E-4</v>
      </c>
      <c r="JT104" s="153">
        <f t="shared" si="633"/>
        <v>9.9473033749209925E-4</v>
      </c>
      <c r="JU104" s="153">
        <f t="shared" si="633"/>
        <v>1.0353778202746204E-3</v>
      </c>
      <c r="JV104" s="153">
        <f t="shared" si="633"/>
        <v>1.0767167923539831E-3</v>
      </c>
      <c r="JW104" s="153">
        <f t="shared" si="633"/>
        <v>1.1186990009766481E-3</v>
      </c>
      <c r="JX104" s="153">
        <f t="shared" si="633"/>
        <v>1.1612725199944402E-3</v>
      </c>
      <c r="JY104" s="153">
        <f t="shared" si="633"/>
        <v>1.2043817971048145E-3</v>
      </c>
      <c r="JZ104" s="153">
        <f t="shared" si="633"/>
        <v>1.2479677195264772E-3</v>
      </c>
      <c r="KA104" s="153">
        <f t="shared" si="633"/>
        <v>1.291967698450628E-3</v>
      </c>
      <c r="KB104" s="153">
        <f t="shared" si="633"/>
        <v>1.3363157725005015E-3</v>
      </c>
      <c r="KC104" s="153">
        <f t="shared" si="633"/>
        <v>1.380942730318625E-3</v>
      </c>
      <c r="KD104" s="153">
        <f t="shared" ref="KD104:MO104" si="634">IF(ISNONTEXT($L104),_xlfn.NORM.DIST(CK104,$G104,$L104,FALSE),NA())</f>
        <v>1.4257762522829618E-3</v>
      </c>
      <c r="KE104" s="153">
        <f t="shared" si="634"/>
        <v>1.4707410712306948E-3</v>
      </c>
      <c r="KF104" s="153">
        <f t="shared" si="634"/>
        <v>1.5157591519426757E-3</v>
      </c>
      <c r="KG104" s="153">
        <f t="shared" si="634"/>
        <v>1.5607498890134407E-3</v>
      </c>
      <c r="KH104" s="153">
        <f t="shared" si="634"/>
        <v>1.605630322602167E-3</v>
      </c>
      <c r="KI104" s="153">
        <f t="shared" si="634"/>
        <v>1.6503153714299947E-3</v>
      </c>
      <c r="KJ104" s="153">
        <f t="shared" si="634"/>
        <v>1.6947180822598816E-3</v>
      </c>
      <c r="KK104" s="153">
        <f t="shared" si="634"/>
        <v>1.7387498949676047E-3</v>
      </c>
      <c r="KL104" s="153">
        <f t="shared" si="634"/>
        <v>1.7823209221878304E-3</v>
      </c>
      <c r="KM104" s="153">
        <f t="shared" si="634"/>
        <v>1.8253402423984144E-3</v>
      </c>
      <c r="KN104" s="153">
        <f t="shared" si="634"/>
        <v>1.8677162051903618E-3</v>
      </c>
      <c r="KO104" s="153">
        <f t="shared" si="634"/>
        <v>1.9093567473612734E-3</v>
      </c>
      <c r="KP104" s="153">
        <f t="shared" si="634"/>
        <v>1.9501697183676814E-3</v>
      </c>
      <c r="KQ104" s="153">
        <f t="shared" si="634"/>
        <v>1.9900632135774112E-3</v>
      </c>
      <c r="KR104" s="153">
        <f t="shared" si="634"/>
        <v>2.0289459136780307E-3</v>
      </c>
      <c r="KS104" s="153">
        <f t="shared" si="634"/>
        <v>2.0667274285224016E-3</v>
      </c>
      <c r="KT104" s="153">
        <f t="shared" si="634"/>
        <v>2.1033186436282009E-3</v>
      </c>
      <c r="KU104" s="153">
        <f t="shared" si="634"/>
        <v>2.1386320674957738E-3</v>
      </c>
      <c r="KV104" s="153">
        <f t="shared" si="634"/>
        <v>2.1725821778684818E-3</v>
      </c>
      <c r="KW104" s="153">
        <f t="shared" si="634"/>
        <v>2.2050857650323585E-3</v>
      </c>
      <c r="KX104" s="153">
        <f t="shared" si="634"/>
        <v>2.2360622702378851E-3</v>
      </c>
      <c r="KY104" s="153">
        <f t="shared" si="634"/>
        <v>2.2654341173263437E-3</v>
      </c>
      <c r="KZ104" s="153">
        <f t="shared" si="634"/>
        <v>2.2931270356567352E-3</v>
      </c>
      <c r="LA104" s="153">
        <f t="shared" si="634"/>
        <v>2.3190703724568218E-3</v>
      </c>
      <c r="LB104" s="153">
        <f t="shared" si="634"/>
        <v>2.3431973927633271E-3</v>
      </c>
      <c r="LC104" s="153">
        <f t="shared" si="634"/>
        <v>2.3654455651716992E-3</v>
      </c>
      <c r="LD104" s="153">
        <f t="shared" si="634"/>
        <v>2.3857568316847156E-3</v>
      </c>
      <c r="LE104" s="153">
        <f t="shared" si="634"/>
        <v>2.4040778600312521E-3</v>
      </c>
      <c r="LF104" s="153">
        <f t="shared" si="634"/>
        <v>2.4203602769212128E-3</v>
      </c>
      <c r="LG104" s="153">
        <f t="shared" si="634"/>
        <v>2.4345608808092516E-3</v>
      </c>
      <c r="LH104" s="153">
        <f t="shared" si="634"/>
        <v>2.4466418328577947E-3</v>
      </c>
      <c r="LI104" s="153">
        <f t="shared" si="634"/>
        <v>2.4565708249181047E-3</v>
      </c>
      <c r="LJ104" s="153">
        <f t="shared" si="634"/>
        <v>2.4643212234857323E-3</v>
      </c>
      <c r="LK104" s="153">
        <f t="shared" si="634"/>
        <v>2.4698721887326659E-3</v>
      </c>
      <c r="LL104" s="153">
        <f t="shared" si="634"/>
        <v>2.4732087678716319E-3</v>
      </c>
      <c r="LM104" s="153">
        <f t="shared" si="634"/>
        <v>2.4743219622671291E-3</v>
      </c>
      <c r="LN104" s="153">
        <f t="shared" si="634"/>
        <v>2.4732087678716345E-3</v>
      </c>
      <c r="LO104" s="153">
        <f t="shared" si="634"/>
        <v>2.4698721887326711E-3</v>
      </c>
      <c r="LP104" s="153">
        <f t="shared" si="634"/>
        <v>2.4643212234857397E-3</v>
      </c>
      <c r="LQ104" s="153">
        <f t="shared" si="634"/>
        <v>2.4565708249181151E-3</v>
      </c>
      <c r="LR104" s="153">
        <f t="shared" si="634"/>
        <v>2.4466418328578069E-3</v>
      </c>
      <c r="LS104" s="153">
        <f t="shared" si="634"/>
        <v>2.4345608808092668E-3</v>
      </c>
      <c r="LT104" s="153">
        <f t="shared" si="634"/>
        <v>2.4203602769212302E-3</v>
      </c>
      <c r="LU104" s="153">
        <f t="shared" si="634"/>
        <v>2.4040778600312716E-3</v>
      </c>
      <c r="LV104" s="153">
        <f t="shared" si="634"/>
        <v>2.3857568316847373E-3</v>
      </c>
      <c r="LW104" s="153">
        <f t="shared" si="634"/>
        <v>2.3654455651717235E-3</v>
      </c>
      <c r="LX104" s="153">
        <f t="shared" si="634"/>
        <v>2.3431973927633531E-3</v>
      </c>
      <c r="LY104" s="153">
        <f t="shared" si="634"/>
        <v>2.3190703724568495E-3</v>
      </c>
      <c r="LZ104" s="153">
        <f t="shared" si="634"/>
        <v>2.2931270356567656E-3</v>
      </c>
      <c r="MA104" s="153">
        <f t="shared" si="634"/>
        <v>2.2654341173263754E-3</v>
      </c>
      <c r="MB104" s="153">
        <f t="shared" si="634"/>
        <v>2.2360622702379193E-3</v>
      </c>
      <c r="MC104" s="153">
        <f t="shared" si="634"/>
        <v>2.2050857650323941E-3</v>
      </c>
      <c r="MD104" s="153">
        <f t="shared" si="634"/>
        <v>2.1725821778685191E-3</v>
      </c>
      <c r="ME104" s="153">
        <f t="shared" si="634"/>
        <v>2.1386320674958129E-3</v>
      </c>
      <c r="MF104" s="153">
        <f t="shared" si="634"/>
        <v>2.1033186436282417E-3</v>
      </c>
      <c r="MG104" s="153">
        <f t="shared" si="634"/>
        <v>2.0667274285224436E-3</v>
      </c>
      <c r="MH104" s="153">
        <f t="shared" si="634"/>
        <v>2.0289459136780741E-3</v>
      </c>
      <c r="MI104" s="153">
        <f t="shared" si="634"/>
        <v>1.9900632135774554E-3</v>
      </c>
      <c r="MJ104" s="153">
        <f t="shared" si="634"/>
        <v>1.9501697183677271E-3</v>
      </c>
      <c r="MK104" s="153">
        <f t="shared" si="634"/>
        <v>1.9093567473613198E-3</v>
      </c>
      <c r="ML104" s="153">
        <f t="shared" si="634"/>
        <v>1.8677162051904089E-3</v>
      </c>
      <c r="MM104" s="153">
        <f t="shared" si="634"/>
        <v>1.825340242398463E-3</v>
      </c>
      <c r="MN104" s="153">
        <f t="shared" si="634"/>
        <v>1.7823209221878797E-3</v>
      </c>
      <c r="MO104" s="153">
        <f t="shared" si="634"/>
        <v>1.738749894967654E-3</v>
      </c>
      <c r="MP104" s="153">
        <f t="shared" ref="MP104:PA104" si="635">IF(ISNONTEXT($L104),_xlfn.NORM.DIST(EW104,$G104,$L104,FALSE),NA())</f>
        <v>1.6947180822599315E-3</v>
      </c>
      <c r="MQ104" s="153">
        <f t="shared" si="635"/>
        <v>1.6503153714300452E-3</v>
      </c>
      <c r="MR104" s="153">
        <f t="shared" si="635"/>
        <v>1.6056303226022175E-3</v>
      </c>
      <c r="MS104" s="153">
        <f t="shared" si="635"/>
        <v>1.5607498890134912E-3</v>
      </c>
      <c r="MT104" s="153">
        <f t="shared" si="635"/>
        <v>1.5157591519427264E-3</v>
      </c>
      <c r="MU104" s="153">
        <f t="shared" si="635"/>
        <v>1.4707410712307455E-3</v>
      </c>
      <c r="MV104" s="153">
        <f t="shared" si="635"/>
        <v>1.4257762522830123E-3</v>
      </c>
      <c r="MW104" s="153">
        <f t="shared" si="635"/>
        <v>1.3809427303186756E-3</v>
      </c>
      <c r="MX104" s="153">
        <f t="shared" si="635"/>
        <v>1.3363157725005521E-3</v>
      </c>
      <c r="MY104" s="153">
        <f t="shared" si="635"/>
        <v>1.2919676984506779E-3</v>
      </c>
      <c r="MZ104" s="153">
        <f t="shared" si="635"/>
        <v>1.2479677195265263E-3</v>
      </c>
      <c r="NA104" s="153">
        <f t="shared" si="635"/>
        <v>1.204381797104863E-3</v>
      </c>
      <c r="NB104" s="153">
        <f t="shared" si="635"/>
        <v>1.1612725199944883E-3</v>
      </c>
      <c r="NC104" s="153">
        <f t="shared" si="635"/>
        <v>1.1186990009766956E-3</v>
      </c>
      <c r="ND104" s="153">
        <f t="shared" si="635"/>
        <v>1.0767167923540302E-3</v>
      </c>
      <c r="NE104" s="153">
        <f t="shared" si="635"/>
        <v>1.0353778202746669E-3</v>
      </c>
      <c r="NF104" s="153">
        <f t="shared" si="635"/>
        <v>9.9473033749214478E-4</v>
      </c>
      <c r="NG104" s="153">
        <f t="shared" si="635"/>
        <v>9.5481889411896861E-4</v>
      </c>
      <c r="NH104" s="153">
        <f t="shared" si="635"/>
        <v>9.1568432583826072E-4</v>
      </c>
      <c r="NI104" s="153">
        <f t="shared" si="635"/>
        <v>8.7736375895072609E-4</v>
      </c>
      <c r="NJ104" s="153">
        <f t="shared" si="635"/>
        <v>8.3989063155507054E-4</v>
      </c>
      <c r="NK104" s="153">
        <f t="shared" si="635"/>
        <v>8.0329473008900767E-4</v>
      </c>
      <c r="NL104" s="153">
        <f t="shared" si="635"/>
        <v>7.6760224039532771E-4</v>
      </c>
      <c r="NM104" s="153">
        <f t="shared" si="635"/>
        <v>7.3283581242336441E-4</v>
      </c>
      <c r="NN104" s="153">
        <f t="shared" si="635"/>
        <v>6.9901463763059825E-4</v>
      </c>
      <c r="NO104" s="153">
        <f t="shared" si="635"/>
        <v>6.6615453811213218E-4</v>
      </c>
      <c r="NP104" s="153">
        <f t="shared" si="635"/>
        <v>6.3426806645722536E-4</v>
      </c>
      <c r="NQ104" s="153">
        <f t="shared" si="635"/>
        <v>6.0336461531186006E-4</v>
      </c>
      <c r="NR104" s="153">
        <f t="shared" si="635"/>
        <v>5.734505356142103E-4</v>
      </c>
      <c r="NS104" s="153">
        <f t="shared" si="635"/>
        <v>5.4452926246558201E-4</v>
      </c>
      <c r="NT104" s="153">
        <f t="shared" si="635"/>
        <v>5.166014476025993E-4</v>
      </c>
      <c r="NU104" s="153">
        <f t="shared" si="635"/>
        <v>4.8966509744670546E-4</v>
      </c>
      <c r="NV104" s="153">
        <f t="shared" si="635"/>
        <v>4.6371571572400547E-4</v>
      </c>
      <c r="NW104" s="153">
        <f t="shared" si="635"/>
        <v>4.3874644967165078E-4</v>
      </c>
      <c r="NX104" s="153">
        <f t="shared" si="635"/>
        <v>4.1474823887583084E-4</v>
      </c>
      <c r="NY104" s="153">
        <f t="shared" si="635"/>
        <v>3.9170996582048984E-4</v>
      </c>
      <c r="NZ104" s="153">
        <f t="shared" si="635"/>
        <v>3.6961860726458172E-4</v>
      </c>
      <c r="OA104" s="153">
        <f t="shared" si="635"/>
        <v>3.4845938560845458E-4</v>
      </c>
      <c r="OB104" s="153">
        <f t="shared" si="635"/>
        <v>3.2821591945627438E-4</v>
      </c>
      <c r="OC104" s="153">
        <f t="shared" si="635"/>
        <v>3.0887037263067717E-4</v>
      </c>
      <c r="OD104" s="153">
        <f t="shared" si="635"/>
        <v>2.9040360094754678E-4</v>
      </c>
      <c r="OE104" s="153">
        <f t="shared" si="635"/>
        <v>2.7279529611239214E-4</v>
      </c>
      <c r="OF104" s="153">
        <f t="shared" si="635"/>
        <v>2.5602412615472429E-4</v>
      </c>
      <c r="OG104" s="153">
        <f t="shared" si="635"/>
        <v>2.400678718725897E-4</v>
      </c>
      <c r="OH104" s="153">
        <f t="shared" si="635"/>
        <v>2.2490355881553363E-4</v>
      </c>
      <c r="OI104" s="153">
        <f t="shared" si="635"/>
        <v>2.1050758439025919E-4</v>
      </c>
      <c r="OJ104" s="153">
        <f t="shared" si="635"/>
        <v>1.9685583972870683E-4</v>
      </c>
      <c r="OK104" s="153">
        <f t="shared" si="635"/>
        <v>1.8392382601278167E-4</v>
      </c>
      <c r="OL104" s="153">
        <f t="shared" si="635"/>
        <v>1.7168676500316156E-4</v>
      </c>
      <c r="OM104" s="153">
        <f t="shared" si="635"/>
        <v>1.6011970357116193E-4</v>
      </c>
      <c r="ON104" s="153">
        <f t="shared" si="635"/>
        <v>1.4919761208224492E-4</v>
      </c>
      <c r="OO104" s="153">
        <f t="shared" si="635"/>
        <v>1.3889547652716372E-4</v>
      </c>
      <c r="OP104" s="153">
        <f t="shared" si="635"/>
        <v>1.2918838434170622E-4</v>
      </c>
      <c r="OQ104" s="153">
        <f t="shared" si="635"/>
        <v>1.2005160389835833E-4</v>
      </c>
      <c r="OR104" s="153">
        <f t="shared" si="635"/>
        <v>1.114606576927928E-4</v>
      </c>
      <c r="OS104" s="153">
        <f t="shared" si="635"/>
        <v>1.0339138928478118E-4</v>
      </c>
      <c r="OT104" s="153">
        <f t="shared" si="635"/>
        <v>9.5820024086844011E-5</v>
      </c>
      <c r="OU104" s="153">
        <f t="shared" si="635"/>
        <v>8.8723224124643009E-5</v>
      </c>
      <c r="OV104" s="153">
        <f t="shared" si="635"/>
        <v>8.2078136920749704E-5</v>
      </c>
      <c r="OW104" s="153">
        <f t="shared" si="635"/>
        <v>7.5862438678008998E-5</v>
      </c>
      <c r="OX104" s="153">
        <f t="shared" si="635"/>
        <v>7.0054371960280343E-5</v>
      </c>
      <c r="OY104" s="153">
        <f t="shared" si="635"/>
        <v>6.4632778086936421E-5</v>
      </c>
      <c r="OZ104" s="153">
        <f t="shared" si="635"/>
        <v>5.9577124473210448E-5</v>
      </c>
      <c r="PA104" s="153">
        <f t="shared" si="635"/>
        <v>5.4867527161396202E-5</v>
      </c>
      <c r="PB104" s="153">
        <f t="shared" ref="PB104:PI104" si="636">IF(ISNONTEXT($L104),_xlfn.NORM.DIST(HI104,$G104,$L104,FALSE),NA())</f>
        <v>5.0484768798142389E-5</v>
      </c>
      <c r="PC104" s="153">
        <f t="shared" si="636"/>
        <v>4.6410312320757856E-5</v>
      </c>
      <c r="PD104" s="153">
        <f t="shared" si="636"/>
        <v>4.2626310620709629E-5</v>
      </c>
      <c r="PE104" s="153">
        <f t="shared" si="636"/>
        <v>3.9115612455490573E-5</v>
      </c>
      <c r="PF104" s="153">
        <f t="shared" si="636"/>
        <v>3.5861764880918572E-5</v>
      </c>
      <c r="PG104" s="153">
        <f t="shared" si="636"/>
        <v>3.2849012474868411E-5</v>
      </c>
      <c r="PH104" s="153">
        <f t="shared" si="636"/>
        <v>3.0062293620591892E-5</v>
      </c>
      <c r="PI104" s="153">
        <f t="shared" si="636"/>
        <v>2.7487234113322451E-5</v>
      </c>
    </row>
    <row r="105" spans="1:425" x14ac:dyDescent="0.75">
      <c r="A105" s="2"/>
      <c r="B105" s="5"/>
      <c r="C105" s="5"/>
      <c r="D105" s="5"/>
      <c r="E105" s="2"/>
      <c r="F105" s="2"/>
      <c r="G105" s="5"/>
      <c r="H105" s="2"/>
      <c r="I105" s="2"/>
      <c r="J105" s="2"/>
      <c r="K105" s="2"/>
      <c r="L105" s="2"/>
      <c r="M105" s="2"/>
      <c r="N105" s="22"/>
      <c r="O105" s="239"/>
      <c r="P105" s="33"/>
      <c r="Q105" s="33"/>
      <c r="R105" s="33"/>
      <c r="S105" s="33"/>
      <c r="T105" s="33"/>
      <c r="U105" s="33"/>
      <c r="V105" s="5"/>
    </row>
    <row r="106" spans="1:425" ht="16" x14ac:dyDescent="0.8">
      <c r="A106" s="5"/>
      <c r="B106" s="387" t="s">
        <v>45</v>
      </c>
      <c r="C106" s="388"/>
      <c r="D106" s="389"/>
      <c r="E106" s="5"/>
      <c r="F106" s="5"/>
      <c r="G106" s="5"/>
      <c r="H106" s="5"/>
      <c r="I106" s="5"/>
      <c r="K106" s="31" t="s">
        <v>54</v>
      </c>
      <c r="L106" s="31"/>
      <c r="M106" s="31"/>
      <c r="N106" s="89">
        <v>1000</v>
      </c>
      <c r="O106" s="240">
        <f>IF(OR(L104="",N106=""),"",ABS(VLOOKUP($N$1,VLookups!$A$53:$B$54,2,FALSE)-_xlfn.NORM.DIST(N106,G104,L104,TRUE)))</f>
        <v>0.5</v>
      </c>
      <c r="P106" s="61">
        <f>IF($L$104="","",_xlfn.NORM.INV(ABS(VLOOKUP($N$1,VLookups!$A$53:$B$54,2,FALSE)-P$3),$G$104,$L104))</f>
        <v>793.37163400435736</v>
      </c>
      <c r="Q106" s="62">
        <f>IF($L$104="","",_xlfn.NORM.INV(ABS(VLOOKUP($N$1,VLookups!$A$53:$B$54,2,FALSE)-Q$3),$G$104,$L104))</f>
        <v>1206.6283659956425</v>
      </c>
      <c r="R106" s="63">
        <f>IF($L$104="","",_xlfn.NORM.INV(ABS(VLOOKUP($N$1,VLookups!$A$53:$B$54,2,FALSE)-R$3),$G$104,$L104))</f>
        <v>1167.1072343026794</v>
      </c>
      <c r="S106" s="64">
        <f>IF($L$104="","",_xlfn.NORM.INV(ABS(VLOOKUP($N$1,VLookups!$A$53:$B$54,2,FALSE)-S$3),$G$104,$L104))</f>
        <v>1135.6970916784826</v>
      </c>
      <c r="T106" s="65">
        <f>IF($L$104="","",_xlfn.NORM.INV(ABS(VLOOKUP($N$1,VLookups!$A$53:$B$54,2,FALSE)-T$3),$G$104,$L104))</f>
        <v>1108.7499861190527</v>
      </c>
      <c r="U106" s="66">
        <f>IF($L$104="","",_xlfn.NORM.INV(ABS(VLOOKUP($N$1,VLookups!$A$53:$B$54,2,FALSE)-U$3),$G$104,$L104))</f>
        <v>1084.5506524913756</v>
      </c>
      <c r="V106" s="5"/>
      <c r="HQ106" s="182">
        <f>IF(AND($D$112&gt;0,$D$113&gt;0),IF(OR(X104&lt;$D$112,X104=$D$112),HQ104,0),"")</f>
        <v>2.7487234113322451E-5</v>
      </c>
      <c r="HR106" s="182">
        <f t="shared" ref="HR106:KC106" si="637">IF(AND($D$112&gt;0,$D$113&gt;0),IF(OR(Y104&lt;$D$112,Y104=$D$112),HR104,0),"")</f>
        <v>3.0062293620588869E-5</v>
      </c>
      <c r="HS106" s="182">
        <f t="shared" si="637"/>
        <v>3.2849012474865139E-5</v>
      </c>
      <c r="HT106" s="182">
        <f t="shared" si="637"/>
        <v>3.5861764880915035E-5</v>
      </c>
      <c r="HU106" s="182">
        <f t="shared" si="637"/>
        <v>3.9115612455486751E-5</v>
      </c>
      <c r="HV106" s="182">
        <f t="shared" si="637"/>
        <v>4.2626310620705543E-5</v>
      </c>
      <c r="HW106" s="182">
        <f t="shared" si="637"/>
        <v>4.6410312320753425E-5</v>
      </c>
      <c r="HX106" s="182">
        <f t="shared" si="637"/>
        <v>5.0484768798137646E-5</v>
      </c>
      <c r="HY106" s="182">
        <f t="shared" si="637"/>
        <v>5.48675271613911E-5</v>
      </c>
      <c r="HZ106" s="182">
        <f t="shared" si="637"/>
        <v>5.9577124473204966E-5</v>
      </c>
      <c r="IA106" s="182">
        <f t="shared" si="637"/>
        <v>6.4632778086930539E-5</v>
      </c>
      <c r="IB106" s="182">
        <f t="shared" si="637"/>
        <v>7.005437196027396E-5</v>
      </c>
      <c r="IC106" s="182">
        <f t="shared" si="637"/>
        <v>7.5862438678002167E-5</v>
      </c>
      <c r="ID106" s="182">
        <f t="shared" si="637"/>
        <v>8.2078136920742386E-5</v>
      </c>
      <c r="IE106" s="182">
        <f t="shared" si="637"/>
        <v>8.8723224124635216E-5</v>
      </c>
      <c r="IF106" s="182">
        <f t="shared" si="637"/>
        <v>9.5820024086835744E-5</v>
      </c>
      <c r="IG106" s="182">
        <f t="shared" si="637"/>
        <v>1.0339138928477236E-4</v>
      </c>
      <c r="IH106" s="182">
        <f t="shared" si="637"/>
        <v>1.1146065769278343E-4</v>
      </c>
      <c r="II106" s="182">
        <f t="shared" si="637"/>
        <v>1.2005160389834833E-4</v>
      </c>
      <c r="IJ106" s="182">
        <f t="shared" si="637"/>
        <v>1.2918838434169565E-4</v>
      </c>
      <c r="IK106" s="182">
        <f t="shared" si="637"/>
        <v>1.388954765271525E-4</v>
      </c>
      <c r="IL106" s="182">
        <f t="shared" si="637"/>
        <v>1.4919761208223299E-4</v>
      </c>
      <c r="IM106" s="182">
        <f t="shared" si="637"/>
        <v>1.6011970357114925E-4</v>
      </c>
      <c r="IN106" s="182">
        <f t="shared" si="637"/>
        <v>1.7168676500314812E-4</v>
      </c>
      <c r="IO106" s="182">
        <f t="shared" si="637"/>
        <v>1.8392382601276755E-4</v>
      </c>
      <c r="IP106" s="182">
        <f t="shared" si="637"/>
        <v>1.9685583972869198E-4</v>
      </c>
      <c r="IQ106" s="182">
        <f t="shared" si="637"/>
        <v>2.1050758439024349E-4</v>
      </c>
      <c r="IR106" s="182">
        <f t="shared" si="637"/>
        <v>2.2490355881551679E-4</v>
      </c>
      <c r="IS106" s="182">
        <f t="shared" si="637"/>
        <v>2.40067871872572E-4</v>
      </c>
      <c r="IT106" s="182">
        <f t="shared" si="637"/>
        <v>2.5602412615470565E-4</v>
      </c>
      <c r="IU106" s="182">
        <f t="shared" si="637"/>
        <v>2.7279529611237262E-4</v>
      </c>
      <c r="IV106" s="182">
        <f t="shared" si="637"/>
        <v>2.9040360094752639E-4</v>
      </c>
      <c r="IW106" s="182">
        <f t="shared" si="637"/>
        <v>3.0887037263065592E-4</v>
      </c>
      <c r="IX106" s="182">
        <f t="shared" si="637"/>
        <v>3.2821591945625232E-4</v>
      </c>
      <c r="IY106" s="182">
        <f t="shared" si="637"/>
        <v>3.4845938560843111E-4</v>
      </c>
      <c r="IZ106" s="182">
        <f t="shared" si="637"/>
        <v>3.6961860726455732E-4</v>
      </c>
      <c r="JA106" s="182">
        <f t="shared" si="637"/>
        <v>3.9170996582046447E-4</v>
      </c>
      <c r="JB106" s="182">
        <f t="shared" si="637"/>
        <v>4.1474823887580444E-4</v>
      </c>
      <c r="JC106" s="182">
        <f t="shared" si="637"/>
        <v>4.3874644967162318E-4</v>
      </c>
      <c r="JD106" s="182">
        <f t="shared" si="637"/>
        <v>4.6371571572397668E-4</v>
      </c>
      <c r="JE106" s="182">
        <f t="shared" si="637"/>
        <v>4.8966509744667553E-4</v>
      </c>
      <c r="JF106" s="182">
        <f t="shared" si="637"/>
        <v>5.1660144760256829E-4</v>
      </c>
      <c r="JG106" s="182">
        <f t="shared" si="637"/>
        <v>5.4452926246554981E-4</v>
      </c>
      <c r="JH106" s="182">
        <f t="shared" si="637"/>
        <v>5.7345053561417734E-4</v>
      </c>
      <c r="JI106" s="182">
        <f t="shared" si="637"/>
        <v>6.033646153118258E-4</v>
      </c>
      <c r="JJ106" s="182">
        <f t="shared" si="637"/>
        <v>6.3426806645718991E-4</v>
      </c>
      <c r="JK106" s="182">
        <f t="shared" si="637"/>
        <v>6.6615453811209575E-4</v>
      </c>
      <c r="JL106" s="182">
        <f t="shared" si="637"/>
        <v>6.9901463763056052E-4</v>
      </c>
      <c r="JM106" s="182">
        <f t="shared" si="637"/>
        <v>7.3283581242332538E-4</v>
      </c>
      <c r="JN106" s="182">
        <f t="shared" si="637"/>
        <v>7.6760224039528792E-4</v>
      </c>
      <c r="JO106" s="182">
        <f t="shared" si="637"/>
        <v>8.0329473008896679E-4</v>
      </c>
      <c r="JP106" s="182">
        <f t="shared" si="637"/>
        <v>8.3989063155502891E-4</v>
      </c>
      <c r="JQ106" s="182">
        <f t="shared" si="637"/>
        <v>8.7736375895068326E-4</v>
      </c>
      <c r="JR106" s="182">
        <f t="shared" si="637"/>
        <v>9.1568432583821735E-4</v>
      </c>
      <c r="JS106" s="182">
        <f t="shared" si="637"/>
        <v>9.5481889411892415E-4</v>
      </c>
      <c r="JT106" s="182">
        <f t="shared" si="637"/>
        <v>9.9473033749209925E-4</v>
      </c>
      <c r="JU106" s="182">
        <f t="shared" si="637"/>
        <v>1.0353778202746204E-3</v>
      </c>
      <c r="JV106" s="182">
        <f t="shared" si="637"/>
        <v>1.0767167923539831E-3</v>
      </c>
      <c r="JW106" s="182">
        <f t="shared" si="637"/>
        <v>1.1186990009766481E-3</v>
      </c>
      <c r="JX106" s="182">
        <f t="shared" si="637"/>
        <v>0</v>
      </c>
      <c r="JY106" s="182">
        <f t="shared" si="637"/>
        <v>0</v>
      </c>
      <c r="JZ106" s="182">
        <f t="shared" si="637"/>
        <v>0</v>
      </c>
      <c r="KA106" s="182">
        <f t="shared" si="637"/>
        <v>0</v>
      </c>
      <c r="KB106" s="182">
        <f t="shared" si="637"/>
        <v>0</v>
      </c>
      <c r="KC106" s="182">
        <f t="shared" si="637"/>
        <v>0</v>
      </c>
      <c r="KD106" s="182">
        <f t="shared" ref="KD106:MO106" si="638">IF(AND($D$112&gt;0,$D$113&gt;0),IF(OR(CK104&lt;$D$112,CK104=$D$112),KD104,0),"")</f>
        <v>0</v>
      </c>
      <c r="KE106" s="182">
        <f t="shared" si="638"/>
        <v>0</v>
      </c>
      <c r="KF106" s="182">
        <f t="shared" si="638"/>
        <v>0</v>
      </c>
      <c r="KG106" s="182">
        <f t="shared" si="638"/>
        <v>0</v>
      </c>
      <c r="KH106" s="182">
        <f t="shared" si="638"/>
        <v>0</v>
      </c>
      <c r="KI106" s="182">
        <f t="shared" si="638"/>
        <v>0</v>
      </c>
      <c r="KJ106" s="182">
        <f t="shared" si="638"/>
        <v>0</v>
      </c>
      <c r="KK106" s="182">
        <f t="shared" si="638"/>
        <v>0</v>
      </c>
      <c r="KL106" s="182">
        <f t="shared" si="638"/>
        <v>0</v>
      </c>
      <c r="KM106" s="182">
        <f t="shared" si="638"/>
        <v>0</v>
      </c>
      <c r="KN106" s="182">
        <f t="shared" si="638"/>
        <v>0</v>
      </c>
      <c r="KO106" s="182">
        <f t="shared" si="638"/>
        <v>0</v>
      </c>
      <c r="KP106" s="182">
        <f t="shared" si="638"/>
        <v>0</v>
      </c>
      <c r="KQ106" s="182">
        <f t="shared" si="638"/>
        <v>0</v>
      </c>
      <c r="KR106" s="182">
        <f t="shared" si="638"/>
        <v>0</v>
      </c>
      <c r="KS106" s="182">
        <f t="shared" si="638"/>
        <v>0</v>
      </c>
      <c r="KT106" s="182">
        <f t="shared" si="638"/>
        <v>0</v>
      </c>
      <c r="KU106" s="182">
        <f t="shared" si="638"/>
        <v>0</v>
      </c>
      <c r="KV106" s="182">
        <f t="shared" si="638"/>
        <v>0</v>
      </c>
      <c r="KW106" s="182">
        <f t="shared" si="638"/>
        <v>0</v>
      </c>
      <c r="KX106" s="182">
        <f t="shared" si="638"/>
        <v>0</v>
      </c>
      <c r="KY106" s="182">
        <f t="shared" si="638"/>
        <v>0</v>
      </c>
      <c r="KZ106" s="182">
        <f t="shared" si="638"/>
        <v>0</v>
      </c>
      <c r="LA106" s="182">
        <f t="shared" si="638"/>
        <v>0</v>
      </c>
      <c r="LB106" s="182">
        <f t="shared" si="638"/>
        <v>0</v>
      </c>
      <c r="LC106" s="182">
        <f t="shared" si="638"/>
        <v>0</v>
      </c>
      <c r="LD106" s="182">
        <f t="shared" si="638"/>
        <v>0</v>
      </c>
      <c r="LE106" s="182">
        <f t="shared" si="638"/>
        <v>0</v>
      </c>
      <c r="LF106" s="182">
        <f t="shared" si="638"/>
        <v>0</v>
      </c>
      <c r="LG106" s="182">
        <f t="shared" si="638"/>
        <v>0</v>
      </c>
      <c r="LH106" s="182">
        <f t="shared" si="638"/>
        <v>0</v>
      </c>
      <c r="LI106" s="182">
        <f t="shared" si="638"/>
        <v>0</v>
      </c>
      <c r="LJ106" s="182">
        <f t="shared" si="638"/>
        <v>0</v>
      </c>
      <c r="LK106" s="182">
        <f t="shared" si="638"/>
        <v>0</v>
      </c>
      <c r="LL106" s="182">
        <f t="shared" si="638"/>
        <v>0</v>
      </c>
      <c r="LM106" s="182">
        <f t="shared" si="638"/>
        <v>0</v>
      </c>
      <c r="LN106" s="182">
        <f t="shared" si="638"/>
        <v>0</v>
      </c>
      <c r="LO106" s="182">
        <f t="shared" si="638"/>
        <v>0</v>
      </c>
      <c r="LP106" s="182">
        <f t="shared" si="638"/>
        <v>0</v>
      </c>
      <c r="LQ106" s="182">
        <f t="shared" si="638"/>
        <v>0</v>
      </c>
      <c r="LR106" s="182">
        <f t="shared" si="638"/>
        <v>0</v>
      </c>
      <c r="LS106" s="182">
        <f t="shared" si="638"/>
        <v>0</v>
      </c>
      <c r="LT106" s="182">
        <f t="shared" si="638"/>
        <v>0</v>
      </c>
      <c r="LU106" s="182">
        <f t="shared" si="638"/>
        <v>0</v>
      </c>
      <c r="LV106" s="182">
        <f t="shared" si="638"/>
        <v>0</v>
      </c>
      <c r="LW106" s="182">
        <f t="shared" si="638"/>
        <v>0</v>
      </c>
      <c r="LX106" s="182">
        <f t="shared" si="638"/>
        <v>0</v>
      </c>
      <c r="LY106" s="182">
        <f t="shared" si="638"/>
        <v>0</v>
      </c>
      <c r="LZ106" s="182">
        <f t="shared" si="638"/>
        <v>0</v>
      </c>
      <c r="MA106" s="182">
        <f t="shared" si="638"/>
        <v>0</v>
      </c>
      <c r="MB106" s="182">
        <f t="shared" si="638"/>
        <v>0</v>
      </c>
      <c r="MC106" s="182">
        <f t="shared" si="638"/>
        <v>0</v>
      </c>
      <c r="MD106" s="182">
        <f t="shared" si="638"/>
        <v>0</v>
      </c>
      <c r="ME106" s="182">
        <f t="shared" si="638"/>
        <v>0</v>
      </c>
      <c r="MF106" s="182">
        <f t="shared" si="638"/>
        <v>0</v>
      </c>
      <c r="MG106" s="182">
        <f t="shared" si="638"/>
        <v>0</v>
      </c>
      <c r="MH106" s="182">
        <f t="shared" si="638"/>
        <v>0</v>
      </c>
      <c r="MI106" s="182">
        <f t="shared" si="638"/>
        <v>0</v>
      </c>
      <c r="MJ106" s="182">
        <f t="shared" si="638"/>
        <v>0</v>
      </c>
      <c r="MK106" s="182">
        <f t="shared" si="638"/>
        <v>0</v>
      </c>
      <c r="ML106" s="182">
        <f t="shared" si="638"/>
        <v>0</v>
      </c>
      <c r="MM106" s="182">
        <f t="shared" si="638"/>
        <v>0</v>
      </c>
      <c r="MN106" s="182">
        <f t="shared" si="638"/>
        <v>0</v>
      </c>
      <c r="MO106" s="182">
        <f t="shared" si="638"/>
        <v>0</v>
      </c>
      <c r="MP106" s="182">
        <f t="shared" ref="MP106:PA106" si="639">IF(AND($D$112&gt;0,$D$113&gt;0),IF(OR(EW104&lt;$D$112,EW104=$D$112),MP104,0),"")</f>
        <v>0</v>
      </c>
      <c r="MQ106" s="182">
        <f t="shared" si="639"/>
        <v>0</v>
      </c>
      <c r="MR106" s="182">
        <f t="shared" si="639"/>
        <v>0</v>
      </c>
      <c r="MS106" s="182">
        <f t="shared" si="639"/>
        <v>0</v>
      </c>
      <c r="MT106" s="182">
        <f t="shared" si="639"/>
        <v>0</v>
      </c>
      <c r="MU106" s="182">
        <f t="shared" si="639"/>
        <v>0</v>
      </c>
      <c r="MV106" s="182">
        <f t="shared" si="639"/>
        <v>0</v>
      </c>
      <c r="MW106" s="182">
        <f t="shared" si="639"/>
        <v>0</v>
      </c>
      <c r="MX106" s="182">
        <f t="shared" si="639"/>
        <v>0</v>
      </c>
      <c r="MY106" s="182">
        <f t="shared" si="639"/>
        <v>0</v>
      </c>
      <c r="MZ106" s="182">
        <f t="shared" si="639"/>
        <v>0</v>
      </c>
      <c r="NA106" s="182">
        <f t="shared" si="639"/>
        <v>0</v>
      </c>
      <c r="NB106" s="182">
        <f t="shared" si="639"/>
        <v>0</v>
      </c>
      <c r="NC106" s="182">
        <f t="shared" si="639"/>
        <v>0</v>
      </c>
      <c r="ND106" s="182">
        <f t="shared" si="639"/>
        <v>0</v>
      </c>
      <c r="NE106" s="182">
        <f t="shared" si="639"/>
        <v>0</v>
      </c>
      <c r="NF106" s="182">
        <f t="shared" si="639"/>
        <v>0</v>
      </c>
      <c r="NG106" s="182">
        <f t="shared" si="639"/>
        <v>0</v>
      </c>
      <c r="NH106" s="182">
        <f t="shared" si="639"/>
        <v>0</v>
      </c>
      <c r="NI106" s="182">
        <f t="shared" si="639"/>
        <v>0</v>
      </c>
      <c r="NJ106" s="182">
        <f t="shared" si="639"/>
        <v>0</v>
      </c>
      <c r="NK106" s="182">
        <f t="shared" si="639"/>
        <v>0</v>
      </c>
      <c r="NL106" s="182">
        <f t="shared" si="639"/>
        <v>0</v>
      </c>
      <c r="NM106" s="182">
        <f t="shared" si="639"/>
        <v>0</v>
      </c>
      <c r="NN106" s="182">
        <f t="shared" si="639"/>
        <v>0</v>
      </c>
      <c r="NO106" s="182">
        <f t="shared" si="639"/>
        <v>0</v>
      </c>
      <c r="NP106" s="182">
        <f t="shared" si="639"/>
        <v>0</v>
      </c>
      <c r="NQ106" s="182">
        <f t="shared" si="639"/>
        <v>0</v>
      </c>
      <c r="NR106" s="182">
        <f t="shared" si="639"/>
        <v>0</v>
      </c>
      <c r="NS106" s="182">
        <f t="shared" si="639"/>
        <v>0</v>
      </c>
      <c r="NT106" s="182">
        <f t="shared" si="639"/>
        <v>0</v>
      </c>
      <c r="NU106" s="182">
        <f t="shared" si="639"/>
        <v>0</v>
      </c>
      <c r="NV106" s="182">
        <f t="shared" si="639"/>
        <v>0</v>
      </c>
      <c r="NW106" s="182">
        <f t="shared" si="639"/>
        <v>0</v>
      </c>
      <c r="NX106" s="182">
        <f t="shared" si="639"/>
        <v>0</v>
      </c>
      <c r="NY106" s="182">
        <f t="shared" si="639"/>
        <v>0</v>
      </c>
      <c r="NZ106" s="182">
        <f t="shared" si="639"/>
        <v>0</v>
      </c>
      <c r="OA106" s="182">
        <f t="shared" si="639"/>
        <v>0</v>
      </c>
      <c r="OB106" s="182">
        <f t="shared" si="639"/>
        <v>0</v>
      </c>
      <c r="OC106" s="182">
        <f t="shared" si="639"/>
        <v>0</v>
      </c>
      <c r="OD106" s="182">
        <f t="shared" si="639"/>
        <v>0</v>
      </c>
      <c r="OE106" s="182">
        <f t="shared" si="639"/>
        <v>0</v>
      </c>
      <c r="OF106" s="182">
        <f t="shared" si="639"/>
        <v>0</v>
      </c>
      <c r="OG106" s="182">
        <f t="shared" si="639"/>
        <v>0</v>
      </c>
      <c r="OH106" s="182">
        <f t="shared" si="639"/>
        <v>0</v>
      </c>
      <c r="OI106" s="182">
        <f t="shared" si="639"/>
        <v>0</v>
      </c>
      <c r="OJ106" s="182">
        <f t="shared" si="639"/>
        <v>0</v>
      </c>
      <c r="OK106" s="182">
        <f t="shared" si="639"/>
        <v>0</v>
      </c>
      <c r="OL106" s="182">
        <f t="shared" si="639"/>
        <v>0</v>
      </c>
      <c r="OM106" s="182">
        <f t="shared" si="639"/>
        <v>0</v>
      </c>
      <c r="ON106" s="182">
        <f t="shared" si="639"/>
        <v>0</v>
      </c>
      <c r="OO106" s="182">
        <f t="shared" si="639"/>
        <v>0</v>
      </c>
      <c r="OP106" s="182">
        <f t="shared" si="639"/>
        <v>0</v>
      </c>
      <c r="OQ106" s="182">
        <f t="shared" si="639"/>
        <v>0</v>
      </c>
      <c r="OR106" s="182">
        <f t="shared" si="639"/>
        <v>0</v>
      </c>
      <c r="OS106" s="182">
        <f t="shared" si="639"/>
        <v>0</v>
      </c>
      <c r="OT106" s="182">
        <f t="shared" si="639"/>
        <v>0</v>
      </c>
      <c r="OU106" s="182">
        <f t="shared" si="639"/>
        <v>0</v>
      </c>
      <c r="OV106" s="182">
        <f t="shared" si="639"/>
        <v>0</v>
      </c>
      <c r="OW106" s="182">
        <f t="shared" si="639"/>
        <v>0</v>
      </c>
      <c r="OX106" s="182">
        <f t="shared" si="639"/>
        <v>0</v>
      </c>
      <c r="OY106" s="182">
        <f t="shared" si="639"/>
        <v>0</v>
      </c>
      <c r="OZ106" s="182">
        <f t="shared" si="639"/>
        <v>0</v>
      </c>
      <c r="PA106" s="182">
        <f t="shared" si="639"/>
        <v>0</v>
      </c>
      <c r="PB106" s="182">
        <f t="shared" ref="PB106:PI106" si="640">IF(AND($D$112&gt;0,$D$113&gt;0),IF(OR(HI104&lt;$D$112,HI104=$D$112),PB104,0),"")</f>
        <v>0</v>
      </c>
      <c r="PC106" s="182">
        <f t="shared" si="640"/>
        <v>0</v>
      </c>
      <c r="PD106" s="182">
        <f t="shared" si="640"/>
        <v>0</v>
      </c>
      <c r="PE106" s="182">
        <f t="shared" si="640"/>
        <v>0</v>
      </c>
      <c r="PF106" s="182">
        <f t="shared" si="640"/>
        <v>0</v>
      </c>
      <c r="PG106" s="182">
        <f t="shared" si="640"/>
        <v>0</v>
      </c>
      <c r="PH106" s="182">
        <f t="shared" si="640"/>
        <v>0</v>
      </c>
      <c r="PI106" s="182">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82">
        <f>IF(AND($D$112&gt;0,$D$113&gt;0),IF(AND(X104&gt;$D$112,OR(X104&lt;$D$113,X104=$D$113)),HQ104,0),"")</f>
        <v>0</v>
      </c>
      <c r="HR107" s="182">
        <f t="shared" ref="HR107:KC107" si="641">IF(AND($D$112&gt;0,$D$113&gt;0),IF(AND(Y104&gt;$D$112,OR(Y104&lt;$D$113,Y104=$D$113)),HR104,0),"")</f>
        <v>0</v>
      </c>
      <c r="HS107" s="182">
        <f t="shared" si="641"/>
        <v>0</v>
      </c>
      <c r="HT107" s="182">
        <f t="shared" si="641"/>
        <v>0</v>
      </c>
      <c r="HU107" s="182">
        <f t="shared" si="641"/>
        <v>0</v>
      </c>
      <c r="HV107" s="182">
        <f t="shared" si="641"/>
        <v>0</v>
      </c>
      <c r="HW107" s="182">
        <f t="shared" si="641"/>
        <v>0</v>
      </c>
      <c r="HX107" s="182">
        <f t="shared" si="641"/>
        <v>0</v>
      </c>
      <c r="HY107" s="182">
        <f t="shared" si="641"/>
        <v>0</v>
      </c>
      <c r="HZ107" s="182">
        <f t="shared" si="641"/>
        <v>0</v>
      </c>
      <c r="IA107" s="182">
        <f t="shared" si="641"/>
        <v>0</v>
      </c>
      <c r="IB107" s="182">
        <f t="shared" si="641"/>
        <v>0</v>
      </c>
      <c r="IC107" s="182">
        <f t="shared" si="641"/>
        <v>0</v>
      </c>
      <c r="ID107" s="182">
        <f t="shared" si="641"/>
        <v>0</v>
      </c>
      <c r="IE107" s="182">
        <f t="shared" si="641"/>
        <v>0</v>
      </c>
      <c r="IF107" s="182">
        <f t="shared" si="641"/>
        <v>0</v>
      </c>
      <c r="IG107" s="182">
        <f t="shared" si="641"/>
        <v>0</v>
      </c>
      <c r="IH107" s="182">
        <f t="shared" si="641"/>
        <v>0</v>
      </c>
      <c r="II107" s="182">
        <f t="shared" si="641"/>
        <v>0</v>
      </c>
      <c r="IJ107" s="182">
        <f t="shared" si="641"/>
        <v>0</v>
      </c>
      <c r="IK107" s="182">
        <f t="shared" si="641"/>
        <v>0</v>
      </c>
      <c r="IL107" s="182">
        <f t="shared" si="641"/>
        <v>0</v>
      </c>
      <c r="IM107" s="182">
        <f t="shared" si="641"/>
        <v>0</v>
      </c>
      <c r="IN107" s="182">
        <f t="shared" si="641"/>
        <v>0</v>
      </c>
      <c r="IO107" s="182">
        <f t="shared" si="641"/>
        <v>0</v>
      </c>
      <c r="IP107" s="182">
        <f t="shared" si="641"/>
        <v>0</v>
      </c>
      <c r="IQ107" s="182">
        <f t="shared" si="641"/>
        <v>0</v>
      </c>
      <c r="IR107" s="182">
        <f t="shared" si="641"/>
        <v>0</v>
      </c>
      <c r="IS107" s="182">
        <f t="shared" si="641"/>
        <v>0</v>
      </c>
      <c r="IT107" s="182">
        <f t="shared" si="641"/>
        <v>0</v>
      </c>
      <c r="IU107" s="182">
        <f t="shared" si="641"/>
        <v>0</v>
      </c>
      <c r="IV107" s="182">
        <f t="shared" si="641"/>
        <v>0</v>
      </c>
      <c r="IW107" s="182">
        <f t="shared" si="641"/>
        <v>0</v>
      </c>
      <c r="IX107" s="182">
        <f t="shared" si="641"/>
        <v>0</v>
      </c>
      <c r="IY107" s="182">
        <f t="shared" si="641"/>
        <v>0</v>
      </c>
      <c r="IZ107" s="182">
        <f t="shared" si="641"/>
        <v>0</v>
      </c>
      <c r="JA107" s="182">
        <f t="shared" si="641"/>
        <v>0</v>
      </c>
      <c r="JB107" s="182">
        <f t="shared" si="641"/>
        <v>0</v>
      </c>
      <c r="JC107" s="182">
        <f t="shared" si="641"/>
        <v>0</v>
      </c>
      <c r="JD107" s="182">
        <f t="shared" si="641"/>
        <v>0</v>
      </c>
      <c r="JE107" s="182">
        <f t="shared" si="641"/>
        <v>0</v>
      </c>
      <c r="JF107" s="182">
        <f t="shared" si="641"/>
        <v>0</v>
      </c>
      <c r="JG107" s="182">
        <f t="shared" si="641"/>
        <v>0</v>
      </c>
      <c r="JH107" s="182">
        <f t="shared" si="641"/>
        <v>0</v>
      </c>
      <c r="JI107" s="182">
        <f t="shared" si="641"/>
        <v>0</v>
      </c>
      <c r="JJ107" s="182">
        <f t="shared" si="641"/>
        <v>0</v>
      </c>
      <c r="JK107" s="182">
        <f t="shared" si="641"/>
        <v>0</v>
      </c>
      <c r="JL107" s="182">
        <f t="shared" si="641"/>
        <v>0</v>
      </c>
      <c r="JM107" s="182">
        <f t="shared" si="641"/>
        <v>0</v>
      </c>
      <c r="JN107" s="182">
        <f t="shared" si="641"/>
        <v>0</v>
      </c>
      <c r="JO107" s="182">
        <f t="shared" si="641"/>
        <v>0</v>
      </c>
      <c r="JP107" s="182">
        <f t="shared" si="641"/>
        <v>0</v>
      </c>
      <c r="JQ107" s="182">
        <f t="shared" si="641"/>
        <v>0</v>
      </c>
      <c r="JR107" s="182">
        <f t="shared" si="641"/>
        <v>0</v>
      </c>
      <c r="JS107" s="182">
        <f t="shared" si="641"/>
        <v>0</v>
      </c>
      <c r="JT107" s="182">
        <f t="shared" si="641"/>
        <v>0</v>
      </c>
      <c r="JU107" s="182">
        <f t="shared" si="641"/>
        <v>0</v>
      </c>
      <c r="JV107" s="182">
        <f t="shared" si="641"/>
        <v>0</v>
      </c>
      <c r="JW107" s="182">
        <f t="shared" si="641"/>
        <v>0</v>
      </c>
      <c r="JX107" s="182">
        <f t="shared" si="641"/>
        <v>1.1612725199944402E-3</v>
      </c>
      <c r="JY107" s="182">
        <f t="shared" si="641"/>
        <v>1.2043817971048145E-3</v>
      </c>
      <c r="JZ107" s="182">
        <f t="shared" si="641"/>
        <v>1.2479677195264772E-3</v>
      </c>
      <c r="KA107" s="182">
        <f t="shared" si="641"/>
        <v>1.291967698450628E-3</v>
      </c>
      <c r="KB107" s="182">
        <f t="shared" si="641"/>
        <v>1.3363157725005015E-3</v>
      </c>
      <c r="KC107" s="182">
        <f t="shared" si="641"/>
        <v>1.380942730318625E-3</v>
      </c>
      <c r="KD107" s="182">
        <f t="shared" ref="KD107:MO107" si="642">IF(AND($D$112&gt;0,$D$113&gt;0),IF(AND(CK104&gt;$D$112,OR(CK104&lt;$D$113,CK104=$D$113)),KD104,0),"")</f>
        <v>1.4257762522829618E-3</v>
      </c>
      <c r="KE107" s="182">
        <f t="shared" si="642"/>
        <v>1.4707410712306948E-3</v>
      </c>
      <c r="KF107" s="182">
        <f t="shared" si="642"/>
        <v>1.5157591519426757E-3</v>
      </c>
      <c r="KG107" s="182">
        <f t="shared" si="642"/>
        <v>1.5607498890134407E-3</v>
      </c>
      <c r="KH107" s="182">
        <f t="shared" si="642"/>
        <v>1.605630322602167E-3</v>
      </c>
      <c r="KI107" s="182">
        <f t="shared" si="642"/>
        <v>1.6503153714299947E-3</v>
      </c>
      <c r="KJ107" s="182">
        <f t="shared" si="642"/>
        <v>1.6947180822598816E-3</v>
      </c>
      <c r="KK107" s="182">
        <f t="shared" si="642"/>
        <v>1.7387498949676047E-3</v>
      </c>
      <c r="KL107" s="182">
        <f t="shared" si="642"/>
        <v>1.7823209221878304E-3</v>
      </c>
      <c r="KM107" s="182">
        <f t="shared" si="642"/>
        <v>1.8253402423984144E-3</v>
      </c>
      <c r="KN107" s="182">
        <f t="shared" si="642"/>
        <v>1.8677162051903618E-3</v>
      </c>
      <c r="KO107" s="182">
        <f t="shared" si="642"/>
        <v>1.9093567473612734E-3</v>
      </c>
      <c r="KP107" s="182">
        <f t="shared" si="642"/>
        <v>1.9501697183676814E-3</v>
      </c>
      <c r="KQ107" s="182">
        <f t="shared" si="642"/>
        <v>1.9900632135774112E-3</v>
      </c>
      <c r="KR107" s="182">
        <f t="shared" si="642"/>
        <v>2.0289459136780307E-3</v>
      </c>
      <c r="KS107" s="182">
        <f t="shared" si="642"/>
        <v>2.0667274285224016E-3</v>
      </c>
      <c r="KT107" s="182">
        <f t="shared" si="642"/>
        <v>2.1033186436282009E-3</v>
      </c>
      <c r="KU107" s="182">
        <f t="shared" si="642"/>
        <v>2.1386320674957738E-3</v>
      </c>
      <c r="KV107" s="182">
        <f t="shared" si="642"/>
        <v>2.1725821778684818E-3</v>
      </c>
      <c r="KW107" s="182">
        <f t="shared" si="642"/>
        <v>2.2050857650323585E-3</v>
      </c>
      <c r="KX107" s="182">
        <f t="shared" si="642"/>
        <v>2.2360622702378851E-3</v>
      </c>
      <c r="KY107" s="182">
        <f t="shared" si="642"/>
        <v>2.2654341173263437E-3</v>
      </c>
      <c r="KZ107" s="182">
        <f t="shared" si="642"/>
        <v>2.2931270356567352E-3</v>
      </c>
      <c r="LA107" s="182">
        <f t="shared" si="642"/>
        <v>2.3190703724568218E-3</v>
      </c>
      <c r="LB107" s="182">
        <f t="shared" si="642"/>
        <v>2.3431973927633271E-3</v>
      </c>
      <c r="LC107" s="182">
        <f t="shared" si="642"/>
        <v>2.3654455651716992E-3</v>
      </c>
      <c r="LD107" s="182">
        <f t="shared" si="642"/>
        <v>2.3857568316847156E-3</v>
      </c>
      <c r="LE107" s="182">
        <f t="shared" si="642"/>
        <v>2.4040778600312521E-3</v>
      </c>
      <c r="LF107" s="182">
        <f t="shared" si="642"/>
        <v>2.4203602769212128E-3</v>
      </c>
      <c r="LG107" s="182">
        <f t="shared" si="642"/>
        <v>2.4345608808092516E-3</v>
      </c>
      <c r="LH107" s="182">
        <f t="shared" si="642"/>
        <v>2.4466418328577947E-3</v>
      </c>
      <c r="LI107" s="182">
        <f t="shared" si="642"/>
        <v>2.4565708249181047E-3</v>
      </c>
      <c r="LJ107" s="182">
        <f t="shared" si="642"/>
        <v>2.4643212234857323E-3</v>
      </c>
      <c r="LK107" s="182">
        <f t="shared" si="642"/>
        <v>2.4698721887326659E-3</v>
      </c>
      <c r="LL107" s="182">
        <f t="shared" si="642"/>
        <v>2.4732087678716319E-3</v>
      </c>
      <c r="LM107" s="182">
        <f t="shared" si="642"/>
        <v>2.4743219622671291E-3</v>
      </c>
      <c r="LN107" s="182">
        <f t="shared" si="642"/>
        <v>2.4732087678716345E-3</v>
      </c>
      <c r="LO107" s="182">
        <f t="shared" si="642"/>
        <v>2.4698721887326711E-3</v>
      </c>
      <c r="LP107" s="182">
        <f t="shared" si="642"/>
        <v>2.4643212234857397E-3</v>
      </c>
      <c r="LQ107" s="182">
        <f t="shared" si="642"/>
        <v>2.4565708249181151E-3</v>
      </c>
      <c r="LR107" s="182">
        <f t="shared" si="642"/>
        <v>2.4466418328578069E-3</v>
      </c>
      <c r="LS107" s="182">
        <f t="shared" si="642"/>
        <v>2.4345608808092668E-3</v>
      </c>
      <c r="LT107" s="182">
        <f t="shared" si="642"/>
        <v>2.4203602769212302E-3</v>
      </c>
      <c r="LU107" s="182">
        <f t="shared" si="642"/>
        <v>2.4040778600312716E-3</v>
      </c>
      <c r="LV107" s="182">
        <f t="shared" si="642"/>
        <v>2.3857568316847373E-3</v>
      </c>
      <c r="LW107" s="182">
        <f t="shared" si="642"/>
        <v>2.3654455651717235E-3</v>
      </c>
      <c r="LX107" s="182">
        <f t="shared" si="642"/>
        <v>2.3431973927633531E-3</v>
      </c>
      <c r="LY107" s="182">
        <f t="shared" si="642"/>
        <v>2.3190703724568495E-3</v>
      </c>
      <c r="LZ107" s="182">
        <f t="shared" si="642"/>
        <v>2.2931270356567656E-3</v>
      </c>
      <c r="MA107" s="182">
        <f t="shared" si="642"/>
        <v>2.2654341173263754E-3</v>
      </c>
      <c r="MB107" s="182">
        <f t="shared" si="642"/>
        <v>2.2360622702379193E-3</v>
      </c>
      <c r="MC107" s="182">
        <f t="shared" si="642"/>
        <v>2.2050857650323941E-3</v>
      </c>
      <c r="MD107" s="182">
        <f t="shared" si="642"/>
        <v>2.1725821778685191E-3</v>
      </c>
      <c r="ME107" s="182">
        <f t="shared" si="642"/>
        <v>2.1386320674958129E-3</v>
      </c>
      <c r="MF107" s="182">
        <f t="shared" si="642"/>
        <v>2.1033186436282417E-3</v>
      </c>
      <c r="MG107" s="182">
        <f t="shared" si="642"/>
        <v>2.0667274285224436E-3</v>
      </c>
      <c r="MH107" s="182">
        <f t="shared" si="642"/>
        <v>2.0289459136780741E-3</v>
      </c>
      <c r="MI107" s="182">
        <f t="shared" si="642"/>
        <v>1.9900632135774554E-3</v>
      </c>
      <c r="MJ107" s="182">
        <f t="shared" si="642"/>
        <v>1.9501697183677271E-3</v>
      </c>
      <c r="MK107" s="182">
        <f t="shared" si="642"/>
        <v>1.9093567473613198E-3</v>
      </c>
      <c r="ML107" s="182">
        <f t="shared" si="642"/>
        <v>1.8677162051904089E-3</v>
      </c>
      <c r="MM107" s="182">
        <f t="shared" si="642"/>
        <v>1.825340242398463E-3</v>
      </c>
      <c r="MN107" s="182">
        <f t="shared" si="642"/>
        <v>1.7823209221878797E-3</v>
      </c>
      <c r="MO107" s="182">
        <f t="shared" si="642"/>
        <v>1.738749894967654E-3</v>
      </c>
      <c r="MP107" s="182">
        <f t="shared" ref="MP107:PA107" si="643">IF(AND($D$112&gt;0,$D$113&gt;0),IF(AND(EW104&gt;$D$112,OR(EW104&lt;$D$113,EW104=$D$113)),MP104,0),"")</f>
        <v>1.6947180822599315E-3</v>
      </c>
      <c r="MQ107" s="182">
        <f t="shared" si="643"/>
        <v>1.6503153714300452E-3</v>
      </c>
      <c r="MR107" s="182">
        <f t="shared" si="643"/>
        <v>1.6056303226022175E-3</v>
      </c>
      <c r="MS107" s="182">
        <f t="shared" si="643"/>
        <v>1.5607498890134912E-3</v>
      </c>
      <c r="MT107" s="182">
        <f t="shared" si="643"/>
        <v>1.5157591519427264E-3</v>
      </c>
      <c r="MU107" s="182">
        <f t="shared" si="643"/>
        <v>1.4707410712307455E-3</v>
      </c>
      <c r="MV107" s="182">
        <f t="shared" si="643"/>
        <v>1.4257762522830123E-3</v>
      </c>
      <c r="MW107" s="182">
        <f t="shared" si="643"/>
        <v>1.3809427303186756E-3</v>
      </c>
      <c r="MX107" s="182">
        <f t="shared" si="643"/>
        <v>1.3363157725005521E-3</v>
      </c>
      <c r="MY107" s="182">
        <f t="shared" si="643"/>
        <v>1.2919676984506779E-3</v>
      </c>
      <c r="MZ107" s="182">
        <f t="shared" si="643"/>
        <v>1.2479677195265263E-3</v>
      </c>
      <c r="NA107" s="182">
        <f t="shared" si="643"/>
        <v>1.204381797104863E-3</v>
      </c>
      <c r="NB107" s="182">
        <f t="shared" si="643"/>
        <v>1.1612725199944883E-3</v>
      </c>
      <c r="NC107" s="182">
        <f t="shared" si="643"/>
        <v>0</v>
      </c>
      <c r="ND107" s="182">
        <f t="shared" si="643"/>
        <v>0</v>
      </c>
      <c r="NE107" s="182">
        <f t="shared" si="643"/>
        <v>0</v>
      </c>
      <c r="NF107" s="182">
        <f t="shared" si="643"/>
        <v>0</v>
      </c>
      <c r="NG107" s="182">
        <f t="shared" si="643"/>
        <v>0</v>
      </c>
      <c r="NH107" s="182">
        <f t="shared" si="643"/>
        <v>0</v>
      </c>
      <c r="NI107" s="182">
        <f t="shared" si="643"/>
        <v>0</v>
      </c>
      <c r="NJ107" s="182">
        <f t="shared" si="643"/>
        <v>0</v>
      </c>
      <c r="NK107" s="182">
        <f t="shared" si="643"/>
        <v>0</v>
      </c>
      <c r="NL107" s="182">
        <f t="shared" si="643"/>
        <v>0</v>
      </c>
      <c r="NM107" s="182">
        <f t="shared" si="643"/>
        <v>0</v>
      </c>
      <c r="NN107" s="182">
        <f t="shared" si="643"/>
        <v>0</v>
      </c>
      <c r="NO107" s="182">
        <f t="shared" si="643"/>
        <v>0</v>
      </c>
      <c r="NP107" s="182">
        <f t="shared" si="643"/>
        <v>0</v>
      </c>
      <c r="NQ107" s="182">
        <f t="shared" si="643"/>
        <v>0</v>
      </c>
      <c r="NR107" s="182">
        <f t="shared" si="643"/>
        <v>0</v>
      </c>
      <c r="NS107" s="182">
        <f t="shared" si="643"/>
        <v>0</v>
      </c>
      <c r="NT107" s="182">
        <f t="shared" si="643"/>
        <v>0</v>
      </c>
      <c r="NU107" s="182">
        <f t="shared" si="643"/>
        <v>0</v>
      </c>
      <c r="NV107" s="182">
        <f t="shared" si="643"/>
        <v>0</v>
      </c>
      <c r="NW107" s="182">
        <f t="shared" si="643"/>
        <v>0</v>
      </c>
      <c r="NX107" s="182">
        <f t="shared" si="643"/>
        <v>0</v>
      </c>
      <c r="NY107" s="182">
        <f t="shared" si="643"/>
        <v>0</v>
      </c>
      <c r="NZ107" s="182">
        <f t="shared" si="643"/>
        <v>0</v>
      </c>
      <c r="OA107" s="182">
        <f t="shared" si="643"/>
        <v>0</v>
      </c>
      <c r="OB107" s="182">
        <f t="shared" si="643"/>
        <v>0</v>
      </c>
      <c r="OC107" s="182">
        <f t="shared" si="643"/>
        <v>0</v>
      </c>
      <c r="OD107" s="182">
        <f t="shared" si="643"/>
        <v>0</v>
      </c>
      <c r="OE107" s="182">
        <f t="shared" si="643"/>
        <v>0</v>
      </c>
      <c r="OF107" s="182">
        <f t="shared" si="643"/>
        <v>0</v>
      </c>
      <c r="OG107" s="182">
        <f t="shared" si="643"/>
        <v>0</v>
      </c>
      <c r="OH107" s="182">
        <f t="shared" si="643"/>
        <v>0</v>
      </c>
      <c r="OI107" s="182">
        <f t="shared" si="643"/>
        <v>0</v>
      </c>
      <c r="OJ107" s="182">
        <f t="shared" si="643"/>
        <v>0</v>
      </c>
      <c r="OK107" s="182">
        <f t="shared" si="643"/>
        <v>0</v>
      </c>
      <c r="OL107" s="182">
        <f t="shared" si="643"/>
        <v>0</v>
      </c>
      <c r="OM107" s="182">
        <f t="shared" si="643"/>
        <v>0</v>
      </c>
      <c r="ON107" s="182">
        <f t="shared" si="643"/>
        <v>0</v>
      </c>
      <c r="OO107" s="182">
        <f t="shared" si="643"/>
        <v>0</v>
      </c>
      <c r="OP107" s="182">
        <f t="shared" si="643"/>
        <v>0</v>
      </c>
      <c r="OQ107" s="182">
        <f t="shared" si="643"/>
        <v>0</v>
      </c>
      <c r="OR107" s="182">
        <f t="shared" si="643"/>
        <v>0</v>
      </c>
      <c r="OS107" s="182">
        <f t="shared" si="643"/>
        <v>0</v>
      </c>
      <c r="OT107" s="182">
        <f t="shared" si="643"/>
        <v>0</v>
      </c>
      <c r="OU107" s="182">
        <f t="shared" si="643"/>
        <v>0</v>
      </c>
      <c r="OV107" s="182">
        <f t="shared" si="643"/>
        <v>0</v>
      </c>
      <c r="OW107" s="182">
        <f t="shared" si="643"/>
        <v>0</v>
      </c>
      <c r="OX107" s="182">
        <f t="shared" si="643"/>
        <v>0</v>
      </c>
      <c r="OY107" s="182">
        <f t="shared" si="643"/>
        <v>0</v>
      </c>
      <c r="OZ107" s="182">
        <f t="shared" si="643"/>
        <v>0</v>
      </c>
      <c r="PA107" s="182">
        <f t="shared" si="643"/>
        <v>0</v>
      </c>
      <c r="PB107" s="182">
        <f t="shared" ref="PB107:PI107" si="644">IF(AND($D$112&gt;0,$D$113&gt;0),IF(AND(HI104&gt;$D$112,OR(HI104&lt;$D$113,HI104=$D$113)),PB104,0),"")</f>
        <v>0</v>
      </c>
      <c r="PC107" s="182">
        <f t="shared" si="644"/>
        <v>0</v>
      </c>
      <c r="PD107" s="182">
        <f t="shared" si="644"/>
        <v>0</v>
      </c>
      <c r="PE107" s="182">
        <f t="shared" si="644"/>
        <v>0</v>
      </c>
      <c r="PF107" s="182">
        <f t="shared" si="644"/>
        <v>0</v>
      </c>
      <c r="PG107" s="182">
        <f t="shared" si="644"/>
        <v>0</v>
      </c>
      <c r="PH107" s="182">
        <f t="shared" si="644"/>
        <v>0</v>
      </c>
      <c r="PI107" s="182">
        <f t="shared" si="644"/>
        <v>0</v>
      </c>
    </row>
    <row r="108" spans="1:425" ht="16" x14ac:dyDescent="0.8">
      <c r="A108" s="5"/>
      <c r="B108" s="5"/>
      <c r="C108" s="31" t="s">
        <v>17</v>
      </c>
      <c r="D108" s="90">
        <v>0.9</v>
      </c>
      <c r="E108" s="282" t="s">
        <v>20</v>
      </c>
      <c r="F108" s="38"/>
      <c r="G108" s="5"/>
      <c r="H108" s="5"/>
      <c r="I108" s="5"/>
      <c r="J108" s="5"/>
      <c r="K108" s="5"/>
      <c r="L108" s="5"/>
      <c r="M108" s="5"/>
      <c r="N108" s="5"/>
      <c r="O108" s="5"/>
      <c r="P108" s="5"/>
      <c r="Q108" s="5"/>
      <c r="R108" s="5"/>
      <c r="S108" s="5"/>
      <c r="T108" s="5"/>
      <c r="U108" s="5"/>
      <c r="V108" s="5"/>
      <c r="HQ108" s="182">
        <f>IF(AND($D$112&gt;0,$D$113&gt;0),IF(AND(X104&gt;$D$113),HQ104,0),"")</f>
        <v>0</v>
      </c>
      <c r="HR108" s="182">
        <f t="shared" ref="HR108:KC108" si="645">IF(AND($D$112&gt;0,$D$113&gt;0),IF(AND(Y104&gt;$D$113),HR104,0),"")</f>
        <v>0</v>
      </c>
      <c r="HS108" s="182">
        <f t="shared" si="645"/>
        <v>0</v>
      </c>
      <c r="HT108" s="182">
        <f t="shared" si="645"/>
        <v>0</v>
      </c>
      <c r="HU108" s="182">
        <f t="shared" si="645"/>
        <v>0</v>
      </c>
      <c r="HV108" s="182">
        <f t="shared" si="645"/>
        <v>0</v>
      </c>
      <c r="HW108" s="182">
        <f t="shared" si="645"/>
        <v>0</v>
      </c>
      <c r="HX108" s="182">
        <f t="shared" si="645"/>
        <v>0</v>
      </c>
      <c r="HY108" s="182">
        <f t="shared" si="645"/>
        <v>0</v>
      </c>
      <c r="HZ108" s="182">
        <f t="shared" si="645"/>
        <v>0</v>
      </c>
      <c r="IA108" s="182">
        <f t="shared" si="645"/>
        <v>0</v>
      </c>
      <c r="IB108" s="182">
        <f t="shared" si="645"/>
        <v>0</v>
      </c>
      <c r="IC108" s="182">
        <f t="shared" si="645"/>
        <v>0</v>
      </c>
      <c r="ID108" s="182">
        <f t="shared" si="645"/>
        <v>0</v>
      </c>
      <c r="IE108" s="182">
        <f t="shared" si="645"/>
        <v>0</v>
      </c>
      <c r="IF108" s="182">
        <f t="shared" si="645"/>
        <v>0</v>
      </c>
      <c r="IG108" s="182">
        <f t="shared" si="645"/>
        <v>0</v>
      </c>
      <c r="IH108" s="182">
        <f t="shared" si="645"/>
        <v>0</v>
      </c>
      <c r="II108" s="182">
        <f t="shared" si="645"/>
        <v>0</v>
      </c>
      <c r="IJ108" s="182">
        <f t="shared" si="645"/>
        <v>0</v>
      </c>
      <c r="IK108" s="182">
        <f t="shared" si="645"/>
        <v>0</v>
      </c>
      <c r="IL108" s="182">
        <f t="shared" si="645"/>
        <v>0</v>
      </c>
      <c r="IM108" s="182">
        <f t="shared" si="645"/>
        <v>0</v>
      </c>
      <c r="IN108" s="182">
        <f t="shared" si="645"/>
        <v>0</v>
      </c>
      <c r="IO108" s="182">
        <f t="shared" si="645"/>
        <v>0</v>
      </c>
      <c r="IP108" s="182">
        <f t="shared" si="645"/>
        <v>0</v>
      </c>
      <c r="IQ108" s="182">
        <f t="shared" si="645"/>
        <v>0</v>
      </c>
      <c r="IR108" s="182">
        <f t="shared" si="645"/>
        <v>0</v>
      </c>
      <c r="IS108" s="182">
        <f t="shared" si="645"/>
        <v>0</v>
      </c>
      <c r="IT108" s="182">
        <f t="shared" si="645"/>
        <v>0</v>
      </c>
      <c r="IU108" s="182">
        <f t="shared" si="645"/>
        <v>0</v>
      </c>
      <c r="IV108" s="182">
        <f t="shared" si="645"/>
        <v>0</v>
      </c>
      <c r="IW108" s="182">
        <f t="shared" si="645"/>
        <v>0</v>
      </c>
      <c r="IX108" s="182">
        <f t="shared" si="645"/>
        <v>0</v>
      </c>
      <c r="IY108" s="182">
        <f t="shared" si="645"/>
        <v>0</v>
      </c>
      <c r="IZ108" s="182">
        <f t="shared" si="645"/>
        <v>0</v>
      </c>
      <c r="JA108" s="182">
        <f t="shared" si="645"/>
        <v>0</v>
      </c>
      <c r="JB108" s="182">
        <f t="shared" si="645"/>
        <v>0</v>
      </c>
      <c r="JC108" s="182">
        <f t="shared" si="645"/>
        <v>0</v>
      </c>
      <c r="JD108" s="182">
        <f t="shared" si="645"/>
        <v>0</v>
      </c>
      <c r="JE108" s="182">
        <f t="shared" si="645"/>
        <v>0</v>
      </c>
      <c r="JF108" s="182">
        <f t="shared" si="645"/>
        <v>0</v>
      </c>
      <c r="JG108" s="182">
        <f t="shared" si="645"/>
        <v>0</v>
      </c>
      <c r="JH108" s="182">
        <f t="shared" si="645"/>
        <v>0</v>
      </c>
      <c r="JI108" s="182">
        <f t="shared" si="645"/>
        <v>0</v>
      </c>
      <c r="JJ108" s="182">
        <f t="shared" si="645"/>
        <v>0</v>
      </c>
      <c r="JK108" s="182">
        <f t="shared" si="645"/>
        <v>0</v>
      </c>
      <c r="JL108" s="182">
        <f t="shared" si="645"/>
        <v>0</v>
      </c>
      <c r="JM108" s="182">
        <f t="shared" si="645"/>
        <v>0</v>
      </c>
      <c r="JN108" s="182">
        <f t="shared" si="645"/>
        <v>0</v>
      </c>
      <c r="JO108" s="182">
        <f t="shared" si="645"/>
        <v>0</v>
      </c>
      <c r="JP108" s="182">
        <f t="shared" si="645"/>
        <v>0</v>
      </c>
      <c r="JQ108" s="182">
        <f t="shared" si="645"/>
        <v>0</v>
      </c>
      <c r="JR108" s="182">
        <f t="shared" si="645"/>
        <v>0</v>
      </c>
      <c r="JS108" s="182">
        <f t="shared" si="645"/>
        <v>0</v>
      </c>
      <c r="JT108" s="182">
        <f t="shared" si="645"/>
        <v>0</v>
      </c>
      <c r="JU108" s="182">
        <f t="shared" si="645"/>
        <v>0</v>
      </c>
      <c r="JV108" s="182">
        <f t="shared" si="645"/>
        <v>0</v>
      </c>
      <c r="JW108" s="182">
        <f t="shared" si="645"/>
        <v>0</v>
      </c>
      <c r="JX108" s="182">
        <f t="shared" si="645"/>
        <v>0</v>
      </c>
      <c r="JY108" s="182">
        <f t="shared" si="645"/>
        <v>0</v>
      </c>
      <c r="JZ108" s="182">
        <f t="shared" si="645"/>
        <v>0</v>
      </c>
      <c r="KA108" s="182">
        <f t="shared" si="645"/>
        <v>0</v>
      </c>
      <c r="KB108" s="182">
        <f t="shared" si="645"/>
        <v>0</v>
      </c>
      <c r="KC108" s="182">
        <f t="shared" si="645"/>
        <v>0</v>
      </c>
      <c r="KD108" s="182">
        <f t="shared" ref="KD108:MO108" si="646">IF(AND($D$112&gt;0,$D$113&gt;0),IF(AND(CK104&gt;$D$113),KD104,0),"")</f>
        <v>0</v>
      </c>
      <c r="KE108" s="182">
        <f t="shared" si="646"/>
        <v>0</v>
      </c>
      <c r="KF108" s="182">
        <f t="shared" si="646"/>
        <v>0</v>
      </c>
      <c r="KG108" s="182">
        <f t="shared" si="646"/>
        <v>0</v>
      </c>
      <c r="KH108" s="182">
        <f t="shared" si="646"/>
        <v>0</v>
      </c>
      <c r="KI108" s="182">
        <f t="shared" si="646"/>
        <v>0</v>
      </c>
      <c r="KJ108" s="182">
        <f t="shared" si="646"/>
        <v>0</v>
      </c>
      <c r="KK108" s="182">
        <f t="shared" si="646"/>
        <v>0</v>
      </c>
      <c r="KL108" s="182">
        <f t="shared" si="646"/>
        <v>0</v>
      </c>
      <c r="KM108" s="182">
        <f t="shared" si="646"/>
        <v>0</v>
      </c>
      <c r="KN108" s="182">
        <f t="shared" si="646"/>
        <v>0</v>
      </c>
      <c r="KO108" s="182">
        <f t="shared" si="646"/>
        <v>0</v>
      </c>
      <c r="KP108" s="182">
        <f t="shared" si="646"/>
        <v>0</v>
      </c>
      <c r="KQ108" s="182">
        <f t="shared" si="646"/>
        <v>0</v>
      </c>
      <c r="KR108" s="182">
        <f t="shared" si="646"/>
        <v>0</v>
      </c>
      <c r="KS108" s="182">
        <f t="shared" si="646"/>
        <v>0</v>
      </c>
      <c r="KT108" s="182">
        <f t="shared" si="646"/>
        <v>0</v>
      </c>
      <c r="KU108" s="182">
        <f t="shared" si="646"/>
        <v>0</v>
      </c>
      <c r="KV108" s="182">
        <f t="shared" si="646"/>
        <v>0</v>
      </c>
      <c r="KW108" s="182">
        <f t="shared" si="646"/>
        <v>0</v>
      </c>
      <c r="KX108" s="182">
        <f t="shared" si="646"/>
        <v>0</v>
      </c>
      <c r="KY108" s="182">
        <f t="shared" si="646"/>
        <v>0</v>
      </c>
      <c r="KZ108" s="182">
        <f t="shared" si="646"/>
        <v>0</v>
      </c>
      <c r="LA108" s="182">
        <f t="shared" si="646"/>
        <v>0</v>
      </c>
      <c r="LB108" s="182">
        <f t="shared" si="646"/>
        <v>0</v>
      </c>
      <c r="LC108" s="182">
        <f t="shared" si="646"/>
        <v>0</v>
      </c>
      <c r="LD108" s="182">
        <f t="shared" si="646"/>
        <v>0</v>
      </c>
      <c r="LE108" s="182">
        <f t="shared" si="646"/>
        <v>0</v>
      </c>
      <c r="LF108" s="182">
        <f t="shared" si="646"/>
        <v>0</v>
      </c>
      <c r="LG108" s="182">
        <f t="shared" si="646"/>
        <v>0</v>
      </c>
      <c r="LH108" s="182">
        <f t="shared" si="646"/>
        <v>0</v>
      </c>
      <c r="LI108" s="182">
        <f t="shared" si="646"/>
        <v>0</v>
      </c>
      <c r="LJ108" s="182">
        <f t="shared" si="646"/>
        <v>0</v>
      </c>
      <c r="LK108" s="182">
        <f t="shared" si="646"/>
        <v>0</v>
      </c>
      <c r="LL108" s="182">
        <f t="shared" si="646"/>
        <v>0</v>
      </c>
      <c r="LM108" s="182">
        <f t="shared" si="646"/>
        <v>0</v>
      </c>
      <c r="LN108" s="182">
        <f t="shared" si="646"/>
        <v>0</v>
      </c>
      <c r="LO108" s="182">
        <f t="shared" si="646"/>
        <v>0</v>
      </c>
      <c r="LP108" s="182">
        <f t="shared" si="646"/>
        <v>0</v>
      </c>
      <c r="LQ108" s="182">
        <f t="shared" si="646"/>
        <v>0</v>
      </c>
      <c r="LR108" s="182">
        <f t="shared" si="646"/>
        <v>0</v>
      </c>
      <c r="LS108" s="182">
        <f t="shared" si="646"/>
        <v>0</v>
      </c>
      <c r="LT108" s="182">
        <f t="shared" si="646"/>
        <v>0</v>
      </c>
      <c r="LU108" s="182">
        <f t="shared" si="646"/>
        <v>0</v>
      </c>
      <c r="LV108" s="182">
        <f t="shared" si="646"/>
        <v>0</v>
      </c>
      <c r="LW108" s="182">
        <f t="shared" si="646"/>
        <v>0</v>
      </c>
      <c r="LX108" s="182">
        <f t="shared" si="646"/>
        <v>0</v>
      </c>
      <c r="LY108" s="182">
        <f t="shared" si="646"/>
        <v>0</v>
      </c>
      <c r="LZ108" s="182">
        <f t="shared" si="646"/>
        <v>0</v>
      </c>
      <c r="MA108" s="182">
        <f t="shared" si="646"/>
        <v>0</v>
      </c>
      <c r="MB108" s="182">
        <f t="shared" si="646"/>
        <v>0</v>
      </c>
      <c r="MC108" s="182">
        <f t="shared" si="646"/>
        <v>0</v>
      </c>
      <c r="MD108" s="182">
        <f t="shared" si="646"/>
        <v>0</v>
      </c>
      <c r="ME108" s="182">
        <f t="shared" si="646"/>
        <v>0</v>
      </c>
      <c r="MF108" s="182">
        <f t="shared" si="646"/>
        <v>0</v>
      </c>
      <c r="MG108" s="182">
        <f t="shared" si="646"/>
        <v>0</v>
      </c>
      <c r="MH108" s="182">
        <f t="shared" si="646"/>
        <v>0</v>
      </c>
      <c r="MI108" s="182">
        <f t="shared" si="646"/>
        <v>0</v>
      </c>
      <c r="MJ108" s="182">
        <f t="shared" si="646"/>
        <v>0</v>
      </c>
      <c r="MK108" s="182">
        <f t="shared" si="646"/>
        <v>0</v>
      </c>
      <c r="ML108" s="182">
        <f t="shared" si="646"/>
        <v>0</v>
      </c>
      <c r="MM108" s="182">
        <f t="shared" si="646"/>
        <v>0</v>
      </c>
      <c r="MN108" s="182">
        <f t="shared" si="646"/>
        <v>0</v>
      </c>
      <c r="MO108" s="182">
        <f t="shared" si="646"/>
        <v>0</v>
      </c>
      <c r="MP108" s="182">
        <f t="shared" ref="MP108:PA108" si="647">IF(AND($D$112&gt;0,$D$113&gt;0),IF(AND(EW104&gt;$D$113),MP104,0),"")</f>
        <v>0</v>
      </c>
      <c r="MQ108" s="182">
        <f t="shared" si="647"/>
        <v>0</v>
      </c>
      <c r="MR108" s="182">
        <f t="shared" si="647"/>
        <v>0</v>
      </c>
      <c r="MS108" s="182">
        <f t="shared" si="647"/>
        <v>0</v>
      </c>
      <c r="MT108" s="182">
        <f t="shared" si="647"/>
        <v>0</v>
      </c>
      <c r="MU108" s="182">
        <f t="shared" si="647"/>
        <v>0</v>
      </c>
      <c r="MV108" s="182">
        <f t="shared" si="647"/>
        <v>0</v>
      </c>
      <c r="MW108" s="182">
        <f t="shared" si="647"/>
        <v>0</v>
      </c>
      <c r="MX108" s="182">
        <f t="shared" si="647"/>
        <v>0</v>
      </c>
      <c r="MY108" s="182">
        <f t="shared" si="647"/>
        <v>0</v>
      </c>
      <c r="MZ108" s="182">
        <f t="shared" si="647"/>
        <v>0</v>
      </c>
      <c r="NA108" s="182">
        <f t="shared" si="647"/>
        <v>0</v>
      </c>
      <c r="NB108" s="182">
        <f t="shared" si="647"/>
        <v>0</v>
      </c>
      <c r="NC108" s="182">
        <f t="shared" si="647"/>
        <v>1.1186990009766956E-3</v>
      </c>
      <c r="ND108" s="182">
        <f t="shared" si="647"/>
        <v>1.0767167923540302E-3</v>
      </c>
      <c r="NE108" s="182">
        <f t="shared" si="647"/>
        <v>1.0353778202746669E-3</v>
      </c>
      <c r="NF108" s="182">
        <f t="shared" si="647"/>
        <v>9.9473033749214478E-4</v>
      </c>
      <c r="NG108" s="182">
        <f t="shared" si="647"/>
        <v>9.5481889411896861E-4</v>
      </c>
      <c r="NH108" s="182">
        <f t="shared" si="647"/>
        <v>9.1568432583826072E-4</v>
      </c>
      <c r="NI108" s="182">
        <f t="shared" si="647"/>
        <v>8.7736375895072609E-4</v>
      </c>
      <c r="NJ108" s="182">
        <f t="shared" si="647"/>
        <v>8.3989063155507054E-4</v>
      </c>
      <c r="NK108" s="182">
        <f t="shared" si="647"/>
        <v>8.0329473008900767E-4</v>
      </c>
      <c r="NL108" s="182">
        <f t="shared" si="647"/>
        <v>7.6760224039532771E-4</v>
      </c>
      <c r="NM108" s="182">
        <f t="shared" si="647"/>
        <v>7.3283581242336441E-4</v>
      </c>
      <c r="NN108" s="182">
        <f t="shared" si="647"/>
        <v>6.9901463763059825E-4</v>
      </c>
      <c r="NO108" s="182">
        <f t="shared" si="647"/>
        <v>6.6615453811213218E-4</v>
      </c>
      <c r="NP108" s="182">
        <f t="shared" si="647"/>
        <v>6.3426806645722536E-4</v>
      </c>
      <c r="NQ108" s="182">
        <f t="shared" si="647"/>
        <v>6.0336461531186006E-4</v>
      </c>
      <c r="NR108" s="182">
        <f t="shared" si="647"/>
        <v>5.734505356142103E-4</v>
      </c>
      <c r="NS108" s="182">
        <f t="shared" si="647"/>
        <v>5.4452926246558201E-4</v>
      </c>
      <c r="NT108" s="182">
        <f t="shared" si="647"/>
        <v>5.166014476025993E-4</v>
      </c>
      <c r="NU108" s="182">
        <f t="shared" si="647"/>
        <v>4.8966509744670546E-4</v>
      </c>
      <c r="NV108" s="182">
        <f t="shared" si="647"/>
        <v>4.6371571572400547E-4</v>
      </c>
      <c r="NW108" s="182">
        <f t="shared" si="647"/>
        <v>4.3874644967165078E-4</v>
      </c>
      <c r="NX108" s="182">
        <f t="shared" si="647"/>
        <v>4.1474823887583084E-4</v>
      </c>
      <c r="NY108" s="182">
        <f t="shared" si="647"/>
        <v>3.9170996582048984E-4</v>
      </c>
      <c r="NZ108" s="182">
        <f t="shared" si="647"/>
        <v>3.6961860726458172E-4</v>
      </c>
      <c r="OA108" s="182">
        <f t="shared" si="647"/>
        <v>3.4845938560845458E-4</v>
      </c>
      <c r="OB108" s="182">
        <f t="shared" si="647"/>
        <v>3.2821591945627438E-4</v>
      </c>
      <c r="OC108" s="182">
        <f t="shared" si="647"/>
        <v>3.0887037263067717E-4</v>
      </c>
      <c r="OD108" s="182">
        <f t="shared" si="647"/>
        <v>2.9040360094754678E-4</v>
      </c>
      <c r="OE108" s="182">
        <f t="shared" si="647"/>
        <v>2.7279529611239214E-4</v>
      </c>
      <c r="OF108" s="182">
        <f t="shared" si="647"/>
        <v>2.5602412615472429E-4</v>
      </c>
      <c r="OG108" s="182">
        <f t="shared" si="647"/>
        <v>2.400678718725897E-4</v>
      </c>
      <c r="OH108" s="182">
        <f t="shared" si="647"/>
        <v>2.2490355881553363E-4</v>
      </c>
      <c r="OI108" s="182">
        <f t="shared" si="647"/>
        <v>2.1050758439025919E-4</v>
      </c>
      <c r="OJ108" s="182">
        <f t="shared" si="647"/>
        <v>1.9685583972870683E-4</v>
      </c>
      <c r="OK108" s="182">
        <f t="shared" si="647"/>
        <v>1.8392382601278167E-4</v>
      </c>
      <c r="OL108" s="182">
        <f t="shared" si="647"/>
        <v>1.7168676500316156E-4</v>
      </c>
      <c r="OM108" s="182">
        <f t="shared" si="647"/>
        <v>1.6011970357116193E-4</v>
      </c>
      <c r="ON108" s="182">
        <f t="shared" si="647"/>
        <v>1.4919761208224492E-4</v>
      </c>
      <c r="OO108" s="182">
        <f t="shared" si="647"/>
        <v>1.3889547652716372E-4</v>
      </c>
      <c r="OP108" s="182">
        <f t="shared" si="647"/>
        <v>1.2918838434170622E-4</v>
      </c>
      <c r="OQ108" s="182">
        <f t="shared" si="647"/>
        <v>1.2005160389835833E-4</v>
      </c>
      <c r="OR108" s="182">
        <f t="shared" si="647"/>
        <v>1.114606576927928E-4</v>
      </c>
      <c r="OS108" s="182">
        <f t="shared" si="647"/>
        <v>1.0339138928478118E-4</v>
      </c>
      <c r="OT108" s="182">
        <f t="shared" si="647"/>
        <v>9.5820024086844011E-5</v>
      </c>
      <c r="OU108" s="182">
        <f t="shared" si="647"/>
        <v>8.8723224124643009E-5</v>
      </c>
      <c r="OV108" s="182">
        <f t="shared" si="647"/>
        <v>8.2078136920749704E-5</v>
      </c>
      <c r="OW108" s="182">
        <f t="shared" si="647"/>
        <v>7.5862438678008998E-5</v>
      </c>
      <c r="OX108" s="182">
        <f t="shared" si="647"/>
        <v>7.0054371960280343E-5</v>
      </c>
      <c r="OY108" s="182">
        <f t="shared" si="647"/>
        <v>6.4632778086936421E-5</v>
      </c>
      <c r="OZ108" s="182">
        <f t="shared" si="647"/>
        <v>5.9577124473210448E-5</v>
      </c>
      <c r="PA108" s="182">
        <f t="shared" si="647"/>
        <v>5.4867527161396202E-5</v>
      </c>
      <c r="PB108" s="182">
        <f t="shared" ref="PB108:PI108" si="648">IF(AND($D$112&gt;0,$D$113&gt;0),IF(AND(HI104&gt;$D$113),PB104,0),"")</f>
        <v>5.0484768798142389E-5</v>
      </c>
      <c r="PC108" s="182">
        <f t="shared" si="648"/>
        <v>4.6410312320757856E-5</v>
      </c>
      <c r="PD108" s="182">
        <f t="shared" si="648"/>
        <v>4.2626310620709629E-5</v>
      </c>
      <c r="PE108" s="182">
        <f t="shared" si="648"/>
        <v>3.9115612455490573E-5</v>
      </c>
      <c r="PF108" s="182">
        <f t="shared" si="648"/>
        <v>3.5861764880918572E-5</v>
      </c>
      <c r="PG108" s="182">
        <f t="shared" si="648"/>
        <v>3.2849012474868411E-5</v>
      </c>
      <c r="PH108" s="182">
        <f t="shared" si="648"/>
        <v>3.0062293620591892E-5</v>
      </c>
      <c r="PI108" s="182">
        <f t="shared" si="648"/>
        <v>2.7487234113322451E-5</v>
      </c>
    </row>
    <row r="109" spans="1:425" ht="16" x14ac:dyDescent="0.8">
      <c r="A109" s="5"/>
      <c r="C109" s="31" t="s">
        <v>16</v>
      </c>
      <c r="D109" s="71">
        <f>IF(AND(D108&gt;0,D108&lt;1,NOT(L104="")),_xlfn.NORM.INV((1-$D$108)/2,$G$104,$L$104),"")</f>
        <v>734.7953633886292</v>
      </c>
      <c r="E109" s="37"/>
      <c r="F109" s="2"/>
      <c r="G109" s="5"/>
      <c r="H109" s="5"/>
      <c r="I109" s="5"/>
      <c r="J109" s="5"/>
      <c r="K109" s="5"/>
      <c r="L109" s="5"/>
      <c r="M109" s="5"/>
      <c r="N109" s="5"/>
      <c r="O109" s="5"/>
      <c r="P109" s="5"/>
      <c r="Q109" s="5"/>
      <c r="R109" s="5"/>
      <c r="S109" s="5"/>
      <c r="T109" s="5"/>
      <c r="U109" s="5"/>
      <c r="V109" s="5"/>
      <c r="HQ109" s="226">
        <f>MAX(HQ106:HQ108)</f>
        <v>2.7487234113322451E-5</v>
      </c>
      <c r="HR109" s="226">
        <f t="shared" ref="HR109:KC109" si="649">MAX(HR106:HR108)</f>
        <v>3.0062293620588869E-5</v>
      </c>
      <c r="HS109" s="226">
        <f t="shared" si="649"/>
        <v>3.2849012474865139E-5</v>
      </c>
      <c r="HT109" s="226">
        <f t="shared" si="649"/>
        <v>3.5861764880915035E-5</v>
      </c>
      <c r="HU109" s="226">
        <f t="shared" si="649"/>
        <v>3.9115612455486751E-5</v>
      </c>
      <c r="HV109" s="226">
        <f t="shared" si="649"/>
        <v>4.2626310620705543E-5</v>
      </c>
      <c r="HW109" s="226">
        <f t="shared" si="649"/>
        <v>4.6410312320753425E-5</v>
      </c>
      <c r="HX109" s="226">
        <f t="shared" si="649"/>
        <v>5.0484768798137646E-5</v>
      </c>
      <c r="HY109" s="226">
        <f t="shared" si="649"/>
        <v>5.48675271613911E-5</v>
      </c>
      <c r="HZ109" s="226">
        <f t="shared" si="649"/>
        <v>5.9577124473204966E-5</v>
      </c>
      <c r="IA109" s="226">
        <f t="shared" si="649"/>
        <v>6.4632778086930539E-5</v>
      </c>
      <c r="IB109" s="226">
        <f t="shared" si="649"/>
        <v>7.005437196027396E-5</v>
      </c>
      <c r="IC109" s="226">
        <f t="shared" si="649"/>
        <v>7.5862438678002167E-5</v>
      </c>
      <c r="ID109" s="226">
        <f t="shared" si="649"/>
        <v>8.2078136920742386E-5</v>
      </c>
      <c r="IE109" s="226">
        <f t="shared" si="649"/>
        <v>8.8723224124635216E-5</v>
      </c>
      <c r="IF109" s="226">
        <f t="shared" si="649"/>
        <v>9.5820024086835744E-5</v>
      </c>
      <c r="IG109" s="226">
        <f t="shared" si="649"/>
        <v>1.0339138928477236E-4</v>
      </c>
      <c r="IH109" s="226">
        <f t="shared" si="649"/>
        <v>1.1146065769278343E-4</v>
      </c>
      <c r="II109" s="226">
        <f t="shared" si="649"/>
        <v>1.2005160389834833E-4</v>
      </c>
      <c r="IJ109" s="226">
        <f t="shared" si="649"/>
        <v>1.2918838434169565E-4</v>
      </c>
      <c r="IK109" s="226">
        <f t="shared" si="649"/>
        <v>1.388954765271525E-4</v>
      </c>
      <c r="IL109" s="226">
        <f t="shared" si="649"/>
        <v>1.4919761208223299E-4</v>
      </c>
      <c r="IM109" s="226">
        <f t="shared" si="649"/>
        <v>1.6011970357114925E-4</v>
      </c>
      <c r="IN109" s="226">
        <f t="shared" si="649"/>
        <v>1.7168676500314812E-4</v>
      </c>
      <c r="IO109" s="226">
        <f t="shared" si="649"/>
        <v>1.8392382601276755E-4</v>
      </c>
      <c r="IP109" s="226">
        <f t="shared" si="649"/>
        <v>1.9685583972869198E-4</v>
      </c>
      <c r="IQ109" s="226">
        <f t="shared" si="649"/>
        <v>2.1050758439024349E-4</v>
      </c>
      <c r="IR109" s="226">
        <f t="shared" si="649"/>
        <v>2.2490355881551679E-4</v>
      </c>
      <c r="IS109" s="226">
        <f t="shared" si="649"/>
        <v>2.40067871872572E-4</v>
      </c>
      <c r="IT109" s="226">
        <f t="shared" si="649"/>
        <v>2.5602412615470565E-4</v>
      </c>
      <c r="IU109" s="226">
        <f t="shared" si="649"/>
        <v>2.7279529611237262E-4</v>
      </c>
      <c r="IV109" s="226">
        <f t="shared" si="649"/>
        <v>2.9040360094752639E-4</v>
      </c>
      <c r="IW109" s="226">
        <f t="shared" si="649"/>
        <v>3.0887037263065592E-4</v>
      </c>
      <c r="IX109" s="226">
        <f t="shared" si="649"/>
        <v>3.2821591945625232E-4</v>
      </c>
      <c r="IY109" s="226">
        <f t="shared" si="649"/>
        <v>3.4845938560843111E-4</v>
      </c>
      <c r="IZ109" s="226">
        <f t="shared" si="649"/>
        <v>3.6961860726455732E-4</v>
      </c>
      <c r="JA109" s="226">
        <f t="shared" si="649"/>
        <v>3.9170996582046447E-4</v>
      </c>
      <c r="JB109" s="226">
        <f t="shared" si="649"/>
        <v>4.1474823887580444E-4</v>
      </c>
      <c r="JC109" s="226">
        <f t="shared" si="649"/>
        <v>4.3874644967162318E-4</v>
      </c>
      <c r="JD109" s="226">
        <f t="shared" si="649"/>
        <v>4.6371571572397668E-4</v>
      </c>
      <c r="JE109" s="226">
        <f t="shared" si="649"/>
        <v>4.8966509744667553E-4</v>
      </c>
      <c r="JF109" s="226">
        <f t="shared" si="649"/>
        <v>5.1660144760256829E-4</v>
      </c>
      <c r="JG109" s="226">
        <f t="shared" si="649"/>
        <v>5.4452926246554981E-4</v>
      </c>
      <c r="JH109" s="226">
        <f t="shared" si="649"/>
        <v>5.7345053561417734E-4</v>
      </c>
      <c r="JI109" s="226">
        <f t="shared" si="649"/>
        <v>6.033646153118258E-4</v>
      </c>
      <c r="JJ109" s="226">
        <f t="shared" si="649"/>
        <v>6.3426806645718991E-4</v>
      </c>
      <c r="JK109" s="226">
        <f t="shared" si="649"/>
        <v>6.6615453811209575E-4</v>
      </c>
      <c r="JL109" s="226">
        <f t="shared" si="649"/>
        <v>6.9901463763056052E-4</v>
      </c>
      <c r="JM109" s="226">
        <f t="shared" si="649"/>
        <v>7.3283581242332538E-4</v>
      </c>
      <c r="JN109" s="226">
        <f t="shared" si="649"/>
        <v>7.6760224039528792E-4</v>
      </c>
      <c r="JO109" s="226">
        <f t="shared" si="649"/>
        <v>8.0329473008896679E-4</v>
      </c>
      <c r="JP109" s="226">
        <f t="shared" si="649"/>
        <v>8.3989063155502891E-4</v>
      </c>
      <c r="JQ109" s="226">
        <f t="shared" si="649"/>
        <v>8.7736375895068326E-4</v>
      </c>
      <c r="JR109" s="226">
        <f t="shared" si="649"/>
        <v>9.1568432583821735E-4</v>
      </c>
      <c r="JS109" s="226">
        <f t="shared" si="649"/>
        <v>9.5481889411892415E-4</v>
      </c>
      <c r="JT109" s="226">
        <f t="shared" si="649"/>
        <v>9.9473033749209925E-4</v>
      </c>
      <c r="JU109" s="226">
        <f t="shared" si="649"/>
        <v>1.0353778202746204E-3</v>
      </c>
      <c r="JV109" s="226">
        <f t="shared" si="649"/>
        <v>1.0767167923539831E-3</v>
      </c>
      <c r="JW109" s="226">
        <f t="shared" si="649"/>
        <v>1.1186990009766481E-3</v>
      </c>
      <c r="JX109" s="226">
        <f t="shared" si="649"/>
        <v>1.1612725199944402E-3</v>
      </c>
      <c r="JY109" s="226">
        <f t="shared" si="649"/>
        <v>1.2043817971048145E-3</v>
      </c>
      <c r="JZ109" s="226">
        <f t="shared" si="649"/>
        <v>1.2479677195264772E-3</v>
      </c>
      <c r="KA109" s="226">
        <f t="shared" si="649"/>
        <v>1.291967698450628E-3</v>
      </c>
      <c r="KB109" s="226">
        <f t="shared" si="649"/>
        <v>1.3363157725005015E-3</v>
      </c>
      <c r="KC109" s="226">
        <f t="shared" si="649"/>
        <v>1.380942730318625E-3</v>
      </c>
      <c r="KD109" s="226">
        <f t="shared" ref="KD109:MO109" si="650">MAX(KD106:KD108)</f>
        <v>1.4257762522829618E-3</v>
      </c>
      <c r="KE109" s="226">
        <f t="shared" si="650"/>
        <v>1.4707410712306948E-3</v>
      </c>
      <c r="KF109" s="226">
        <f t="shared" si="650"/>
        <v>1.5157591519426757E-3</v>
      </c>
      <c r="KG109" s="226">
        <f t="shared" si="650"/>
        <v>1.5607498890134407E-3</v>
      </c>
      <c r="KH109" s="226">
        <f t="shared" si="650"/>
        <v>1.605630322602167E-3</v>
      </c>
      <c r="KI109" s="226">
        <f t="shared" si="650"/>
        <v>1.6503153714299947E-3</v>
      </c>
      <c r="KJ109" s="226">
        <f t="shared" si="650"/>
        <v>1.6947180822598816E-3</v>
      </c>
      <c r="KK109" s="226">
        <f t="shared" si="650"/>
        <v>1.7387498949676047E-3</v>
      </c>
      <c r="KL109" s="226">
        <f t="shared" si="650"/>
        <v>1.7823209221878304E-3</v>
      </c>
      <c r="KM109" s="226">
        <f t="shared" si="650"/>
        <v>1.8253402423984144E-3</v>
      </c>
      <c r="KN109" s="226">
        <f t="shared" si="650"/>
        <v>1.8677162051903618E-3</v>
      </c>
      <c r="KO109" s="226">
        <f t="shared" si="650"/>
        <v>1.9093567473612734E-3</v>
      </c>
      <c r="KP109" s="226">
        <f t="shared" si="650"/>
        <v>1.9501697183676814E-3</v>
      </c>
      <c r="KQ109" s="226">
        <f t="shared" si="650"/>
        <v>1.9900632135774112E-3</v>
      </c>
      <c r="KR109" s="226">
        <f t="shared" si="650"/>
        <v>2.0289459136780307E-3</v>
      </c>
      <c r="KS109" s="226">
        <f t="shared" si="650"/>
        <v>2.0667274285224016E-3</v>
      </c>
      <c r="KT109" s="226">
        <f t="shared" si="650"/>
        <v>2.1033186436282009E-3</v>
      </c>
      <c r="KU109" s="226">
        <f t="shared" si="650"/>
        <v>2.1386320674957738E-3</v>
      </c>
      <c r="KV109" s="226">
        <f t="shared" si="650"/>
        <v>2.1725821778684818E-3</v>
      </c>
      <c r="KW109" s="226">
        <f t="shared" si="650"/>
        <v>2.2050857650323585E-3</v>
      </c>
      <c r="KX109" s="226">
        <f t="shared" si="650"/>
        <v>2.2360622702378851E-3</v>
      </c>
      <c r="KY109" s="226">
        <f t="shared" si="650"/>
        <v>2.2654341173263437E-3</v>
      </c>
      <c r="KZ109" s="226">
        <f t="shared" si="650"/>
        <v>2.2931270356567352E-3</v>
      </c>
      <c r="LA109" s="226">
        <f t="shared" si="650"/>
        <v>2.3190703724568218E-3</v>
      </c>
      <c r="LB109" s="226">
        <f t="shared" si="650"/>
        <v>2.3431973927633271E-3</v>
      </c>
      <c r="LC109" s="226">
        <f t="shared" si="650"/>
        <v>2.3654455651716992E-3</v>
      </c>
      <c r="LD109" s="226">
        <f t="shared" si="650"/>
        <v>2.3857568316847156E-3</v>
      </c>
      <c r="LE109" s="226">
        <f t="shared" si="650"/>
        <v>2.4040778600312521E-3</v>
      </c>
      <c r="LF109" s="226">
        <f t="shared" si="650"/>
        <v>2.4203602769212128E-3</v>
      </c>
      <c r="LG109" s="226">
        <f t="shared" si="650"/>
        <v>2.4345608808092516E-3</v>
      </c>
      <c r="LH109" s="226">
        <f t="shared" si="650"/>
        <v>2.4466418328577947E-3</v>
      </c>
      <c r="LI109" s="226">
        <f t="shared" si="650"/>
        <v>2.4565708249181047E-3</v>
      </c>
      <c r="LJ109" s="226">
        <f t="shared" si="650"/>
        <v>2.4643212234857323E-3</v>
      </c>
      <c r="LK109" s="226">
        <f t="shared" si="650"/>
        <v>2.4698721887326659E-3</v>
      </c>
      <c r="LL109" s="226">
        <f t="shared" si="650"/>
        <v>2.4732087678716319E-3</v>
      </c>
      <c r="LM109" s="226">
        <f t="shared" si="650"/>
        <v>2.4743219622671291E-3</v>
      </c>
      <c r="LN109" s="226">
        <f t="shared" si="650"/>
        <v>2.4732087678716345E-3</v>
      </c>
      <c r="LO109" s="226">
        <f t="shared" si="650"/>
        <v>2.4698721887326711E-3</v>
      </c>
      <c r="LP109" s="226">
        <f t="shared" si="650"/>
        <v>2.4643212234857397E-3</v>
      </c>
      <c r="LQ109" s="226">
        <f t="shared" si="650"/>
        <v>2.4565708249181151E-3</v>
      </c>
      <c r="LR109" s="226">
        <f t="shared" si="650"/>
        <v>2.4466418328578069E-3</v>
      </c>
      <c r="LS109" s="226">
        <f t="shared" si="650"/>
        <v>2.4345608808092668E-3</v>
      </c>
      <c r="LT109" s="226">
        <f t="shared" si="650"/>
        <v>2.4203602769212302E-3</v>
      </c>
      <c r="LU109" s="226">
        <f t="shared" si="650"/>
        <v>2.4040778600312716E-3</v>
      </c>
      <c r="LV109" s="226">
        <f t="shared" si="650"/>
        <v>2.3857568316847373E-3</v>
      </c>
      <c r="LW109" s="226">
        <f t="shared" si="650"/>
        <v>2.3654455651717235E-3</v>
      </c>
      <c r="LX109" s="226">
        <f t="shared" si="650"/>
        <v>2.3431973927633531E-3</v>
      </c>
      <c r="LY109" s="226">
        <f t="shared" si="650"/>
        <v>2.3190703724568495E-3</v>
      </c>
      <c r="LZ109" s="226">
        <f t="shared" si="650"/>
        <v>2.2931270356567656E-3</v>
      </c>
      <c r="MA109" s="226">
        <f t="shared" si="650"/>
        <v>2.2654341173263754E-3</v>
      </c>
      <c r="MB109" s="226">
        <f t="shared" si="650"/>
        <v>2.2360622702379193E-3</v>
      </c>
      <c r="MC109" s="226">
        <f t="shared" si="650"/>
        <v>2.2050857650323941E-3</v>
      </c>
      <c r="MD109" s="226">
        <f t="shared" si="650"/>
        <v>2.1725821778685191E-3</v>
      </c>
      <c r="ME109" s="226">
        <f t="shared" si="650"/>
        <v>2.1386320674958129E-3</v>
      </c>
      <c r="MF109" s="226">
        <f t="shared" si="650"/>
        <v>2.1033186436282417E-3</v>
      </c>
      <c r="MG109" s="226">
        <f t="shared" si="650"/>
        <v>2.0667274285224436E-3</v>
      </c>
      <c r="MH109" s="226">
        <f t="shared" si="650"/>
        <v>2.0289459136780741E-3</v>
      </c>
      <c r="MI109" s="226">
        <f t="shared" si="650"/>
        <v>1.9900632135774554E-3</v>
      </c>
      <c r="MJ109" s="226">
        <f t="shared" si="650"/>
        <v>1.9501697183677271E-3</v>
      </c>
      <c r="MK109" s="226">
        <f t="shared" si="650"/>
        <v>1.9093567473613198E-3</v>
      </c>
      <c r="ML109" s="226">
        <f t="shared" si="650"/>
        <v>1.8677162051904089E-3</v>
      </c>
      <c r="MM109" s="226">
        <f t="shared" si="650"/>
        <v>1.825340242398463E-3</v>
      </c>
      <c r="MN109" s="226">
        <f t="shared" si="650"/>
        <v>1.7823209221878797E-3</v>
      </c>
      <c r="MO109" s="226">
        <f t="shared" si="650"/>
        <v>1.738749894967654E-3</v>
      </c>
      <c r="MP109" s="226">
        <f t="shared" ref="MP109:PA109" si="651">MAX(MP106:MP108)</f>
        <v>1.6947180822599315E-3</v>
      </c>
      <c r="MQ109" s="226">
        <f t="shared" si="651"/>
        <v>1.6503153714300452E-3</v>
      </c>
      <c r="MR109" s="226">
        <f t="shared" si="651"/>
        <v>1.6056303226022175E-3</v>
      </c>
      <c r="MS109" s="226">
        <f t="shared" si="651"/>
        <v>1.5607498890134912E-3</v>
      </c>
      <c r="MT109" s="226">
        <f t="shared" si="651"/>
        <v>1.5157591519427264E-3</v>
      </c>
      <c r="MU109" s="226">
        <f t="shared" si="651"/>
        <v>1.4707410712307455E-3</v>
      </c>
      <c r="MV109" s="226">
        <f t="shared" si="651"/>
        <v>1.4257762522830123E-3</v>
      </c>
      <c r="MW109" s="226">
        <f t="shared" si="651"/>
        <v>1.3809427303186756E-3</v>
      </c>
      <c r="MX109" s="226">
        <f t="shared" si="651"/>
        <v>1.3363157725005521E-3</v>
      </c>
      <c r="MY109" s="226">
        <f t="shared" si="651"/>
        <v>1.2919676984506779E-3</v>
      </c>
      <c r="MZ109" s="226">
        <f t="shared" si="651"/>
        <v>1.2479677195265263E-3</v>
      </c>
      <c r="NA109" s="226">
        <f t="shared" si="651"/>
        <v>1.204381797104863E-3</v>
      </c>
      <c r="NB109" s="226">
        <f t="shared" si="651"/>
        <v>1.1612725199944883E-3</v>
      </c>
      <c r="NC109" s="226">
        <f t="shared" si="651"/>
        <v>1.1186990009766956E-3</v>
      </c>
      <c r="ND109" s="226">
        <f t="shared" si="651"/>
        <v>1.0767167923540302E-3</v>
      </c>
      <c r="NE109" s="226">
        <f t="shared" si="651"/>
        <v>1.0353778202746669E-3</v>
      </c>
      <c r="NF109" s="226">
        <f t="shared" si="651"/>
        <v>9.9473033749214478E-4</v>
      </c>
      <c r="NG109" s="226">
        <f t="shared" si="651"/>
        <v>9.5481889411896861E-4</v>
      </c>
      <c r="NH109" s="226">
        <f t="shared" si="651"/>
        <v>9.1568432583826072E-4</v>
      </c>
      <c r="NI109" s="226">
        <f t="shared" si="651"/>
        <v>8.7736375895072609E-4</v>
      </c>
      <c r="NJ109" s="226">
        <f t="shared" si="651"/>
        <v>8.3989063155507054E-4</v>
      </c>
      <c r="NK109" s="226">
        <f t="shared" si="651"/>
        <v>8.0329473008900767E-4</v>
      </c>
      <c r="NL109" s="226">
        <f t="shared" si="651"/>
        <v>7.6760224039532771E-4</v>
      </c>
      <c r="NM109" s="226">
        <f t="shared" si="651"/>
        <v>7.3283581242336441E-4</v>
      </c>
      <c r="NN109" s="226">
        <f t="shared" si="651"/>
        <v>6.9901463763059825E-4</v>
      </c>
      <c r="NO109" s="226">
        <f t="shared" si="651"/>
        <v>6.6615453811213218E-4</v>
      </c>
      <c r="NP109" s="226">
        <f t="shared" si="651"/>
        <v>6.3426806645722536E-4</v>
      </c>
      <c r="NQ109" s="226">
        <f t="shared" si="651"/>
        <v>6.0336461531186006E-4</v>
      </c>
      <c r="NR109" s="226">
        <f t="shared" si="651"/>
        <v>5.734505356142103E-4</v>
      </c>
      <c r="NS109" s="226">
        <f t="shared" si="651"/>
        <v>5.4452926246558201E-4</v>
      </c>
      <c r="NT109" s="226">
        <f t="shared" si="651"/>
        <v>5.166014476025993E-4</v>
      </c>
      <c r="NU109" s="226">
        <f t="shared" si="651"/>
        <v>4.8966509744670546E-4</v>
      </c>
      <c r="NV109" s="226">
        <f t="shared" si="651"/>
        <v>4.6371571572400547E-4</v>
      </c>
      <c r="NW109" s="226">
        <f t="shared" si="651"/>
        <v>4.3874644967165078E-4</v>
      </c>
      <c r="NX109" s="226">
        <f t="shared" si="651"/>
        <v>4.1474823887583084E-4</v>
      </c>
      <c r="NY109" s="226">
        <f t="shared" si="651"/>
        <v>3.9170996582048984E-4</v>
      </c>
      <c r="NZ109" s="226">
        <f t="shared" si="651"/>
        <v>3.6961860726458172E-4</v>
      </c>
      <c r="OA109" s="226">
        <f t="shared" si="651"/>
        <v>3.4845938560845458E-4</v>
      </c>
      <c r="OB109" s="226">
        <f t="shared" si="651"/>
        <v>3.2821591945627438E-4</v>
      </c>
      <c r="OC109" s="226">
        <f t="shared" si="651"/>
        <v>3.0887037263067717E-4</v>
      </c>
      <c r="OD109" s="226">
        <f t="shared" si="651"/>
        <v>2.9040360094754678E-4</v>
      </c>
      <c r="OE109" s="226">
        <f t="shared" si="651"/>
        <v>2.7279529611239214E-4</v>
      </c>
      <c r="OF109" s="226">
        <f t="shared" si="651"/>
        <v>2.5602412615472429E-4</v>
      </c>
      <c r="OG109" s="226">
        <f t="shared" si="651"/>
        <v>2.400678718725897E-4</v>
      </c>
      <c r="OH109" s="226">
        <f t="shared" si="651"/>
        <v>2.2490355881553363E-4</v>
      </c>
      <c r="OI109" s="226">
        <f t="shared" si="651"/>
        <v>2.1050758439025919E-4</v>
      </c>
      <c r="OJ109" s="226">
        <f t="shared" si="651"/>
        <v>1.9685583972870683E-4</v>
      </c>
      <c r="OK109" s="226">
        <f t="shared" si="651"/>
        <v>1.8392382601278167E-4</v>
      </c>
      <c r="OL109" s="226">
        <f t="shared" si="651"/>
        <v>1.7168676500316156E-4</v>
      </c>
      <c r="OM109" s="226">
        <f t="shared" si="651"/>
        <v>1.6011970357116193E-4</v>
      </c>
      <c r="ON109" s="226">
        <f t="shared" si="651"/>
        <v>1.4919761208224492E-4</v>
      </c>
      <c r="OO109" s="226">
        <f t="shared" si="651"/>
        <v>1.3889547652716372E-4</v>
      </c>
      <c r="OP109" s="226">
        <f t="shared" si="651"/>
        <v>1.2918838434170622E-4</v>
      </c>
      <c r="OQ109" s="226">
        <f t="shared" si="651"/>
        <v>1.2005160389835833E-4</v>
      </c>
      <c r="OR109" s="226">
        <f t="shared" si="651"/>
        <v>1.114606576927928E-4</v>
      </c>
      <c r="OS109" s="226">
        <f t="shared" si="651"/>
        <v>1.0339138928478118E-4</v>
      </c>
      <c r="OT109" s="226">
        <f t="shared" si="651"/>
        <v>9.5820024086844011E-5</v>
      </c>
      <c r="OU109" s="226">
        <f t="shared" si="651"/>
        <v>8.8723224124643009E-5</v>
      </c>
      <c r="OV109" s="226">
        <f t="shared" si="651"/>
        <v>8.2078136920749704E-5</v>
      </c>
      <c r="OW109" s="226">
        <f t="shared" si="651"/>
        <v>7.5862438678008998E-5</v>
      </c>
      <c r="OX109" s="226">
        <f t="shared" si="651"/>
        <v>7.0054371960280343E-5</v>
      </c>
      <c r="OY109" s="226">
        <f t="shared" si="651"/>
        <v>6.4632778086936421E-5</v>
      </c>
      <c r="OZ109" s="226">
        <f t="shared" si="651"/>
        <v>5.9577124473210448E-5</v>
      </c>
      <c r="PA109" s="226">
        <f t="shared" si="651"/>
        <v>5.4867527161396202E-5</v>
      </c>
      <c r="PB109" s="226">
        <f t="shared" ref="PB109:PI109" si="652">MAX(PB106:PB108)</f>
        <v>5.0484768798142389E-5</v>
      </c>
      <c r="PC109" s="226">
        <f t="shared" si="652"/>
        <v>4.6410312320757856E-5</v>
      </c>
      <c r="PD109" s="226">
        <f t="shared" si="652"/>
        <v>4.2626310620709629E-5</v>
      </c>
      <c r="PE109" s="226">
        <f t="shared" si="652"/>
        <v>3.9115612455490573E-5</v>
      </c>
      <c r="PF109" s="226">
        <f t="shared" si="652"/>
        <v>3.5861764880918572E-5</v>
      </c>
      <c r="PG109" s="226">
        <f t="shared" si="652"/>
        <v>3.2849012474868411E-5</v>
      </c>
      <c r="PH109" s="226">
        <f t="shared" si="652"/>
        <v>3.0062293620591892E-5</v>
      </c>
      <c r="PI109" s="226">
        <f t="shared" si="652"/>
        <v>2.7487234113322451E-5</v>
      </c>
    </row>
    <row r="110" spans="1:425" ht="16" x14ac:dyDescent="0.8">
      <c r="A110" s="5"/>
      <c r="B110" s="5"/>
      <c r="C110" s="31" t="s">
        <v>48</v>
      </c>
      <c r="D110" s="71">
        <f>IF(AND(D108&gt;0,D108&lt;1,NOT(L104="")),_xlfn.NORM.INV(($D$108+(1-$D$108)/2),$G$104,$L$104),"")</f>
        <v>1265.2046366113707</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0.78518770485681078</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156</v>
      </c>
      <c r="D115" s="43">
        <f>IF(AND($D$112&gt;0,$D$113&gt;0,$D$112&lt;$D$113,NOT($L$104="")),_xlfn.NORM.DIST(D112,$G$104,$L$104,TRUE),"")</f>
        <v>0.10740614757159467</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157</v>
      </c>
      <c r="D116" s="42">
        <f>IF(AND($D$112&gt;0,$D$113&gt;0,$D$112&lt;$D$113,NOT($L$104="")),1-_xlfn.NORM.DIST(D113,$G$104,$L$104,TRUE),"")</f>
        <v>0.10740614757159461</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840</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841</v>
      </c>
      <c r="C142" s="11"/>
      <c r="D142" s="11"/>
      <c r="E142" s="12"/>
      <c r="F142" s="12"/>
      <c r="G142" s="11"/>
      <c r="H142" s="12"/>
      <c r="I142" s="12"/>
      <c r="J142" s="11"/>
      <c r="K142" s="11"/>
      <c r="L142" s="11"/>
      <c r="M142" s="11"/>
      <c r="N142" s="11"/>
      <c r="O142" s="13"/>
      <c r="V142" s="5"/>
    </row>
    <row r="143" spans="1:22" x14ac:dyDescent="0.75">
      <c r="A143" s="2"/>
      <c r="B143" s="10" t="s">
        <v>843</v>
      </c>
      <c r="C143" s="11"/>
      <c r="D143" s="11"/>
      <c r="E143" s="12"/>
      <c r="F143" s="12"/>
      <c r="G143" s="11"/>
      <c r="H143" s="12"/>
      <c r="I143" s="12"/>
      <c r="J143" s="11"/>
      <c r="K143" s="11"/>
      <c r="L143" s="11"/>
      <c r="M143" s="11"/>
      <c r="N143" s="11"/>
      <c r="O143" s="13"/>
      <c r="V143" s="5"/>
    </row>
    <row r="144" spans="1:22" x14ac:dyDescent="0.75">
      <c r="A144" s="2"/>
      <c r="B144" s="10" t="s">
        <v>842</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2020-",YEAR('Change Log'!$A$3),", William W. Davis, MSPM, PMP")</f>
        <v>Version 0.5.4 – © 2020-2021,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2" t="s">
        <v>80</v>
      </c>
      <c r="C151" s="382"/>
      <c r="D151" s="382"/>
      <c r="E151" s="382"/>
      <c r="F151" s="382"/>
      <c r="G151" s="382"/>
      <c r="H151" s="382"/>
      <c r="I151" s="95"/>
      <c r="J151" s="2"/>
      <c r="K151" s="2"/>
      <c r="L151" s="2"/>
      <c r="M151" s="5"/>
      <c r="N151" s="5"/>
      <c r="O151" s="5"/>
      <c r="P151" s="5"/>
      <c r="Q151" s="5"/>
      <c r="R151" s="5"/>
      <c r="S151" s="5"/>
      <c r="T151" s="5"/>
      <c r="U151" s="5"/>
      <c r="V151" s="5"/>
    </row>
    <row r="152" spans="1:22" x14ac:dyDescent="0.75">
      <c r="A152" s="2"/>
      <c r="B152" s="382" t="s">
        <v>81</v>
      </c>
      <c r="C152" s="382"/>
      <c r="D152" s="382"/>
      <c r="E152" s="382"/>
      <c r="F152" s="382"/>
      <c r="G152" s="382"/>
      <c r="H152" s="382"/>
      <c r="I152" s="95"/>
      <c r="J152" s="2"/>
      <c r="K152" s="2"/>
      <c r="L152" s="2"/>
      <c r="M152" s="5"/>
      <c r="N152" s="5"/>
      <c r="O152" s="5"/>
      <c r="P152" s="5"/>
      <c r="Q152" s="5"/>
      <c r="R152" s="5"/>
      <c r="S152" s="5"/>
      <c r="T152" s="5"/>
      <c r="U152" s="5"/>
      <c r="V152" s="5"/>
    </row>
    <row r="153" spans="1:22" x14ac:dyDescent="0.75">
      <c r="A153" s="2"/>
      <c r="B153" s="382" t="s">
        <v>60</v>
      </c>
      <c r="C153" s="382"/>
      <c r="D153" s="382"/>
      <c r="E153" s="382"/>
      <c r="F153" s="382"/>
      <c r="G153" s="382"/>
      <c r="H153" s="382"/>
      <c r="I153" s="95"/>
      <c r="J153" s="2"/>
      <c r="K153" s="2"/>
      <c r="L153" s="2"/>
      <c r="M153" s="5"/>
      <c r="N153" s="5"/>
      <c r="O153" s="5"/>
      <c r="P153" s="5"/>
      <c r="Q153" s="5"/>
      <c r="R153" s="5"/>
      <c r="S153" s="5"/>
      <c r="T153" s="5"/>
      <c r="U153" s="5"/>
      <c r="V153" s="5"/>
    </row>
    <row r="154" spans="1:22" x14ac:dyDescent="0.75">
      <c r="A154" s="2"/>
      <c r="B154" s="382" t="s">
        <v>139</v>
      </c>
      <c r="C154" s="382"/>
      <c r="D154" s="382"/>
      <c r="E154" s="382"/>
      <c r="F154" s="382"/>
      <c r="G154" s="382"/>
      <c r="H154" s="382"/>
      <c r="I154" s="95"/>
      <c r="J154" s="2"/>
      <c r="K154" s="2"/>
      <c r="L154" s="2"/>
      <c r="M154" s="5"/>
      <c r="N154" s="5"/>
      <c r="O154" s="5"/>
      <c r="P154" s="5"/>
      <c r="Q154" s="5"/>
      <c r="R154" s="5"/>
      <c r="S154" s="5"/>
      <c r="T154" s="5"/>
      <c r="U154" s="5"/>
      <c r="V154" s="5"/>
    </row>
    <row r="155" spans="1:22" x14ac:dyDescent="0.75">
      <c r="A155" s="2"/>
      <c r="B155" s="382" t="s">
        <v>732</v>
      </c>
      <c r="C155" s="382"/>
      <c r="D155" s="382"/>
      <c r="E155" s="382"/>
      <c r="F155" s="382"/>
      <c r="G155" s="382"/>
      <c r="H155" s="382"/>
      <c r="I155" s="95"/>
      <c r="J155" s="2"/>
      <c r="K155" s="2"/>
      <c r="L155" s="2"/>
      <c r="M155" s="5"/>
      <c r="N155" s="5"/>
      <c r="O155" s="5"/>
      <c r="P155" s="5"/>
      <c r="Q155" s="5"/>
      <c r="R155" s="5"/>
      <c r="S155" s="5"/>
      <c r="T155" s="5"/>
      <c r="U155" s="5"/>
      <c r="V155" s="5"/>
    </row>
    <row r="156" spans="1:22" x14ac:dyDescent="0.75">
      <c r="A156" s="2"/>
      <c r="B156" s="139"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9"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9"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9"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9"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9"/>
    </row>
    <row r="163" spans="1:22" x14ac:dyDescent="0.75">
      <c r="B163" s="139" t="s">
        <v>673</v>
      </c>
    </row>
    <row r="164" spans="1:22" x14ac:dyDescent="0.75">
      <c r="B164" s="139" t="s">
        <v>57</v>
      </c>
    </row>
    <row r="165" spans="1:22" x14ac:dyDescent="0.75">
      <c r="B165" s="383" t="s">
        <v>677</v>
      </c>
      <c r="C165" s="383"/>
      <c r="D165" s="383"/>
      <c r="E165" s="383"/>
      <c r="F165" s="383"/>
      <c r="G165" s="383"/>
      <c r="H165" s="383"/>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IF($B$106=VLookups!$A$58,TRUE,FALSE)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IF($B$106=VLookups!$A$58,TRUE,FALSE)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IF($B$106=VLookups!$A$58,TRUE,FALSE)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IF($B$106=VLookups!$A$58,TRUE,FALSE)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IF($B$106=VLookups!$A$58,TRUE,FALSE)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IF($B$106=VLookups!$A$58,TRUE,FALSE)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IF($B$106=VLookups!$A$58,TRUE,FALSE)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IF($B$106=VLookups!$A$58,TRUE,FALSE)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IF($B$106=VLookups!$A$58,TRUE,FALSE)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IF($B$106=VLookups!$A$58,TRUE,FALSE)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IF($B$106=VLookups!$A$58,TRUE,FALSE)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IF($B$106=VLookups!$A$58,TRUE,FALSE)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IF($B$106=VLookups!$A$58,TRUE,FALSE)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VLookups!$A$53:$A$54</xm:f>
          </x14:formula1>
          <xm:sqref>N1:O1</xm:sqref>
        </x14:dataValidation>
        <x14:dataValidation type="list" allowBlank="1" showInputMessage="1" showErrorMessage="1" xr:uid="{00000000-0002-0000-0300-000002000000}">
          <x14:formula1>
            <xm:f>VLookups!$A$58:$A$59</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690</v>
      </c>
      <c r="C1" s="53"/>
      <c r="E1" s="5"/>
      <c r="F1" s="5"/>
      <c r="G1" s="5"/>
      <c r="H1" s="5"/>
      <c r="I1" s="2"/>
      <c r="J1" s="2"/>
      <c r="K1" s="5"/>
      <c r="L1" s="2"/>
      <c r="M1" s="2"/>
      <c r="N1" s="5"/>
      <c r="O1" s="5"/>
      <c r="P1" s="5"/>
      <c r="Q1" s="394" t="s">
        <v>43</v>
      </c>
      <c r="R1" s="395"/>
      <c r="S1" s="409" t="str">
        <f>VLOOKUP(Q1,VLookups!A53:C54,3,FALSE)</f>
        <v>Show the likelihood that the SPERT estimates will be EQUAL TO or GREATER THAN an uncertainty</v>
      </c>
      <c r="T1" s="409"/>
      <c r="U1" s="409"/>
      <c r="V1" s="409"/>
      <c r="W1" s="409"/>
      <c r="X1" s="409"/>
      <c r="Y1" s="5"/>
    </row>
    <row r="2" spans="1:229" ht="15" customHeight="1" x14ac:dyDescent="0.75">
      <c r="A2" s="2"/>
      <c r="C2" s="2"/>
      <c r="D2" s="51">
        <v>-0.5</v>
      </c>
      <c r="E2" s="113" t="s">
        <v>62</v>
      </c>
      <c r="F2" s="93">
        <v>1</v>
      </c>
      <c r="G2" s="2"/>
      <c r="I2" s="24"/>
      <c r="J2" s="24"/>
      <c r="K2" s="23"/>
      <c r="L2" s="24"/>
      <c r="M2" s="24"/>
      <c r="N2" s="5"/>
      <c r="O2" s="5"/>
      <c r="P2" s="5"/>
      <c r="Q2" s="407" t="s">
        <v>40</v>
      </c>
      <c r="R2" s="407" t="s">
        <v>41</v>
      </c>
      <c r="S2" s="404" t="s">
        <v>31</v>
      </c>
      <c r="T2" s="405"/>
      <c r="U2" s="405"/>
      <c r="V2" s="405"/>
      <c r="W2" s="405"/>
      <c r="X2" s="406"/>
      <c r="Y2" s="5"/>
      <c r="Z2" s="151" t="s">
        <v>111</v>
      </c>
    </row>
    <row r="3" spans="1:229" x14ac:dyDescent="0.75">
      <c r="A3" s="97" t="s">
        <v>5</v>
      </c>
      <c r="B3" s="115" t="s">
        <v>64</v>
      </c>
      <c r="C3" s="115" t="s">
        <v>66</v>
      </c>
      <c r="D3" s="110" t="s">
        <v>24</v>
      </c>
      <c r="E3" s="111" t="s">
        <v>6</v>
      </c>
      <c r="F3" s="112" t="s">
        <v>25</v>
      </c>
      <c r="G3" s="115" t="s">
        <v>67</v>
      </c>
      <c r="H3" s="115" t="s">
        <v>65</v>
      </c>
      <c r="I3" s="96"/>
      <c r="J3" s="56"/>
      <c r="K3" s="56" t="s">
        <v>39</v>
      </c>
      <c r="L3" s="56" t="s">
        <v>9</v>
      </c>
      <c r="M3" s="56" t="s">
        <v>108</v>
      </c>
      <c r="N3" s="56" t="s">
        <v>682</v>
      </c>
      <c r="O3" s="56" t="s">
        <v>38</v>
      </c>
      <c r="P3" s="56" t="s">
        <v>51</v>
      </c>
      <c r="Q3" s="408"/>
      <c r="R3" s="408"/>
      <c r="S3" s="92">
        <v>0.1</v>
      </c>
      <c r="T3" s="52">
        <v>0.9</v>
      </c>
      <c r="U3" s="52">
        <v>0.85</v>
      </c>
      <c r="V3" s="52">
        <v>0.8</v>
      </c>
      <c r="W3" s="52">
        <v>0.75</v>
      </c>
      <c r="X3" s="52">
        <v>0.7</v>
      </c>
      <c r="Y3" s="5"/>
      <c r="Z3" s="151" t="s">
        <v>112</v>
      </c>
      <c r="DX3" s="151" t="s">
        <v>109</v>
      </c>
      <c r="HU3" s="154" t="s">
        <v>141</v>
      </c>
    </row>
    <row r="4" spans="1:229" x14ac:dyDescent="0.7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IF(AND(Q4&gt;0,E4&gt;0,NOT(O4="")),ABS(VLOOKUP($Q$1,VLookups!$A$53:$B$54,2,FALSE)-_xlfn.NORM.DIST(Q4,K4,O4,TRUE)),"")</f>
        <v>0.54379967487153691</v>
      </c>
      <c r="S4" s="86">
        <f>IF(AND($D4&gt;0,$E4&gt;0,$F4&gt;0,NOT(ISBLANK($L4))),_xlfn.NORM.INV(ABS(VLOOKUP($Q$1,VLookups!$A$53:$B$54,2,FALSE)-S$3),$K4,$O4),"")</f>
        <v>-102.98607461600841</v>
      </c>
      <c r="T4" s="85">
        <f>IF(AND($D4&gt;0,$E4&gt;0,$F4&gt;0,NOT(ISBLANK($L4))),_xlfn.NORM.INV(ABS(VLOOKUP($Q$1,VLookups!$A$53:$B$54,2,FALSE)-T$3),$K4,$O4),"")</f>
        <v>362.98607461600841</v>
      </c>
      <c r="U4" s="86">
        <f>IF(AND($D4&gt;0,$E4&gt;0,$F4&gt;0,NOT(ISBLANK($L4))),_xlfn.NORM.INV(ABS(VLOOKUP($Q$1,VLookups!$A$53:$B$54,2,FALSE)-U$3),$K4,$O4),"")</f>
        <v>318.423590209971</v>
      </c>
      <c r="V4" s="85">
        <f>IF(AND($D4&gt;0,$E4&gt;0,$F4&gt;0,NOT(ISBLANK($L4))),_xlfn.NORM.INV(ABS(VLOOKUP($Q$1,VLookups!$A$53:$B$54,2,FALSE)-V$3),$K4,$O4),"")</f>
        <v>283.00674026355591</v>
      </c>
      <c r="W4" s="86">
        <f>IF(AND($D4&gt;0,$E4&gt;0,$F4&gt;0,NOT(ISBLANK($L4))),_xlfn.NORM.INV(ABS(VLOOKUP($Q$1,VLookups!$A$53:$B$54,2,FALSE)-W$3),$K4,$O4),"")</f>
        <v>252.6222365856477</v>
      </c>
      <c r="X4" s="85">
        <f>IF(AND($D4&gt;0,$E4&gt;0,$F4&gt;0,NOT(ISBLANK($L4))),_xlfn.NORM.INV(ABS(VLOOKUP($Q$1,VLookups!$A$53:$B$54,2,FALSE)-X$3),$K4,$O4),"")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7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696</v>
      </c>
      <c r="M5" s="56"/>
      <c r="N5" s="244"/>
      <c r="O5" s="69">
        <f>IF(AND(D5&gt;0,E5&gt;0,F5&gt;0),IF(ISBLANK(N5),IF(ISBLANK(L5),"",(F5-D5)*VLOOKUP(L5,VLookups!$A$4:$B$13,2,FALSE)),N5),"")</f>
        <v>181.8</v>
      </c>
      <c r="P5" s="70">
        <f t="shared" si="2"/>
        <v>33051.240000000005</v>
      </c>
      <c r="Q5" s="87">
        <v>150</v>
      </c>
      <c r="R5" s="237">
        <f>IF(AND(Q5&gt;0,E5&gt;0,NOT(O5="")),ABS(VLOOKUP($Q$1,VLookups!$A$53:$B$54,2,FALSE)-_xlfn.NORM.DIST(Q5,K5,O5,TRUE)),"")</f>
        <v>0.54379967487153691</v>
      </c>
      <c r="S5" s="86">
        <f>IF(AND($D5&gt;0,$E5&gt;0,$F5&gt;0,NOT(ISBLANK($L5))),_xlfn.NORM.INV(ABS(VLOOKUP($Q$1,VLookups!$A$53:$B$54,2,FALSE)-S$3),$K5,$O5),"")</f>
        <v>-102.98607461600841</v>
      </c>
      <c r="T5" s="85">
        <f>IF(AND($D5&gt;0,$E5&gt;0,$F5&gt;0,NOT(ISBLANK($L5))),_xlfn.NORM.INV(ABS(VLOOKUP($Q$1,VLookups!$A$53:$B$54,2,FALSE)-T$3),$K5,$O5),"")</f>
        <v>362.98607461600841</v>
      </c>
      <c r="U5" s="86">
        <f>IF(AND($D5&gt;0,$E5&gt;0,$F5&gt;0,NOT(ISBLANK($L5))),_xlfn.NORM.INV(ABS(VLOOKUP($Q$1,VLookups!$A$53:$B$54,2,FALSE)-U$3),$K5,$O5),"")</f>
        <v>318.423590209971</v>
      </c>
      <c r="V5" s="85">
        <f>IF(AND($D5&gt;0,$E5&gt;0,$F5&gt;0,NOT(ISBLANK($L5))),_xlfn.NORM.INV(ABS(VLOOKUP($Q$1,VLookups!$A$53:$B$54,2,FALSE)-V$3),$K5,$O5),"")</f>
        <v>283.00674026355591</v>
      </c>
      <c r="W5" s="86">
        <f>IF(AND($D5&gt;0,$E5&gt;0,$F5&gt;0,NOT(ISBLANK($L5))),_xlfn.NORM.INV(ABS(VLOOKUP($Q$1,VLookups!$A$53:$B$54,2,FALSE)-W$3),$K5,$O5),"")</f>
        <v>252.6222365856477</v>
      </c>
      <c r="X5" s="85">
        <f>IF(AND($D5&gt;0,$E5&gt;0,$F5&gt;0,NOT(ISBLANK($L5))),_xlfn.NORM.INV(ABS(VLOOKUP($Q$1,VLookups!$A$53:$B$54,2,FALSE)-X$3),$K5,$O5),"")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7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IF(AND(Q6&gt;0,E6&gt;0,NOT(O6="")),ABS(VLOOKUP($Q$1,VLookups!$A$53:$B$54,2,FALSE)-_xlfn.NORM.DIST(Q6,K6,O6,TRUE)),"")</f>
        <v>0.54295252227494584</v>
      </c>
      <c r="S6" s="86">
        <f>IF(AND($D6&gt;0,$E6&gt;0,$F6&gt;0,NOT(ISBLANK($L6))),_xlfn.NORM.INV(ABS(VLOOKUP($Q$1,VLookups!$A$53:$B$54,2,FALSE)-S$3),$K6,$O6),"")</f>
        <v>-107.59966025196897</v>
      </c>
      <c r="T6" s="85">
        <f>IF(AND($D6&gt;0,$E6&gt;0,$F6&gt;0,NOT(ISBLANK($L6))),_xlfn.NORM.INV(ABS(VLOOKUP($Q$1,VLookups!$A$53:$B$54,2,FALSE)-T$3),$K6,$O6),"")</f>
        <v>367.599660251969</v>
      </c>
      <c r="U6" s="86">
        <f>IF(AND($D6&gt;0,$E6&gt;0,$F6&gt;0,NOT(ISBLANK($L6))),_xlfn.NORM.INV(ABS(VLOOKUP($Q$1,VLookups!$A$53:$B$54,2,FALSE)-U$3),$K6,$O6),"")</f>
        <v>322.15475041214864</v>
      </c>
      <c r="V6" s="85">
        <f>IF(AND($D6&gt;0,$E6&gt;0,$F6&gt;0,NOT(ISBLANK($L6))),_xlfn.NORM.INV(ABS(VLOOKUP($Q$1,VLookups!$A$53:$B$54,2,FALSE)-V$3),$K6,$O6),"")</f>
        <v>286.03657670441839</v>
      </c>
      <c r="W6" s="86">
        <f>IF(AND($D6&gt;0,$E6&gt;0,$F6&gt;0,NOT(ISBLANK($L6))),_xlfn.NORM.INV(ABS(VLOOKUP($Q$1,VLookups!$A$53:$B$54,2,FALSE)-W$3),$K6,$O6),"")</f>
        <v>255.05039968635361</v>
      </c>
      <c r="X6" s="85">
        <f>IF(AND($D6&gt;0,$E6&gt;0,$F6&gt;0,NOT(ISBLANK($L6))),_xlfn.NORM.INV(ABS(VLOOKUP($Q$1,VLookups!$A$53:$B$54,2,FALSE)-X$3),$K6,$O6),"")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7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IF(AND(Q7&gt;0,E7&gt;0,NOT(O7="")),ABS(VLOOKUP($Q$1,VLookups!$A$53:$B$54,2,FALSE)-_xlfn.NORM.DIST(Q7,K7,O7,TRUE)),"")</f>
        <v>0.99744486966957202</v>
      </c>
      <c r="S7" s="86">
        <f>IF(AND($D7&gt;0,$E7&gt;0,$F7&gt;0,NOT(ISBLANK($L7))),_xlfn.NORM.INV(ABS(VLOOKUP($Q$1,VLookups!$A$53:$B$54,2,FALSE)-S$3),$K7,$O7),"")</f>
        <v>109.18448434455399</v>
      </c>
      <c r="T7" s="85">
        <f>IF(AND($D7&gt;0,$E7&gt;0,$F7&gt;0,NOT(ISBLANK($L7))),_xlfn.NORM.INV(ABS(VLOOKUP($Q$1,VLookups!$A$53:$B$54,2,FALSE)-T$3),$K7,$O7),"")</f>
        <v>134.81551565544601</v>
      </c>
      <c r="U7" s="86">
        <f>IF(AND($D7&gt;0,$E7&gt;0,$F7&gt;0,NOT(ISBLANK($L7))),_xlfn.NORM.INV(ABS(VLOOKUP($Q$1,VLookups!$A$53:$B$54,2,FALSE)-U$3),$K7,$O7),"")</f>
        <v>132.36433389493789</v>
      </c>
      <c r="V7" s="85">
        <f>IF(AND($D7&gt;0,$E7&gt;0,$F7&gt;0,NOT(ISBLANK($L7))),_xlfn.NORM.INV(ABS(VLOOKUP($Q$1,VLookups!$A$53:$B$54,2,FALSE)-V$3),$K7,$O7),"")</f>
        <v>130.41621233572914</v>
      </c>
      <c r="W7" s="86">
        <f>IF(AND($D7&gt;0,$E7&gt;0,$F7&gt;0,NOT(ISBLANK($L7))),_xlfn.NORM.INV(ABS(VLOOKUP($Q$1,VLookups!$A$53:$B$54,2,FALSE)-W$3),$K7,$O7),"")</f>
        <v>128.74489750196082</v>
      </c>
      <c r="X7" s="85">
        <f>IF(AND($D7&gt;0,$E7&gt;0,$F7&gt;0,NOT(ISBLANK($L7))),_xlfn.NORM.INV(ABS(VLOOKUP($Q$1,VLookups!$A$53:$B$54,2,FALSE)-X$3),$K7,$O7),"")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7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IF(AND(Q8&gt;0,E8&gt;0,NOT(O8="")),ABS(VLOOKUP($Q$1,VLookups!$A$53:$B$54,2,FALSE)-_xlfn.NORM.DIST(Q8,K8,O8,TRUE)),"")</f>
        <v>0.64871400198876072</v>
      </c>
      <c r="S8" s="86">
        <f>IF(AND($D8&gt;0,$E8&gt;0,$F8&gt;0,NOT(ISBLANK($L8))),_xlfn.NORM.INV(ABS(VLOOKUP($Q$1,VLookups!$A$53:$B$54,2,FALSE)-S$3),$K8,$O8),"")</f>
        <v>26.575540503257301</v>
      </c>
      <c r="T8" s="85">
        <f>IF(AND($D8&gt;0,$E8&gt;0,$F8&gt;0,NOT(ISBLANK($L8))),_xlfn.NORM.INV(ABS(VLOOKUP($Q$1,VLookups!$A$53:$B$54,2,FALSE)-T$3),$K8,$O8),"")</f>
        <v>216.75779283007603</v>
      </c>
      <c r="U8" s="86">
        <f>IF(AND($D8&gt;0,$E8&gt;0,$F8&gt;0,NOT(ISBLANK($L8))),_xlfn.NORM.INV(ABS(VLOOKUP($Q$1,VLookups!$A$53:$B$54,2,FALSE)-U$3),$K8,$O8),"")</f>
        <v>198.57002416710588</v>
      </c>
      <c r="V8" s="85">
        <f>IF(AND($D8&gt;0,$E8&gt;0,$F8&gt;0,NOT(ISBLANK($L8))),_xlfn.NORM.INV(ABS(VLOOKUP($Q$1,VLookups!$A$53:$B$54,2,FALSE)-V$3),$K8,$O8),"")</f>
        <v>184.11496219777695</v>
      </c>
      <c r="W8" s="86">
        <f>IF(AND($D8&gt;0,$E8&gt;0,$F8&gt;0,NOT(ISBLANK($L8))),_xlfn.NORM.INV(ABS(VLOOKUP($Q$1,VLookups!$A$53:$B$54,2,FALSE)-W$3),$K8,$O8),"")</f>
        <v>171.71380613121596</v>
      </c>
      <c r="X8" s="85">
        <f>IF(AND($D8&gt;0,$E8&gt;0,$F8&gt;0,NOT(ISBLANK($L8))),_xlfn.NORM.INV(ABS(VLOOKUP($Q$1,VLookups!$A$53:$B$54,2,FALSE)-X$3),$K8,$O8),"")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7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IF(AND(Q9&gt;0,E9&gt;0,NOT(O9="")),ABS(VLOOKUP($Q$1,VLookups!$A$53:$B$54,2,FALSE)-_xlfn.NORM.DIST(Q9,K9,O9,TRUE)),"")</f>
        <v>0.56891445038431865</v>
      </c>
      <c r="S9" s="86">
        <f>IF(AND($D9&gt;0,$E9&gt;0,$F9&gt;0,NOT(ISBLANK($L9))),_xlfn.NORM.INV(ABS(VLOOKUP($Q$1,VLookups!$A$53:$B$54,2,FALSE)-S$3),$K9,$O9),"")</f>
        <v>-101.45211052610699</v>
      </c>
      <c r="T9" s="85">
        <f>IF(AND($D9&gt;0,$E9&gt;0,$F9&gt;0,NOT(ISBLANK($L9))),_xlfn.NORM.INV(ABS(VLOOKUP($Q$1,VLookups!$A$53:$B$54,2,FALSE)-T$3),$K9,$O9),"")</f>
        <v>341.45211052610699</v>
      </c>
      <c r="U9" s="86">
        <f>IF(AND($D9&gt;0,$E9&gt;0,$F9&gt;0,NOT(ISBLANK($L9))),_xlfn.NORM.INV(ABS(VLOOKUP($Q$1,VLookups!$A$53:$B$54,2,FALSE)-U$3),$K9,$O9),"")</f>
        <v>299.09568970452688</v>
      </c>
      <c r="V9" s="85">
        <f>IF(AND($D9&gt;0,$E9&gt;0,$F9&gt;0,NOT(ISBLANK($L9))),_xlfn.NORM.INV(ABS(VLOOKUP($Q$1,VLookups!$A$53:$B$54,2,FALSE)-V$3),$K9,$O9),"")</f>
        <v>265.43214916139971</v>
      </c>
      <c r="W9" s="86">
        <f>IF(AND($D9&gt;0,$E9&gt;0,$F9&gt;0,NOT(ISBLANK($L9))),_xlfn.NORM.INV(ABS(VLOOKUP($Q$1,VLookups!$A$53:$B$54,2,FALSE)-W$3),$K9,$O9),"")</f>
        <v>236.55182883388295</v>
      </c>
      <c r="X9" s="85">
        <f>IF(AND($D9&gt;0,$E9&gt;0,$F9&gt;0,NOT(ISBLANK($L9))),_xlfn.NORM.INV(ABS(VLOOKUP($Q$1,VLookups!$A$53:$B$54,2,FALSE)-X$3),$K9,$O9),"")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7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IF(AND(Q10&gt;0,E10&gt;0,NOT(O10="")),ABS(VLOOKUP($Q$1,VLookups!$A$53:$B$54,2,FALSE)-_xlfn.NORM.DIST(Q10,K10,O10,TRUE)),"")</f>
        <v>0.56021532018266584</v>
      </c>
      <c r="S10" s="86">
        <f>IF(AND($D10&gt;0,$E10&gt;0,$F10&gt;0,NOT(ISBLANK($L10))),_xlfn.NORM.INV(ABS(VLOOKUP($Q$1,VLookups!$A$53:$B$54,2,FALSE)-S$3),$K10,$O10),"")</f>
        <v>-54.928540539544542</v>
      </c>
      <c r="T10" s="85">
        <f>IF(AND($D10&gt;0,$E10&gt;0,$F10&gt;0,NOT(ISBLANK($L10))),_xlfn.NORM.INV(ABS(VLOOKUP($Q$1,VLookups!$A$53:$B$54,2,FALSE)-T$3),$K10,$O10),"")</f>
        <v>311.59520720621123</v>
      </c>
      <c r="U10" s="86">
        <f>IF(AND($D10&gt;0,$E10&gt;0,$F10&gt;0,NOT(ISBLANK($L10))),_xlfn.NORM.INV(ABS(VLOOKUP($Q$1,VLookups!$A$53:$B$54,2,FALSE)-U$3),$K10,$O10),"")</f>
        <v>276.5433080309453</v>
      </c>
      <c r="V10" s="85">
        <f>IF(AND($D10&gt;0,$E10&gt;0,$F10&gt;0,NOT(ISBLANK($L10))),_xlfn.NORM.INV(ABS(VLOOKUP($Q$1,VLookups!$A$53:$B$54,2,FALSE)-V$3),$K10,$O10),"")</f>
        <v>248.68516973426017</v>
      </c>
      <c r="W10" s="86">
        <f>IF(AND($D10&gt;0,$E10&gt;0,$F10&gt;0,NOT(ISBLANK($L10))),_xlfn.NORM.INV(ABS(VLOOKUP($Q$1,VLookups!$A$53:$B$54,2,FALSE)-W$3),$K10,$O10),"")</f>
        <v>224.78536761137306</v>
      </c>
      <c r="X10" s="85">
        <f>IF(AND($D10&gt;0,$E10&gt;0,$F10&gt;0,NOT(ISBLANK($L10))),_xlfn.NORM.INV(ABS(VLOOKUP($Q$1,VLookups!$A$53:$B$54,2,FALSE)-X$3),$K10,$O10),"")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75">
      <c r="A11" s="4">
        <v>8</v>
      </c>
      <c r="B11" s="107"/>
      <c r="C11" s="109"/>
      <c r="D11" s="114">
        <f t="shared" si="107"/>
        <v>60</v>
      </c>
      <c r="E11" s="87">
        <v>120</v>
      </c>
      <c r="F11" s="114">
        <f t="shared" si="108"/>
        <v>240</v>
      </c>
      <c r="G11" s="109"/>
      <c r="H11" s="106"/>
      <c r="I11" s="34">
        <f t="shared" si="0"/>
        <v>1</v>
      </c>
      <c r="J11" s="34">
        <f t="shared" si="1"/>
        <v>0.5</v>
      </c>
      <c r="K11" s="68">
        <f t="shared" si="109"/>
        <v>130</v>
      </c>
      <c r="L11" s="21" t="s">
        <v>697</v>
      </c>
      <c r="M11" s="56"/>
      <c r="N11" s="244"/>
      <c r="O11" s="69">
        <f>IF(AND(D11&gt;0,E11&gt;0,F11&gt;0),IF(ISBLANK(N11),IF(ISBLANK(L11),"",(F11-D11)*VLOOKUP(L11,VLookups!$A$4:$B$13,2,FALSE)),N11),"")</f>
        <v>201.60000000000002</v>
      </c>
      <c r="P11" s="70">
        <f t="shared" si="2"/>
        <v>40642.560000000012</v>
      </c>
      <c r="Q11" s="87">
        <v>150</v>
      </c>
      <c r="R11" s="237">
        <f>IF(AND(Q11&gt;0,E11&gt;0,NOT(O11="")),ABS(VLOOKUP($Q$1,VLookups!$A$53:$B$54,2,FALSE)-_xlfn.NORM.DIST(Q11,K11,O11,TRUE)),"")</f>
        <v>0.5395127831037716</v>
      </c>
      <c r="S11" s="86">
        <f>IF(AND($D11&gt;0,$E11&gt;0,$F11&gt;0,NOT(ISBLANK($L11))),_xlfn.NORM.INV(ABS(VLOOKUP($Q$1,VLookups!$A$53:$B$54,2,FALSE)-S$3),$K11,$O11),"")</f>
        <v>-128.36079561379148</v>
      </c>
      <c r="T11" s="85">
        <f>IF(AND($D11&gt;0,$E11&gt;0,$F11&gt;0,NOT(ISBLANK($L11))),_xlfn.NORM.INV(ABS(VLOOKUP($Q$1,VLookups!$A$53:$B$54,2,FALSE)-T$3),$K11,$O11),"")</f>
        <v>388.36079561379148</v>
      </c>
      <c r="U11" s="86">
        <f>IF(AND($D11&gt;0,$E11&gt;0,$F11&gt;0,NOT(ISBLANK($L11))),_xlfn.NORM.INV(ABS(VLOOKUP($Q$1,VLookups!$A$53:$B$54,2,FALSE)-U$3),$K11,$O11),"")</f>
        <v>338.94497132194806</v>
      </c>
      <c r="V11" s="85">
        <f>IF(AND($D11&gt;0,$E11&gt;0,$F11&gt;0,NOT(ISBLANK($L11))),_xlfn.NORM.INV(ABS(VLOOKUP($Q$1,VLookups!$A$53:$B$54,2,FALSE)-V$3),$K11,$O11),"")</f>
        <v>299.67084068829962</v>
      </c>
      <c r="W11" s="86">
        <f>IF(AND($D11&gt;0,$E11&gt;0,$F11&gt;0,NOT(ISBLANK($L11))),_xlfn.NORM.INV(ABS(VLOOKUP($Q$1,VLookups!$A$53:$B$54,2,FALSE)-W$3),$K11,$O11),"")</f>
        <v>265.97713363953017</v>
      </c>
      <c r="X11" s="85">
        <f>IF(AND($D11&gt;0,$E11&gt;0,$F11&gt;0,NOT(ISBLANK($L11))),_xlfn.NORM.INV(ABS(VLOOKUP($Q$1,VLookups!$A$53:$B$54,2,FALSE)-X$3),$K11,$O11),"")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75">
      <c r="A12" s="4">
        <v>9</v>
      </c>
      <c r="B12" s="107"/>
      <c r="C12" s="109"/>
      <c r="D12" s="114">
        <f t="shared" si="107"/>
        <v>60</v>
      </c>
      <c r="E12" s="87">
        <v>120</v>
      </c>
      <c r="F12" s="114">
        <f t="shared" si="108"/>
        <v>240</v>
      </c>
      <c r="G12" s="109"/>
      <c r="H12" s="106"/>
      <c r="I12" s="34">
        <f t="shared" si="0"/>
        <v>1</v>
      </c>
      <c r="J12" s="34">
        <f t="shared" si="1"/>
        <v>0.5</v>
      </c>
      <c r="K12" s="68">
        <f t="shared" si="109"/>
        <v>130</v>
      </c>
      <c r="L12" s="21" t="s">
        <v>698</v>
      </c>
      <c r="M12" s="56"/>
      <c r="N12" s="244"/>
      <c r="O12" s="69">
        <f>IF(AND(D12&gt;0,E12&gt;0,F12&gt;0),IF(ISBLANK(N12),IF(ISBLANK(L12),"",(F12-D12)*VLOOKUP(L12,VLookups!$A$4:$B$13,2,FALSE)),N12),"")</f>
        <v>205.2</v>
      </c>
      <c r="P12" s="70">
        <f t="shared" si="2"/>
        <v>42107.039999999994</v>
      </c>
      <c r="Q12" s="87">
        <v>150</v>
      </c>
      <c r="R12" s="237">
        <f>IF(AND(Q12&gt;0,E12&gt;0,NOT(O12="")),ABS(VLOOKUP($Q$1,VLookups!$A$53:$B$54,2,FALSE)-_xlfn.NORM.DIST(Q12,K12,O12,TRUE)),"")</f>
        <v>0.53882178825207638</v>
      </c>
      <c r="S12" s="86">
        <f>IF(AND($D12&gt;0,$E12&gt;0,$F12&gt;0,NOT(ISBLANK($L12))),_xlfn.NORM.INV(ABS(VLOOKUP($Q$1,VLookups!$A$53:$B$54,2,FALSE)-S$3),$K12,$O12),"")</f>
        <v>-132.97438124975201</v>
      </c>
      <c r="T12" s="85">
        <f>IF(AND($D12&gt;0,$E12&gt;0,$F12&gt;0,NOT(ISBLANK($L12))),_xlfn.NORM.INV(ABS(VLOOKUP($Q$1,VLookups!$A$53:$B$54,2,FALSE)-T$3),$K12,$O12),"")</f>
        <v>392.97438124975201</v>
      </c>
      <c r="U12" s="86">
        <f>IF(AND($D12&gt;0,$E12&gt;0,$F12&gt;0,NOT(ISBLANK($L12))),_xlfn.NORM.INV(ABS(VLOOKUP($Q$1,VLookups!$A$53:$B$54,2,FALSE)-U$3),$K12,$O12),"")</f>
        <v>342.67613152412565</v>
      </c>
      <c r="V12" s="85">
        <f>IF(AND($D12&gt;0,$E12&gt;0,$F12&gt;0,NOT(ISBLANK($L12))),_xlfn.NORM.INV(ABS(VLOOKUP($Q$1,VLookups!$A$53:$B$54,2,FALSE)-V$3),$K12,$O12),"")</f>
        <v>302.7006771291621</v>
      </c>
      <c r="W12" s="86">
        <f>IF(AND($D12&gt;0,$E12&gt;0,$F12&gt;0,NOT(ISBLANK($L12))),_xlfn.NORM.INV(ABS(VLOOKUP($Q$1,VLookups!$A$53:$B$54,2,FALSE)-W$3),$K12,$O12),"")</f>
        <v>268.405296740236</v>
      </c>
      <c r="X12" s="85">
        <f>IF(AND($D12&gt;0,$E12&gt;0,$F12&gt;0,NOT(ISBLANK($L12))),_xlfn.NORM.INV(ABS(VLOOKUP($Q$1,VLookups!$A$53:$B$54,2,FALSE)-X$3),$K12,$O12),"")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7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IF(AND(Q13&gt;0,E13&gt;0,NOT(O13="")),ABS(VLOOKUP($Q$1,VLookups!$A$53:$B$54,2,FALSE)-_xlfn.NORM.DIST(Q13,K13,O13,TRUE)),"")</f>
        <v>0.53569973647124924</v>
      </c>
      <c r="S13" s="86">
        <f>IF(AND($D13&gt;0,$E13&gt;0,$F13&gt;0,NOT(ISBLANK($L13))),_xlfn.NORM.INV(ABS(VLOOKUP($Q$1,VLookups!$A$53:$B$54,2,FALSE)-S$3),$K13,$O13),"")</f>
        <v>-156.04230942955485</v>
      </c>
      <c r="T13" s="85">
        <f>IF(AND($D13&gt;0,$E13&gt;0,$F13&gt;0,NOT(ISBLANK($L13))),_xlfn.NORM.INV(ABS(VLOOKUP($Q$1,VLookups!$A$53:$B$54,2,FALSE)-T$3),$K13,$O13),"")</f>
        <v>416.04230942955485</v>
      </c>
      <c r="U13" s="86">
        <f>IF(AND($D13&gt;0,$E13&gt;0,$F13&gt;0,NOT(ISBLANK($L13))),_xlfn.NORM.INV(ABS(VLOOKUP($Q$1,VLookups!$A$53:$B$54,2,FALSE)-U$3),$K13,$O13),"")</f>
        <v>361.33193253501389</v>
      </c>
      <c r="V13" s="85">
        <f>IF(AND($D13&gt;0,$E13&gt;0,$F13&gt;0,NOT(ISBLANK($L13))),_xlfn.NORM.INV(ABS(VLOOKUP($Q$1,VLookups!$A$53:$B$54,2,FALSE)-V$3),$K13,$O13),"")</f>
        <v>317.84985933347457</v>
      </c>
      <c r="W13" s="86">
        <f>IF(AND($D13&gt;0,$E13&gt;0,$F13&gt;0,NOT(ISBLANK($L13))),_xlfn.NORM.INV(ABS(VLOOKUP($Q$1,VLookups!$A$53:$B$54,2,FALSE)-W$3),$K13,$O13),"")</f>
        <v>280.54611224376549</v>
      </c>
      <c r="X13" s="85">
        <f>IF(AND($D13&gt;0,$E13&gt;0,$F13&gt;0,NOT(ISBLANK($L13))),_xlfn.NORM.INV(ABS(VLOOKUP($Q$1,VLookups!$A$53:$B$54,2,FALSE)-X$3),$K13,$O13),"")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7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IF(AND(Q14&gt;0,E14&gt;0,NOT(O14="")),ABS(VLOOKUP($Q$1,VLookups!$A$53:$B$54,2,FALSE)-_xlfn.NORM.DIST(Q14,K14,O14,TRUE)),"")</f>
        <v/>
      </c>
      <c r="S14" s="86" t="str">
        <f>IF(AND($D14&gt;0,$E14&gt;0,$F14&gt;0,NOT(ISBLANK($L14))),_xlfn.NORM.INV(ABS(VLOOKUP($Q$1,VLookups!$A$53:$B$54,2,FALSE)-S$3),$K14,$O14),"")</f>
        <v/>
      </c>
      <c r="T14" s="85" t="str">
        <f>IF(AND($D14&gt;0,$E14&gt;0,$F14&gt;0,NOT(ISBLANK($L14))),_xlfn.NORM.INV(ABS(VLOOKUP($Q$1,VLookups!$A$53:$B$54,2,FALSE)-T$3),$K14,$O14),"")</f>
        <v/>
      </c>
      <c r="U14" s="86" t="str">
        <f>IF(AND($D14&gt;0,$E14&gt;0,$F14&gt;0,NOT(ISBLANK($L14))),_xlfn.NORM.INV(ABS(VLOOKUP($Q$1,VLookups!$A$53:$B$54,2,FALSE)-U$3),$K14,$O14),"")</f>
        <v/>
      </c>
      <c r="V14" s="85" t="str">
        <f>IF(AND($D14&gt;0,$E14&gt;0,$F14&gt;0,NOT(ISBLANK($L14))),_xlfn.NORM.INV(ABS(VLOOKUP($Q$1,VLookups!$A$53:$B$54,2,FALSE)-V$3),$K14,$O14),"")</f>
        <v/>
      </c>
      <c r="W14" s="86" t="str">
        <f>IF(AND($D14&gt;0,$E14&gt;0,$F14&gt;0,NOT(ISBLANK($L14))),_xlfn.NORM.INV(ABS(VLOOKUP($Q$1,VLookups!$A$53:$B$54,2,FALSE)-W$3),$K14,$O14),"")</f>
        <v/>
      </c>
      <c r="X14" s="85" t="str">
        <f>IF(AND($D14&gt;0,$E14&gt;0,$F14&gt;0,NOT(ISBLANK($L14))),_xlfn.NORM.INV(ABS(VLOOKUP($Q$1,VLookups!$A$53:$B$54,2,FALSE)-X$3),$K14,$O14),"")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7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IF(AND(Q15&gt;0,E15&gt;0,NOT(O15="")),ABS(VLOOKUP($Q$1,VLookups!$A$53:$B$54,2,FALSE)-_xlfn.NORM.DIST(Q15,K15,O15,TRUE)),"")</f>
        <v/>
      </c>
      <c r="S15" s="86" t="str">
        <f>IF(AND($D15&gt;0,$E15&gt;0,$F15&gt;0,NOT(ISBLANK($L15))),_xlfn.NORM.INV(ABS(VLOOKUP($Q$1,VLookups!$A$53:$B$54,2,FALSE)-S$3),$K15,$O15),"")</f>
        <v/>
      </c>
      <c r="T15" s="85" t="str">
        <f>IF(AND($D15&gt;0,$E15&gt;0,$F15&gt;0,NOT(ISBLANK($L15))),_xlfn.NORM.INV(ABS(VLOOKUP($Q$1,VLookups!$A$53:$B$54,2,FALSE)-T$3),$K15,$O15),"")</f>
        <v/>
      </c>
      <c r="U15" s="86" t="str">
        <f>IF(AND($D15&gt;0,$E15&gt;0,$F15&gt;0,NOT(ISBLANK($L15))),_xlfn.NORM.INV(ABS(VLOOKUP($Q$1,VLookups!$A$53:$B$54,2,FALSE)-U$3),$K15,$O15),"")</f>
        <v/>
      </c>
      <c r="V15" s="85" t="str">
        <f>IF(AND($D15&gt;0,$E15&gt;0,$F15&gt;0,NOT(ISBLANK($L15))),_xlfn.NORM.INV(ABS(VLOOKUP($Q$1,VLookups!$A$53:$B$54,2,FALSE)-V$3),$K15,$O15),"")</f>
        <v/>
      </c>
      <c r="W15" s="86" t="str">
        <f>IF(AND($D15&gt;0,$E15&gt;0,$F15&gt;0,NOT(ISBLANK($L15))),_xlfn.NORM.INV(ABS(VLOOKUP($Q$1,VLookups!$A$53:$B$54,2,FALSE)-W$3),$K15,$O15),"")</f>
        <v/>
      </c>
      <c r="X15" s="85" t="str">
        <f>IF(AND($D15&gt;0,$E15&gt;0,$F15&gt;0,NOT(ISBLANK($L15))),_xlfn.NORM.INV(ABS(VLOOKUP($Q$1,VLookups!$A$53:$B$54,2,FALSE)-X$3),$K15,$O15),"")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7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IF(AND(Q16&gt;0,E16&gt;0,NOT(O16="")),ABS(VLOOKUP($Q$1,VLookups!$A$53:$B$54,2,FALSE)-_xlfn.NORM.DIST(Q16,K16,O16,TRUE)),"")</f>
        <v/>
      </c>
      <c r="S16" s="86" t="str">
        <f>IF(AND($D16&gt;0,$E16&gt;0,$F16&gt;0,NOT(ISBLANK($L16))),_xlfn.NORM.INV(ABS(VLOOKUP($Q$1,VLookups!$A$53:$B$54,2,FALSE)-S$3),$K16,$O16),"")</f>
        <v/>
      </c>
      <c r="T16" s="85" t="str">
        <f>IF(AND($D16&gt;0,$E16&gt;0,$F16&gt;0,NOT(ISBLANK($L16))),_xlfn.NORM.INV(ABS(VLOOKUP($Q$1,VLookups!$A$53:$B$54,2,FALSE)-T$3),$K16,$O16),"")</f>
        <v/>
      </c>
      <c r="U16" s="86" t="str">
        <f>IF(AND($D16&gt;0,$E16&gt;0,$F16&gt;0,NOT(ISBLANK($L16))),_xlfn.NORM.INV(ABS(VLOOKUP($Q$1,VLookups!$A$53:$B$54,2,FALSE)-U$3),$K16,$O16),"")</f>
        <v/>
      </c>
      <c r="V16" s="85" t="str">
        <f>IF(AND($D16&gt;0,$E16&gt;0,$F16&gt;0,NOT(ISBLANK($L16))),_xlfn.NORM.INV(ABS(VLOOKUP($Q$1,VLookups!$A$53:$B$54,2,FALSE)-V$3),$K16,$O16),"")</f>
        <v/>
      </c>
      <c r="W16" s="86" t="str">
        <f>IF(AND($D16&gt;0,$E16&gt;0,$F16&gt;0,NOT(ISBLANK($L16))),_xlfn.NORM.INV(ABS(VLOOKUP($Q$1,VLookups!$A$53:$B$54,2,FALSE)-W$3),$K16,$O16),"")</f>
        <v/>
      </c>
      <c r="X16" s="85" t="str">
        <f>IF(AND($D16&gt;0,$E16&gt;0,$F16&gt;0,NOT(ISBLANK($L16))),_xlfn.NORM.INV(ABS(VLOOKUP($Q$1,VLookups!$A$53:$B$54,2,FALSE)-X$3),$K16,$O16),"")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7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IF(AND(Q17&gt;0,E17&gt;0,NOT(O17="")),ABS(VLOOKUP($Q$1,VLookups!$A$53:$B$54,2,FALSE)-_xlfn.NORM.DIST(Q17,K17,O17,TRUE)),"")</f>
        <v/>
      </c>
      <c r="S17" s="86" t="str">
        <f>IF(AND($D17&gt;0,$E17&gt;0,$F17&gt;0,NOT(ISBLANK($L17))),_xlfn.NORM.INV(ABS(VLOOKUP($Q$1,VLookups!$A$53:$B$54,2,FALSE)-S$3),$K17,$O17),"")</f>
        <v/>
      </c>
      <c r="T17" s="85" t="str">
        <f>IF(AND($D17&gt;0,$E17&gt;0,$F17&gt;0,NOT(ISBLANK($L17))),_xlfn.NORM.INV(ABS(VLOOKUP($Q$1,VLookups!$A$53:$B$54,2,FALSE)-T$3),$K17,$O17),"")</f>
        <v/>
      </c>
      <c r="U17" s="86" t="str">
        <f>IF(AND($D17&gt;0,$E17&gt;0,$F17&gt;0,NOT(ISBLANK($L17))),_xlfn.NORM.INV(ABS(VLOOKUP($Q$1,VLookups!$A$53:$B$54,2,FALSE)-U$3),$K17,$O17),"")</f>
        <v/>
      </c>
      <c r="V17" s="85" t="str">
        <f>IF(AND($D17&gt;0,$E17&gt;0,$F17&gt;0,NOT(ISBLANK($L17))),_xlfn.NORM.INV(ABS(VLOOKUP($Q$1,VLookups!$A$53:$B$54,2,FALSE)-V$3),$K17,$O17),"")</f>
        <v/>
      </c>
      <c r="W17" s="86" t="str">
        <f>IF(AND($D17&gt;0,$E17&gt;0,$F17&gt;0,NOT(ISBLANK($L17))),_xlfn.NORM.INV(ABS(VLOOKUP($Q$1,VLookups!$A$53:$B$54,2,FALSE)-W$3),$K17,$O17),"")</f>
        <v/>
      </c>
      <c r="X17" s="85" t="str">
        <f>IF(AND($D17&gt;0,$E17&gt;0,$F17&gt;0,NOT(ISBLANK($L17))),_xlfn.NORM.INV(ABS(VLOOKUP($Q$1,VLookups!$A$53:$B$54,2,FALSE)-X$3),$K17,$O17),"")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7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IF(AND(Q18&gt;0,E18&gt;0,NOT(O18="")),ABS(VLOOKUP($Q$1,VLookups!$A$53:$B$54,2,FALSE)-_xlfn.NORM.DIST(Q18,K18,O18,TRUE)),"")</f>
        <v/>
      </c>
      <c r="S18" s="86" t="str">
        <f>IF(AND($D18&gt;0,$E18&gt;0,$F18&gt;0,NOT(ISBLANK($L18))),_xlfn.NORM.INV(ABS(VLOOKUP($Q$1,VLookups!$A$53:$B$54,2,FALSE)-S$3),$K18,$O18),"")</f>
        <v/>
      </c>
      <c r="T18" s="85" t="str">
        <f>IF(AND($D18&gt;0,$E18&gt;0,$F18&gt;0,NOT(ISBLANK($L18))),_xlfn.NORM.INV(ABS(VLOOKUP($Q$1,VLookups!$A$53:$B$54,2,FALSE)-T$3),$K18,$O18),"")</f>
        <v/>
      </c>
      <c r="U18" s="86" t="str">
        <f>IF(AND($D18&gt;0,$E18&gt;0,$F18&gt;0,NOT(ISBLANK($L18))),_xlfn.NORM.INV(ABS(VLOOKUP($Q$1,VLookups!$A$53:$B$54,2,FALSE)-U$3),$K18,$O18),"")</f>
        <v/>
      </c>
      <c r="V18" s="85" t="str">
        <f>IF(AND($D18&gt;0,$E18&gt;0,$F18&gt;0,NOT(ISBLANK($L18))),_xlfn.NORM.INV(ABS(VLOOKUP($Q$1,VLookups!$A$53:$B$54,2,FALSE)-V$3),$K18,$O18),"")</f>
        <v/>
      </c>
      <c r="W18" s="86" t="str">
        <f>IF(AND($D18&gt;0,$E18&gt;0,$F18&gt;0,NOT(ISBLANK($L18))),_xlfn.NORM.INV(ABS(VLOOKUP($Q$1,VLookups!$A$53:$B$54,2,FALSE)-W$3),$K18,$O18),"")</f>
        <v/>
      </c>
      <c r="X18" s="85" t="str">
        <f>IF(AND($D18&gt;0,$E18&gt;0,$F18&gt;0,NOT(ISBLANK($L18))),_xlfn.NORM.INV(ABS(VLOOKUP($Q$1,VLookups!$A$53:$B$54,2,FALSE)-X$3),$K18,$O18),"")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7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IF(AND(Q19&gt;0,E19&gt;0,NOT(O19="")),ABS(VLOOKUP($Q$1,VLookups!$A$53:$B$54,2,FALSE)-_xlfn.NORM.DIST(Q19,K19,O19,TRUE)),"")</f>
        <v/>
      </c>
      <c r="S19" s="86" t="str">
        <f>IF(AND($D19&gt;0,$E19&gt;0,$F19&gt;0,NOT(ISBLANK($L19))),_xlfn.NORM.INV(ABS(VLOOKUP($Q$1,VLookups!$A$53:$B$54,2,FALSE)-S$3),$K19,$O19),"")</f>
        <v/>
      </c>
      <c r="T19" s="85" t="str">
        <f>IF(AND($D19&gt;0,$E19&gt;0,$F19&gt;0,NOT(ISBLANK($L19))),_xlfn.NORM.INV(ABS(VLOOKUP($Q$1,VLookups!$A$53:$B$54,2,FALSE)-T$3),$K19,$O19),"")</f>
        <v/>
      </c>
      <c r="U19" s="86" t="str">
        <f>IF(AND($D19&gt;0,$E19&gt;0,$F19&gt;0,NOT(ISBLANK($L19))),_xlfn.NORM.INV(ABS(VLOOKUP($Q$1,VLookups!$A$53:$B$54,2,FALSE)-U$3),$K19,$O19),"")</f>
        <v/>
      </c>
      <c r="V19" s="85" t="str">
        <f>IF(AND($D19&gt;0,$E19&gt;0,$F19&gt;0,NOT(ISBLANK($L19))),_xlfn.NORM.INV(ABS(VLOOKUP($Q$1,VLookups!$A$53:$B$54,2,FALSE)-V$3),$K19,$O19),"")</f>
        <v/>
      </c>
      <c r="W19" s="86" t="str">
        <f>IF(AND($D19&gt;0,$E19&gt;0,$F19&gt;0,NOT(ISBLANK($L19))),_xlfn.NORM.INV(ABS(VLOOKUP($Q$1,VLookups!$A$53:$B$54,2,FALSE)-W$3),$K19,$O19),"")</f>
        <v/>
      </c>
      <c r="X19" s="85" t="str">
        <f>IF(AND($D19&gt;0,$E19&gt;0,$F19&gt;0,NOT(ISBLANK($L19))),_xlfn.NORM.INV(ABS(VLOOKUP($Q$1,VLookups!$A$53:$B$54,2,FALSE)-X$3),$K19,$O19),"")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7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IF(AND(Q20&gt;0,E20&gt;0,NOT(O20="")),ABS(VLOOKUP($Q$1,VLookups!$A$53:$B$54,2,FALSE)-_xlfn.NORM.DIST(Q20,K20,O20,TRUE)),"")</f>
        <v/>
      </c>
      <c r="S20" s="86" t="str">
        <f>IF(AND($D20&gt;0,$E20&gt;0,$F20&gt;0,NOT(ISBLANK($L20))),_xlfn.NORM.INV(ABS(VLOOKUP($Q$1,VLookups!$A$53:$B$54,2,FALSE)-S$3),$K20,$O20),"")</f>
        <v/>
      </c>
      <c r="T20" s="85" t="str">
        <f>IF(AND($D20&gt;0,$E20&gt;0,$F20&gt;0,NOT(ISBLANK($L20))),_xlfn.NORM.INV(ABS(VLOOKUP($Q$1,VLookups!$A$53:$B$54,2,FALSE)-T$3),$K20,$O20),"")</f>
        <v/>
      </c>
      <c r="U20" s="86" t="str">
        <f>IF(AND($D20&gt;0,$E20&gt;0,$F20&gt;0,NOT(ISBLANK($L20))),_xlfn.NORM.INV(ABS(VLOOKUP($Q$1,VLookups!$A$53:$B$54,2,FALSE)-U$3),$K20,$O20),"")</f>
        <v/>
      </c>
      <c r="V20" s="85" t="str">
        <f>IF(AND($D20&gt;0,$E20&gt;0,$F20&gt;0,NOT(ISBLANK($L20))),_xlfn.NORM.INV(ABS(VLOOKUP($Q$1,VLookups!$A$53:$B$54,2,FALSE)-V$3),$K20,$O20),"")</f>
        <v/>
      </c>
      <c r="W20" s="86" t="str">
        <f>IF(AND($D20&gt;0,$E20&gt;0,$F20&gt;0,NOT(ISBLANK($L20))),_xlfn.NORM.INV(ABS(VLOOKUP($Q$1,VLookups!$A$53:$B$54,2,FALSE)-W$3),$K20,$O20),"")</f>
        <v/>
      </c>
      <c r="X20" s="85" t="str">
        <f>IF(AND($D20&gt;0,$E20&gt;0,$F20&gt;0,NOT(ISBLANK($L20))),_xlfn.NORM.INV(ABS(VLOOKUP($Q$1,VLookups!$A$53:$B$54,2,FALSE)-X$3),$K20,$O20),"")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7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IF(AND(Q21&gt;0,E21&gt;0,NOT(O21="")),ABS(VLOOKUP($Q$1,VLookups!$A$53:$B$54,2,FALSE)-_xlfn.NORM.DIST(Q21,K21,O21,TRUE)),"")</f>
        <v/>
      </c>
      <c r="S21" s="86" t="str">
        <f>IF(AND($D21&gt;0,$E21&gt;0,$F21&gt;0,NOT(ISBLANK($L21))),_xlfn.NORM.INV(ABS(VLOOKUP($Q$1,VLookups!$A$53:$B$54,2,FALSE)-S$3),$K21,$O21),"")</f>
        <v/>
      </c>
      <c r="T21" s="85" t="str">
        <f>IF(AND($D21&gt;0,$E21&gt;0,$F21&gt;0,NOT(ISBLANK($L21))),_xlfn.NORM.INV(ABS(VLOOKUP($Q$1,VLookups!$A$53:$B$54,2,FALSE)-T$3),$K21,$O21),"")</f>
        <v/>
      </c>
      <c r="U21" s="86" t="str">
        <f>IF(AND($D21&gt;0,$E21&gt;0,$F21&gt;0,NOT(ISBLANK($L21))),_xlfn.NORM.INV(ABS(VLOOKUP($Q$1,VLookups!$A$53:$B$54,2,FALSE)-U$3),$K21,$O21),"")</f>
        <v/>
      </c>
      <c r="V21" s="85" t="str">
        <f>IF(AND($D21&gt;0,$E21&gt;0,$F21&gt;0,NOT(ISBLANK($L21))),_xlfn.NORM.INV(ABS(VLOOKUP($Q$1,VLookups!$A$53:$B$54,2,FALSE)-V$3),$K21,$O21),"")</f>
        <v/>
      </c>
      <c r="W21" s="86" t="str">
        <f>IF(AND($D21&gt;0,$E21&gt;0,$F21&gt;0,NOT(ISBLANK($L21))),_xlfn.NORM.INV(ABS(VLOOKUP($Q$1,VLookups!$A$53:$B$54,2,FALSE)-W$3),$K21,$O21),"")</f>
        <v/>
      </c>
      <c r="X21" s="85" t="str">
        <f>IF(AND($D21&gt;0,$E21&gt;0,$F21&gt;0,NOT(ISBLANK($L21))),_xlfn.NORM.INV(ABS(VLOOKUP($Q$1,VLookups!$A$53:$B$54,2,FALSE)-X$3),$K21,$O21),"")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7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IF(AND(Q22&gt;0,E22&gt;0,NOT(O22="")),ABS(VLOOKUP($Q$1,VLookups!$A$53:$B$54,2,FALSE)-_xlfn.NORM.DIST(Q22,K22,O22,TRUE)),"")</f>
        <v/>
      </c>
      <c r="S22" s="86" t="str">
        <f>IF(AND($D22&gt;0,$E22&gt;0,$F22&gt;0,NOT(ISBLANK($L22))),_xlfn.NORM.INV(ABS(VLOOKUP($Q$1,VLookups!$A$53:$B$54,2,FALSE)-S$3),$K22,$O22),"")</f>
        <v/>
      </c>
      <c r="T22" s="85" t="str">
        <f>IF(AND($D22&gt;0,$E22&gt;0,$F22&gt;0,NOT(ISBLANK($L22))),_xlfn.NORM.INV(ABS(VLOOKUP($Q$1,VLookups!$A$53:$B$54,2,FALSE)-T$3),$K22,$O22),"")</f>
        <v/>
      </c>
      <c r="U22" s="86" t="str">
        <f>IF(AND($D22&gt;0,$E22&gt;0,$F22&gt;0,NOT(ISBLANK($L22))),_xlfn.NORM.INV(ABS(VLOOKUP($Q$1,VLookups!$A$53:$B$54,2,FALSE)-U$3),$K22,$O22),"")</f>
        <v/>
      </c>
      <c r="V22" s="85" t="str">
        <f>IF(AND($D22&gt;0,$E22&gt;0,$F22&gt;0,NOT(ISBLANK($L22))),_xlfn.NORM.INV(ABS(VLOOKUP($Q$1,VLookups!$A$53:$B$54,2,FALSE)-V$3),$K22,$O22),"")</f>
        <v/>
      </c>
      <c r="W22" s="86" t="str">
        <f>IF(AND($D22&gt;0,$E22&gt;0,$F22&gt;0,NOT(ISBLANK($L22))),_xlfn.NORM.INV(ABS(VLOOKUP($Q$1,VLookups!$A$53:$B$54,2,FALSE)-W$3),$K22,$O22),"")</f>
        <v/>
      </c>
      <c r="X22" s="85" t="str">
        <f>IF(AND($D22&gt;0,$E22&gt;0,$F22&gt;0,NOT(ISBLANK($L22))),_xlfn.NORM.INV(ABS(VLOOKUP($Q$1,VLookups!$A$53:$B$54,2,FALSE)-X$3),$K22,$O22),"")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7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IF(AND(Q23&gt;0,E23&gt;0,NOT(O23="")),ABS(VLOOKUP($Q$1,VLookups!$A$53:$B$54,2,FALSE)-_xlfn.NORM.DIST(Q23,K23,O23,TRUE)),"")</f>
        <v/>
      </c>
      <c r="S23" s="86" t="str">
        <f>IF(AND($D23&gt;0,$E23&gt;0,$F23&gt;0,NOT(ISBLANK($L23))),_xlfn.NORM.INV(ABS(VLOOKUP($Q$1,VLookups!$A$53:$B$54,2,FALSE)-S$3),$K23,$O23),"")</f>
        <v/>
      </c>
      <c r="T23" s="85" t="str">
        <f>IF(AND($D23&gt;0,$E23&gt;0,$F23&gt;0,NOT(ISBLANK($L23))),_xlfn.NORM.INV(ABS(VLOOKUP($Q$1,VLookups!$A$53:$B$54,2,FALSE)-T$3),$K23,$O23),"")</f>
        <v/>
      </c>
      <c r="U23" s="86" t="str">
        <f>IF(AND($D23&gt;0,$E23&gt;0,$F23&gt;0,NOT(ISBLANK($L23))),_xlfn.NORM.INV(ABS(VLOOKUP($Q$1,VLookups!$A$53:$B$54,2,FALSE)-U$3),$K23,$O23),"")</f>
        <v/>
      </c>
      <c r="V23" s="85" t="str">
        <f>IF(AND($D23&gt;0,$E23&gt;0,$F23&gt;0,NOT(ISBLANK($L23))),_xlfn.NORM.INV(ABS(VLOOKUP($Q$1,VLookups!$A$53:$B$54,2,FALSE)-V$3),$K23,$O23),"")</f>
        <v/>
      </c>
      <c r="W23" s="86" t="str">
        <f>IF(AND($D23&gt;0,$E23&gt;0,$F23&gt;0,NOT(ISBLANK($L23))),_xlfn.NORM.INV(ABS(VLOOKUP($Q$1,VLookups!$A$53:$B$54,2,FALSE)-W$3),$K23,$O23),"")</f>
        <v/>
      </c>
      <c r="X23" s="85" t="str">
        <f>IF(AND($D23&gt;0,$E23&gt;0,$F23&gt;0,NOT(ISBLANK($L23))),_xlfn.NORM.INV(ABS(VLOOKUP($Q$1,VLookups!$A$53:$B$54,2,FALSE)-X$3),$K23,$O23),"")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7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IF(AND(Q24&gt;0,E24&gt;0,NOT(O24="")),ABS(VLOOKUP($Q$1,VLookups!$A$53:$B$54,2,FALSE)-_xlfn.NORM.DIST(Q24,K24,O24,TRUE)),"")</f>
        <v/>
      </c>
      <c r="S24" s="86" t="str">
        <f>IF(AND($D24&gt;0,$E24&gt;0,$F24&gt;0,NOT(ISBLANK($L24))),_xlfn.NORM.INV(ABS(VLOOKUP($Q$1,VLookups!$A$53:$B$54,2,FALSE)-S$3),$K24,$O24),"")</f>
        <v/>
      </c>
      <c r="T24" s="85" t="str">
        <f>IF(AND($D24&gt;0,$E24&gt;0,$F24&gt;0,NOT(ISBLANK($L24))),_xlfn.NORM.INV(ABS(VLOOKUP($Q$1,VLookups!$A$53:$B$54,2,FALSE)-T$3),$K24,$O24),"")</f>
        <v/>
      </c>
      <c r="U24" s="86" t="str">
        <f>IF(AND($D24&gt;0,$E24&gt;0,$F24&gt;0,NOT(ISBLANK($L24))),_xlfn.NORM.INV(ABS(VLOOKUP($Q$1,VLookups!$A$53:$B$54,2,FALSE)-U$3),$K24,$O24),"")</f>
        <v/>
      </c>
      <c r="V24" s="85" t="str">
        <f>IF(AND($D24&gt;0,$E24&gt;0,$F24&gt;0,NOT(ISBLANK($L24))),_xlfn.NORM.INV(ABS(VLOOKUP($Q$1,VLookups!$A$53:$B$54,2,FALSE)-V$3),$K24,$O24),"")</f>
        <v/>
      </c>
      <c r="W24" s="86" t="str">
        <f>IF(AND($D24&gt;0,$E24&gt;0,$F24&gt;0,NOT(ISBLANK($L24))),_xlfn.NORM.INV(ABS(VLOOKUP($Q$1,VLookups!$A$53:$B$54,2,FALSE)-W$3),$K24,$O24),"")</f>
        <v/>
      </c>
      <c r="X24" s="85" t="str">
        <f>IF(AND($D24&gt;0,$E24&gt;0,$F24&gt;0,NOT(ISBLANK($L24))),_xlfn.NORM.INV(ABS(VLOOKUP($Q$1,VLookups!$A$53:$B$54,2,FALSE)-X$3),$K24,$O24),"")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7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IF(AND(Q25&gt;0,E25&gt;0,NOT(O25="")),ABS(VLOOKUP($Q$1,VLookups!$A$53:$B$54,2,FALSE)-_xlfn.NORM.DIST(Q25,K25,O25,TRUE)),"")</f>
        <v/>
      </c>
      <c r="S25" s="86" t="str">
        <f>IF(AND($D25&gt;0,$E25&gt;0,$F25&gt;0,NOT(ISBLANK($L25))),_xlfn.NORM.INV(ABS(VLOOKUP($Q$1,VLookups!$A$53:$B$54,2,FALSE)-S$3),$K25,$O25),"")</f>
        <v/>
      </c>
      <c r="T25" s="85" t="str">
        <f>IF(AND($D25&gt;0,$E25&gt;0,$F25&gt;0,NOT(ISBLANK($L25))),_xlfn.NORM.INV(ABS(VLOOKUP($Q$1,VLookups!$A$53:$B$54,2,FALSE)-T$3),$K25,$O25),"")</f>
        <v/>
      </c>
      <c r="U25" s="86" t="str">
        <f>IF(AND($D25&gt;0,$E25&gt;0,$F25&gt;0,NOT(ISBLANK($L25))),_xlfn.NORM.INV(ABS(VLOOKUP($Q$1,VLookups!$A$53:$B$54,2,FALSE)-U$3),$K25,$O25),"")</f>
        <v/>
      </c>
      <c r="V25" s="85" t="str">
        <f>IF(AND($D25&gt;0,$E25&gt;0,$F25&gt;0,NOT(ISBLANK($L25))),_xlfn.NORM.INV(ABS(VLOOKUP($Q$1,VLookups!$A$53:$B$54,2,FALSE)-V$3),$K25,$O25),"")</f>
        <v/>
      </c>
      <c r="W25" s="86" t="str">
        <f>IF(AND($D25&gt;0,$E25&gt;0,$F25&gt;0,NOT(ISBLANK($L25))),_xlfn.NORM.INV(ABS(VLOOKUP($Q$1,VLookups!$A$53:$B$54,2,FALSE)-W$3),$K25,$O25),"")</f>
        <v/>
      </c>
      <c r="X25" s="85" t="str">
        <f>IF(AND($D25&gt;0,$E25&gt;0,$F25&gt;0,NOT(ISBLANK($L25))),_xlfn.NORM.INV(ABS(VLOOKUP($Q$1,VLookups!$A$53:$B$54,2,FALSE)-X$3),$K25,$O25),"")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7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IF(AND(Q26&gt;0,E26&gt;0,NOT(O26="")),ABS(VLOOKUP($Q$1,VLookups!$A$53:$B$54,2,FALSE)-_xlfn.NORM.DIST(Q26,K26,O26,TRUE)),"")</f>
        <v/>
      </c>
      <c r="S26" s="86" t="str">
        <f>IF(AND($D26&gt;0,$E26&gt;0,$F26&gt;0,NOT(ISBLANK($L26))),_xlfn.NORM.INV(ABS(VLOOKUP($Q$1,VLookups!$A$53:$B$54,2,FALSE)-S$3),$K26,$O26),"")</f>
        <v/>
      </c>
      <c r="T26" s="85" t="str">
        <f>IF(AND($D26&gt;0,$E26&gt;0,$F26&gt;0,NOT(ISBLANK($L26))),_xlfn.NORM.INV(ABS(VLOOKUP($Q$1,VLookups!$A$53:$B$54,2,FALSE)-T$3),$K26,$O26),"")</f>
        <v/>
      </c>
      <c r="U26" s="86" t="str">
        <f>IF(AND($D26&gt;0,$E26&gt;0,$F26&gt;0,NOT(ISBLANK($L26))),_xlfn.NORM.INV(ABS(VLOOKUP($Q$1,VLookups!$A$53:$B$54,2,FALSE)-U$3),$K26,$O26),"")</f>
        <v/>
      </c>
      <c r="V26" s="85" t="str">
        <f>IF(AND($D26&gt;0,$E26&gt;0,$F26&gt;0,NOT(ISBLANK($L26))),_xlfn.NORM.INV(ABS(VLOOKUP($Q$1,VLookups!$A$53:$B$54,2,FALSE)-V$3),$K26,$O26),"")</f>
        <v/>
      </c>
      <c r="W26" s="86" t="str">
        <f>IF(AND($D26&gt;0,$E26&gt;0,$F26&gt;0,NOT(ISBLANK($L26))),_xlfn.NORM.INV(ABS(VLOOKUP($Q$1,VLookups!$A$53:$B$54,2,FALSE)-W$3),$K26,$O26),"")</f>
        <v/>
      </c>
      <c r="X26" s="85" t="str">
        <f>IF(AND($D26&gt;0,$E26&gt;0,$F26&gt;0,NOT(ISBLANK($L26))),_xlfn.NORM.INV(ABS(VLOOKUP($Q$1,VLookups!$A$53:$B$54,2,FALSE)-X$3),$K26,$O26),"")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7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IF(AND(Q27&gt;0,E27&gt;0,NOT(O27="")),ABS(VLOOKUP($Q$1,VLookups!$A$53:$B$54,2,FALSE)-_xlfn.NORM.DIST(Q27,K27,O27,TRUE)),"")</f>
        <v/>
      </c>
      <c r="S27" s="86" t="str">
        <f>IF(AND($D27&gt;0,$E27&gt;0,$F27&gt;0,NOT(ISBLANK($L27))),_xlfn.NORM.INV(ABS(VLOOKUP($Q$1,VLookups!$A$53:$B$54,2,FALSE)-S$3),$K27,$O27),"")</f>
        <v/>
      </c>
      <c r="T27" s="85" t="str">
        <f>IF(AND($D27&gt;0,$E27&gt;0,$F27&gt;0,NOT(ISBLANK($L27))),_xlfn.NORM.INV(ABS(VLOOKUP($Q$1,VLookups!$A$53:$B$54,2,FALSE)-T$3),$K27,$O27),"")</f>
        <v/>
      </c>
      <c r="U27" s="86" t="str">
        <f>IF(AND($D27&gt;0,$E27&gt;0,$F27&gt;0,NOT(ISBLANK($L27))),_xlfn.NORM.INV(ABS(VLOOKUP($Q$1,VLookups!$A$53:$B$54,2,FALSE)-U$3),$K27,$O27),"")</f>
        <v/>
      </c>
      <c r="V27" s="85" t="str">
        <f>IF(AND($D27&gt;0,$E27&gt;0,$F27&gt;0,NOT(ISBLANK($L27))),_xlfn.NORM.INV(ABS(VLOOKUP($Q$1,VLookups!$A$53:$B$54,2,FALSE)-V$3),$K27,$O27),"")</f>
        <v/>
      </c>
      <c r="W27" s="86" t="str">
        <f>IF(AND($D27&gt;0,$E27&gt;0,$F27&gt;0,NOT(ISBLANK($L27))),_xlfn.NORM.INV(ABS(VLOOKUP($Q$1,VLookups!$A$53:$B$54,2,FALSE)-W$3),$K27,$O27),"")</f>
        <v/>
      </c>
      <c r="X27" s="85" t="str">
        <f>IF(AND($D27&gt;0,$E27&gt;0,$F27&gt;0,NOT(ISBLANK($L27))),_xlfn.NORM.INV(ABS(VLOOKUP($Q$1,VLookups!$A$53:$B$54,2,FALSE)-X$3),$K27,$O27),"")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7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IF(AND(Q28&gt;0,E28&gt;0,NOT(O28="")),ABS(VLOOKUP($Q$1,VLookups!$A$53:$B$54,2,FALSE)-_xlfn.NORM.DIST(Q28,K28,O28,TRUE)),"")</f>
        <v/>
      </c>
      <c r="S28" s="86" t="str">
        <f>IF(AND($D28&gt;0,$E28&gt;0,$F28&gt;0,NOT(ISBLANK($L28))),_xlfn.NORM.INV(ABS(VLOOKUP($Q$1,VLookups!$A$53:$B$54,2,FALSE)-S$3),$K28,$O28),"")</f>
        <v/>
      </c>
      <c r="T28" s="85" t="str">
        <f>IF(AND($D28&gt;0,$E28&gt;0,$F28&gt;0,NOT(ISBLANK($L28))),_xlfn.NORM.INV(ABS(VLOOKUP($Q$1,VLookups!$A$53:$B$54,2,FALSE)-T$3),$K28,$O28),"")</f>
        <v/>
      </c>
      <c r="U28" s="86" t="str">
        <f>IF(AND($D28&gt;0,$E28&gt;0,$F28&gt;0,NOT(ISBLANK($L28))),_xlfn.NORM.INV(ABS(VLOOKUP($Q$1,VLookups!$A$53:$B$54,2,FALSE)-U$3),$K28,$O28),"")</f>
        <v/>
      </c>
      <c r="V28" s="85" t="str">
        <f>IF(AND($D28&gt;0,$E28&gt;0,$F28&gt;0,NOT(ISBLANK($L28))),_xlfn.NORM.INV(ABS(VLOOKUP($Q$1,VLookups!$A$53:$B$54,2,FALSE)-V$3),$K28,$O28),"")</f>
        <v/>
      </c>
      <c r="W28" s="86" t="str">
        <f>IF(AND($D28&gt;0,$E28&gt;0,$F28&gt;0,NOT(ISBLANK($L28))),_xlfn.NORM.INV(ABS(VLOOKUP($Q$1,VLookups!$A$53:$B$54,2,FALSE)-W$3),$K28,$O28),"")</f>
        <v/>
      </c>
      <c r="X28" s="85" t="str">
        <f>IF(AND($D28&gt;0,$E28&gt;0,$F28&gt;0,NOT(ISBLANK($L28))),_xlfn.NORM.INV(ABS(VLOOKUP($Q$1,VLookups!$A$53:$B$54,2,FALSE)-X$3),$K28,$O28),"")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7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IF(AND(Q29&gt;0,E29&gt;0,NOT(O29="")),ABS(VLOOKUP($Q$1,VLookups!$A$53:$B$54,2,FALSE)-_xlfn.NORM.DIST(Q29,K29,O29,TRUE)),"")</f>
        <v/>
      </c>
      <c r="S29" s="86" t="str">
        <f>IF(AND($D29&gt;0,$E29&gt;0,$F29&gt;0,NOT(ISBLANK($L29))),_xlfn.NORM.INV(ABS(VLOOKUP($Q$1,VLookups!$A$53:$B$54,2,FALSE)-S$3),$K29,$O29),"")</f>
        <v/>
      </c>
      <c r="T29" s="85" t="str">
        <f>IF(AND($D29&gt;0,$E29&gt;0,$F29&gt;0,NOT(ISBLANK($L29))),_xlfn.NORM.INV(ABS(VLOOKUP($Q$1,VLookups!$A$53:$B$54,2,FALSE)-T$3),$K29,$O29),"")</f>
        <v/>
      </c>
      <c r="U29" s="86" t="str">
        <f>IF(AND($D29&gt;0,$E29&gt;0,$F29&gt;0,NOT(ISBLANK($L29))),_xlfn.NORM.INV(ABS(VLOOKUP($Q$1,VLookups!$A$53:$B$54,2,FALSE)-U$3),$K29,$O29),"")</f>
        <v/>
      </c>
      <c r="V29" s="85" t="str">
        <f>IF(AND($D29&gt;0,$E29&gt;0,$F29&gt;0,NOT(ISBLANK($L29))),_xlfn.NORM.INV(ABS(VLOOKUP($Q$1,VLookups!$A$53:$B$54,2,FALSE)-V$3),$K29,$O29),"")</f>
        <v/>
      </c>
      <c r="W29" s="86" t="str">
        <f>IF(AND($D29&gt;0,$E29&gt;0,$F29&gt;0,NOT(ISBLANK($L29))),_xlfn.NORM.INV(ABS(VLOOKUP($Q$1,VLookups!$A$53:$B$54,2,FALSE)-W$3),$K29,$O29),"")</f>
        <v/>
      </c>
      <c r="X29" s="85" t="str">
        <f>IF(AND($D29&gt;0,$E29&gt;0,$F29&gt;0,NOT(ISBLANK($L29))),_xlfn.NORM.INV(ABS(VLOOKUP($Q$1,VLookups!$A$53:$B$54,2,FALSE)-X$3),$K29,$O29),"")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7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IF(AND(Q30&gt;0,E30&gt;0,NOT(O30="")),ABS(VLOOKUP($Q$1,VLookups!$A$53:$B$54,2,FALSE)-_xlfn.NORM.DIST(Q30,K30,O30,TRUE)),"")</f>
        <v/>
      </c>
      <c r="S30" s="86" t="str">
        <f>IF(AND($D30&gt;0,$E30&gt;0,$F30&gt;0,NOT(ISBLANK($L30))),_xlfn.NORM.INV(ABS(VLOOKUP($Q$1,VLookups!$A$53:$B$54,2,FALSE)-S$3),$K30,$O30),"")</f>
        <v/>
      </c>
      <c r="T30" s="85" t="str">
        <f>IF(AND($D30&gt;0,$E30&gt;0,$F30&gt;0,NOT(ISBLANK($L30))),_xlfn.NORM.INV(ABS(VLOOKUP($Q$1,VLookups!$A$53:$B$54,2,FALSE)-T$3),$K30,$O30),"")</f>
        <v/>
      </c>
      <c r="U30" s="86" t="str">
        <f>IF(AND($D30&gt;0,$E30&gt;0,$F30&gt;0,NOT(ISBLANK($L30))),_xlfn.NORM.INV(ABS(VLOOKUP($Q$1,VLookups!$A$53:$B$54,2,FALSE)-U$3),$K30,$O30),"")</f>
        <v/>
      </c>
      <c r="V30" s="85" t="str">
        <f>IF(AND($D30&gt;0,$E30&gt;0,$F30&gt;0,NOT(ISBLANK($L30))),_xlfn.NORM.INV(ABS(VLOOKUP($Q$1,VLookups!$A$53:$B$54,2,FALSE)-V$3),$K30,$O30),"")</f>
        <v/>
      </c>
      <c r="W30" s="86" t="str">
        <f>IF(AND($D30&gt;0,$E30&gt;0,$F30&gt;0,NOT(ISBLANK($L30))),_xlfn.NORM.INV(ABS(VLOOKUP($Q$1,VLookups!$A$53:$B$54,2,FALSE)-W$3),$K30,$O30),"")</f>
        <v/>
      </c>
      <c r="X30" s="85" t="str">
        <f>IF(AND($D30&gt;0,$E30&gt;0,$F30&gt;0,NOT(ISBLANK($L30))),_xlfn.NORM.INV(ABS(VLOOKUP($Q$1,VLookups!$A$53:$B$54,2,FALSE)-X$3),$K30,$O30),"")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7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IF(AND(Q31&gt;0,E31&gt;0,NOT(O31="")),ABS(VLOOKUP($Q$1,VLookups!$A$53:$B$54,2,FALSE)-_xlfn.NORM.DIST(Q31,K31,O31,TRUE)),"")</f>
        <v/>
      </c>
      <c r="S31" s="86" t="str">
        <f>IF(AND($D31&gt;0,$E31&gt;0,$F31&gt;0,NOT(ISBLANK($L31))),_xlfn.NORM.INV(ABS(VLOOKUP($Q$1,VLookups!$A$53:$B$54,2,FALSE)-S$3),$K31,$O31),"")</f>
        <v/>
      </c>
      <c r="T31" s="85" t="str">
        <f>IF(AND($D31&gt;0,$E31&gt;0,$F31&gt;0,NOT(ISBLANK($L31))),_xlfn.NORM.INV(ABS(VLOOKUP($Q$1,VLookups!$A$53:$B$54,2,FALSE)-T$3),$K31,$O31),"")</f>
        <v/>
      </c>
      <c r="U31" s="86" t="str">
        <f>IF(AND($D31&gt;0,$E31&gt;0,$F31&gt;0,NOT(ISBLANK($L31))),_xlfn.NORM.INV(ABS(VLOOKUP($Q$1,VLookups!$A$53:$B$54,2,FALSE)-U$3),$K31,$O31),"")</f>
        <v/>
      </c>
      <c r="V31" s="85" t="str">
        <f>IF(AND($D31&gt;0,$E31&gt;0,$F31&gt;0,NOT(ISBLANK($L31))),_xlfn.NORM.INV(ABS(VLOOKUP($Q$1,VLookups!$A$53:$B$54,2,FALSE)-V$3),$K31,$O31),"")</f>
        <v/>
      </c>
      <c r="W31" s="86" t="str">
        <f>IF(AND($D31&gt;0,$E31&gt;0,$F31&gt;0,NOT(ISBLANK($L31))),_xlfn.NORM.INV(ABS(VLOOKUP($Q$1,VLookups!$A$53:$B$54,2,FALSE)-W$3),$K31,$O31),"")</f>
        <v/>
      </c>
      <c r="X31" s="85" t="str">
        <f>IF(AND($D31&gt;0,$E31&gt;0,$F31&gt;0,NOT(ISBLANK($L31))),_xlfn.NORM.INV(ABS(VLOOKUP($Q$1,VLookups!$A$53:$B$54,2,FALSE)-X$3),$K31,$O31),"")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7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IF(AND(Q32&gt;0,E32&gt;0,NOT(O32="")),ABS(VLOOKUP($Q$1,VLookups!$A$53:$B$54,2,FALSE)-_xlfn.NORM.DIST(Q32,K32,O32,TRUE)),"")</f>
        <v/>
      </c>
      <c r="S32" s="86" t="str">
        <f>IF(AND($D32&gt;0,$E32&gt;0,$F32&gt;0,NOT(ISBLANK($L32))),_xlfn.NORM.INV(ABS(VLOOKUP($Q$1,VLookups!$A$53:$B$54,2,FALSE)-S$3),$K32,$O32),"")</f>
        <v/>
      </c>
      <c r="T32" s="85" t="str">
        <f>IF(AND($D32&gt;0,$E32&gt;0,$F32&gt;0,NOT(ISBLANK($L32))),_xlfn.NORM.INV(ABS(VLOOKUP($Q$1,VLookups!$A$53:$B$54,2,FALSE)-T$3),$K32,$O32),"")</f>
        <v/>
      </c>
      <c r="U32" s="86" t="str">
        <f>IF(AND($D32&gt;0,$E32&gt;0,$F32&gt;0,NOT(ISBLANK($L32))),_xlfn.NORM.INV(ABS(VLOOKUP($Q$1,VLookups!$A$53:$B$54,2,FALSE)-U$3),$K32,$O32),"")</f>
        <v/>
      </c>
      <c r="V32" s="85" t="str">
        <f>IF(AND($D32&gt;0,$E32&gt;0,$F32&gt;0,NOT(ISBLANK($L32))),_xlfn.NORM.INV(ABS(VLOOKUP($Q$1,VLookups!$A$53:$B$54,2,FALSE)-V$3),$K32,$O32),"")</f>
        <v/>
      </c>
      <c r="W32" s="86" t="str">
        <f>IF(AND($D32&gt;0,$E32&gt;0,$F32&gt;0,NOT(ISBLANK($L32))),_xlfn.NORM.INV(ABS(VLOOKUP($Q$1,VLookups!$A$53:$B$54,2,FALSE)-W$3),$K32,$O32),"")</f>
        <v/>
      </c>
      <c r="X32" s="85" t="str">
        <f>IF(AND($D32&gt;0,$E32&gt;0,$F32&gt;0,NOT(ISBLANK($L32))),_xlfn.NORM.INV(ABS(VLOOKUP($Q$1,VLookups!$A$53:$B$54,2,FALSE)-X$3),$K32,$O32),"")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7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IF(AND(Q33&gt;0,E33&gt;0,NOT(O33="")),ABS(VLOOKUP($Q$1,VLookups!$A$53:$B$54,2,FALSE)-_xlfn.NORM.DIST(Q33,K33,O33,TRUE)),"")</f>
        <v/>
      </c>
      <c r="S33" s="86" t="str">
        <f>IF(AND($D33&gt;0,$E33&gt;0,$F33&gt;0,NOT(ISBLANK($L33))),_xlfn.NORM.INV(ABS(VLOOKUP($Q$1,VLookups!$A$53:$B$54,2,FALSE)-S$3),$K33,$O33),"")</f>
        <v/>
      </c>
      <c r="T33" s="85" t="str">
        <f>IF(AND($D33&gt;0,$E33&gt;0,$F33&gt;0,NOT(ISBLANK($L33))),_xlfn.NORM.INV(ABS(VLOOKUP($Q$1,VLookups!$A$53:$B$54,2,FALSE)-T$3),$K33,$O33),"")</f>
        <v/>
      </c>
      <c r="U33" s="86" t="str">
        <f>IF(AND($D33&gt;0,$E33&gt;0,$F33&gt;0,NOT(ISBLANK($L33))),_xlfn.NORM.INV(ABS(VLOOKUP($Q$1,VLookups!$A$53:$B$54,2,FALSE)-U$3),$K33,$O33),"")</f>
        <v/>
      </c>
      <c r="V33" s="85" t="str">
        <f>IF(AND($D33&gt;0,$E33&gt;0,$F33&gt;0,NOT(ISBLANK($L33))),_xlfn.NORM.INV(ABS(VLOOKUP($Q$1,VLookups!$A$53:$B$54,2,FALSE)-V$3),$K33,$O33),"")</f>
        <v/>
      </c>
      <c r="W33" s="86" t="str">
        <f>IF(AND($D33&gt;0,$E33&gt;0,$F33&gt;0,NOT(ISBLANK($L33))),_xlfn.NORM.INV(ABS(VLOOKUP($Q$1,VLookups!$A$53:$B$54,2,FALSE)-W$3),$K33,$O33),"")</f>
        <v/>
      </c>
      <c r="X33" s="85" t="str">
        <f>IF(AND($D33&gt;0,$E33&gt;0,$F33&gt;0,NOT(ISBLANK($L33))),_xlfn.NORM.INV(ABS(VLOOKUP($Q$1,VLookups!$A$53:$B$54,2,FALSE)-X$3),$K33,$O33),"")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7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IF(AND(Q34&gt;0,E34&gt;0,NOT(O34="")),ABS(VLOOKUP($Q$1,VLookups!$A$53:$B$54,2,FALSE)-_xlfn.NORM.DIST(Q34,K34,O34,TRUE)),"")</f>
        <v/>
      </c>
      <c r="S34" s="86" t="str">
        <f>IF(AND($D34&gt;0,$E34&gt;0,$F34&gt;0,NOT(ISBLANK($L34))),_xlfn.NORM.INV(ABS(VLOOKUP($Q$1,VLookups!$A$53:$B$54,2,FALSE)-S$3),$K34,$O34),"")</f>
        <v/>
      </c>
      <c r="T34" s="85" t="str">
        <f>IF(AND($D34&gt;0,$E34&gt;0,$F34&gt;0,NOT(ISBLANK($L34))),_xlfn.NORM.INV(ABS(VLOOKUP($Q$1,VLookups!$A$53:$B$54,2,FALSE)-T$3),$K34,$O34),"")</f>
        <v/>
      </c>
      <c r="U34" s="86" t="str">
        <f>IF(AND($D34&gt;0,$E34&gt;0,$F34&gt;0,NOT(ISBLANK($L34))),_xlfn.NORM.INV(ABS(VLOOKUP($Q$1,VLookups!$A$53:$B$54,2,FALSE)-U$3),$K34,$O34),"")</f>
        <v/>
      </c>
      <c r="V34" s="85" t="str">
        <f>IF(AND($D34&gt;0,$E34&gt;0,$F34&gt;0,NOT(ISBLANK($L34))),_xlfn.NORM.INV(ABS(VLOOKUP($Q$1,VLookups!$A$53:$B$54,2,FALSE)-V$3),$K34,$O34),"")</f>
        <v/>
      </c>
      <c r="W34" s="86" t="str">
        <f>IF(AND($D34&gt;0,$E34&gt;0,$F34&gt;0,NOT(ISBLANK($L34))),_xlfn.NORM.INV(ABS(VLOOKUP($Q$1,VLookups!$A$53:$B$54,2,FALSE)-W$3),$K34,$O34),"")</f>
        <v/>
      </c>
      <c r="X34" s="85" t="str">
        <f>IF(AND($D34&gt;0,$E34&gt;0,$F34&gt;0,NOT(ISBLANK($L34))),_xlfn.NORM.INV(ABS(VLOOKUP($Q$1,VLookups!$A$53:$B$54,2,FALSE)-X$3),$K34,$O34),"")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7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IF(AND(Q35&gt;0,E35&gt;0,NOT(O35="")),ABS(VLOOKUP($Q$1,VLookups!$A$53:$B$54,2,FALSE)-_xlfn.NORM.DIST(Q35,K35,O35,TRUE)),"")</f>
        <v/>
      </c>
      <c r="S35" s="86" t="str">
        <f>IF(AND($D35&gt;0,$E35&gt;0,$F35&gt;0,NOT(ISBLANK($L35))),_xlfn.NORM.INV(ABS(VLOOKUP($Q$1,VLookups!$A$53:$B$54,2,FALSE)-S$3),$K35,$O35),"")</f>
        <v/>
      </c>
      <c r="T35" s="85" t="str">
        <f>IF(AND($D35&gt;0,$E35&gt;0,$F35&gt;0,NOT(ISBLANK($L35))),_xlfn.NORM.INV(ABS(VLOOKUP($Q$1,VLookups!$A$53:$B$54,2,FALSE)-T$3),$K35,$O35),"")</f>
        <v/>
      </c>
      <c r="U35" s="86" t="str">
        <f>IF(AND($D35&gt;0,$E35&gt;0,$F35&gt;0,NOT(ISBLANK($L35))),_xlfn.NORM.INV(ABS(VLOOKUP($Q$1,VLookups!$A$53:$B$54,2,FALSE)-U$3),$K35,$O35),"")</f>
        <v/>
      </c>
      <c r="V35" s="85" t="str">
        <f>IF(AND($D35&gt;0,$E35&gt;0,$F35&gt;0,NOT(ISBLANK($L35))),_xlfn.NORM.INV(ABS(VLOOKUP($Q$1,VLookups!$A$53:$B$54,2,FALSE)-V$3),$K35,$O35),"")</f>
        <v/>
      </c>
      <c r="W35" s="86" t="str">
        <f>IF(AND($D35&gt;0,$E35&gt;0,$F35&gt;0,NOT(ISBLANK($L35))),_xlfn.NORM.INV(ABS(VLOOKUP($Q$1,VLookups!$A$53:$B$54,2,FALSE)-W$3),$K35,$O35),"")</f>
        <v/>
      </c>
      <c r="X35" s="85" t="str">
        <f>IF(AND($D35&gt;0,$E35&gt;0,$F35&gt;0,NOT(ISBLANK($L35))),_xlfn.NORM.INV(ABS(VLOOKUP($Q$1,VLookups!$A$53:$B$54,2,FALSE)-X$3),$K35,$O35),"")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7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IF(AND(Q36&gt;0,E36&gt;0,NOT(O36="")),ABS(VLOOKUP($Q$1,VLookups!$A$53:$B$54,2,FALSE)-_xlfn.NORM.DIST(Q36,K36,O36,TRUE)),"")</f>
        <v/>
      </c>
      <c r="S36" s="86" t="str">
        <f>IF(AND($D36&gt;0,$E36&gt;0,$F36&gt;0,NOT(ISBLANK($L36))),_xlfn.NORM.INV(ABS(VLOOKUP($Q$1,VLookups!$A$53:$B$54,2,FALSE)-S$3),$K36,$O36),"")</f>
        <v/>
      </c>
      <c r="T36" s="85" t="str">
        <f>IF(AND($D36&gt;0,$E36&gt;0,$F36&gt;0,NOT(ISBLANK($L36))),_xlfn.NORM.INV(ABS(VLOOKUP($Q$1,VLookups!$A$53:$B$54,2,FALSE)-T$3),$K36,$O36),"")</f>
        <v/>
      </c>
      <c r="U36" s="86" t="str">
        <f>IF(AND($D36&gt;0,$E36&gt;0,$F36&gt;0,NOT(ISBLANK($L36))),_xlfn.NORM.INV(ABS(VLOOKUP($Q$1,VLookups!$A$53:$B$54,2,FALSE)-U$3),$K36,$O36),"")</f>
        <v/>
      </c>
      <c r="V36" s="85" t="str">
        <f>IF(AND($D36&gt;0,$E36&gt;0,$F36&gt;0,NOT(ISBLANK($L36))),_xlfn.NORM.INV(ABS(VLOOKUP($Q$1,VLookups!$A$53:$B$54,2,FALSE)-V$3),$K36,$O36),"")</f>
        <v/>
      </c>
      <c r="W36" s="86" t="str">
        <f>IF(AND($D36&gt;0,$E36&gt;0,$F36&gt;0,NOT(ISBLANK($L36))),_xlfn.NORM.INV(ABS(VLOOKUP($Q$1,VLookups!$A$53:$B$54,2,FALSE)-W$3),$K36,$O36),"")</f>
        <v/>
      </c>
      <c r="X36" s="85" t="str">
        <f>IF(AND($D36&gt;0,$E36&gt;0,$F36&gt;0,NOT(ISBLANK($L36))),_xlfn.NORM.INV(ABS(VLOOKUP($Q$1,VLookups!$A$53:$B$54,2,FALSE)-X$3),$K36,$O36),"")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7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IF(AND(Q37&gt;0,E37&gt;0,NOT(O37="")),ABS(VLOOKUP($Q$1,VLookups!$A$53:$B$54,2,FALSE)-_xlfn.NORM.DIST(Q37,K37,O37,TRUE)),"")</f>
        <v/>
      </c>
      <c r="S37" s="86" t="str">
        <f>IF(AND($D37&gt;0,$E37&gt;0,$F37&gt;0,NOT(ISBLANK($L37))),_xlfn.NORM.INV(ABS(VLOOKUP($Q$1,VLookups!$A$53:$B$54,2,FALSE)-S$3),$K37,$O37),"")</f>
        <v/>
      </c>
      <c r="T37" s="85" t="str">
        <f>IF(AND($D37&gt;0,$E37&gt;0,$F37&gt;0,NOT(ISBLANK($L37))),_xlfn.NORM.INV(ABS(VLOOKUP($Q$1,VLookups!$A$53:$B$54,2,FALSE)-T$3),$K37,$O37),"")</f>
        <v/>
      </c>
      <c r="U37" s="86" t="str">
        <f>IF(AND($D37&gt;0,$E37&gt;0,$F37&gt;0,NOT(ISBLANK($L37))),_xlfn.NORM.INV(ABS(VLOOKUP($Q$1,VLookups!$A$53:$B$54,2,FALSE)-U$3),$K37,$O37),"")</f>
        <v/>
      </c>
      <c r="V37" s="85" t="str">
        <f>IF(AND($D37&gt;0,$E37&gt;0,$F37&gt;0,NOT(ISBLANK($L37))),_xlfn.NORM.INV(ABS(VLOOKUP($Q$1,VLookups!$A$53:$B$54,2,FALSE)-V$3),$K37,$O37),"")</f>
        <v/>
      </c>
      <c r="W37" s="86" t="str">
        <f>IF(AND($D37&gt;0,$E37&gt;0,$F37&gt;0,NOT(ISBLANK($L37))),_xlfn.NORM.INV(ABS(VLOOKUP($Q$1,VLookups!$A$53:$B$54,2,FALSE)-W$3),$K37,$O37),"")</f>
        <v/>
      </c>
      <c r="X37" s="85" t="str">
        <f>IF(AND($D37&gt;0,$E37&gt;0,$F37&gt;0,NOT(ISBLANK($L37))),_xlfn.NORM.INV(ABS(VLOOKUP($Q$1,VLookups!$A$53:$B$54,2,FALSE)-X$3),$K37,$O37),"")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7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IF(AND(Q38&gt;0,E38&gt;0,NOT(O38="")),ABS(VLOOKUP($Q$1,VLookups!$A$53:$B$54,2,FALSE)-_xlfn.NORM.DIST(Q38,K38,O38,TRUE)),"")</f>
        <v/>
      </c>
      <c r="S38" s="86" t="str">
        <f>IF(AND($D38&gt;0,$E38&gt;0,$F38&gt;0,NOT(ISBLANK($L38))),_xlfn.NORM.INV(ABS(VLOOKUP($Q$1,VLookups!$A$53:$B$54,2,FALSE)-S$3),$K38,$O38),"")</f>
        <v/>
      </c>
      <c r="T38" s="85" t="str">
        <f>IF(AND($D38&gt;0,$E38&gt;0,$F38&gt;0,NOT(ISBLANK($L38))),_xlfn.NORM.INV(ABS(VLOOKUP($Q$1,VLookups!$A$53:$B$54,2,FALSE)-T$3),$K38,$O38),"")</f>
        <v/>
      </c>
      <c r="U38" s="86" t="str">
        <f>IF(AND($D38&gt;0,$E38&gt;0,$F38&gt;0,NOT(ISBLANK($L38))),_xlfn.NORM.INV(ABS(VLOOKUP($Q$1,VLookups!$A$53:$B$54,2,FALSE)-U$3),$K38,$O38),"")</f>
        <v/>
      </c>
      <c r="V38" s="85" t="str">
        <f>IF(AND($D38&gt;0,$E38&gt;0,$F38&gt;0,NOT(ISBLANK($L38))),_xlfn.NORM.INV(ABS(VLOOKUP($Q$1,VLookups!$A$53:$B$54,2,FALSE)-V$3),$K38,$O38),"")</f>
        <v/>
      </c>
      <c r="W38" s="86" t="str">
        <f>IF(AND($D38&gt;0,$E38&gt;0,$F38&gt;0,NOT(ISBLANK($L38))),_xlfn.NORM.INV(ABS(VLOOKUP($Q$1,VLookups!$A$53:$B$54,2,FALSE)-W$3),$K38,$O38),"")</f>
        <v/>
      </c>
      <c r="X38" s="85" t="str">
        <f>IF(AND($D38&gt;0,$E38&gt;0,$F38&gt;0,NOT(ISBLANK($L38))),_xlfn.NORM.INV(ABS(VLOOKUP($Q$1,VLookups!$A$53:$B$54,2,FALSE)-X$3),$K38,$O38),"")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7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IF(AND(Q39&gt;0,E39&gt;0,NOT(O39="")),ABS(VLOOKUP($Q$1,VLookups!$A$53:$B$54,2,FALSE)-_xlfn.NORM.DIST(Q39,K39,O39,TRUE)),"")</f>
        <v/>
      </c>
      <c r="S39" s="86" t="str">
        <f>IF(AND($D39&gt;0,$E39&gt;0,$F39&gt;0,NOT(ISBLANK($L39))),_xlfn.NORM.INV(ABS(VLOOKUP($Q$1,VLookups!$A$53:$B$54,2,FALSE)-S$3),$K39,$O39),"")</f>
        <v/>
      </c>
      <c r="T39" s="85" t="str">
        <f>IF(AND($D39&gt;0,$E39&gt;0,$F39&gt;0,NOT(ISBLANK($L39))),_xlfn.NORM.INV(ABS(VLOOKUP($Q$1,VLookups!$A$53:$B$54,2,FALSE)-T$3),$K39,$O39),"")</f>
        <v/>
      </c>
      <c r="U39" s="86" t="str">
        <f>IF(AND($D39&gt;0,$E39&gt;0,$F39&gt;0,NOT(ISBLANK($L39))),_xlfn.NORM.INV(ABS(VLOOKUP($Q$1,VLookups!$A$53:$B$54,2,FALSE)-U$3),$K39,$O39),"")</f>
        <v/>
      </c>
      <c r="V39" s="85" t="str">
        <f>IF(AND($D39&gt;0,$E39&gt;0,$F39&gt;0,NOT(ISBLANK($L39))),_xlfn.NORM.INV(ABS(VLOOKUP($Q$1,VLookups!$A$53:$B$54,2,FALSE)-V$3),$K39,$O39),"")</f>
        <v/>
      </c>
      <c r="W39" s="86" t="str">
        <f>IF(AND($D39&gt;0,$E39&gt;0,$F39&gt;0,NOT(ISBLANK($L39))),_xlfn.NORM.INV(ABS(VLOOKUP($Q$1,VLookups!$A$53:$B$54,2,FALSE)-W$3),$K39,$O39),"")</f>
        <v/>
      </c>
      <c r="X39" s="85" t="str">
        <f>IF(AND($D39&gt;0,$E39&gt;0,$F39&gt;0,NOT(ISBLANK($L39))),_xlfn.NORM.INV(ABS(VLOOKUP($Q$1,VLookups!$A$53:$B$54,2,FALSE)-X$3),$K39,$O39),"")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7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IF(AND(Q40&gt;0,E40&gt;0,NOT(O40="")),ABS(VLOOKUP($Q$1,VLookups!$A$53:$B$54,2,FALSE)-_xlfn.NORM.DIST(Q40,K40,O40,TRUE)),"")</f>
        <v/>
      </c>
      <c r="S40" s="86" t="str">
        <f>IF(AND($D40&gt;0,$E40&gt;0,$F40&gt;0,NOT(ISBLANK($L40))),_xlfn.NORM.INV(ABS(VLOOKUP($Q$1,VLookups!$A$53:$B$54,2,FALSE)-S$3),$K40,$O40),"")</f>
        <v/>
      </c>
      <c r="T40" s="85" t="str">
        <f>IF(AND($D40&gt;0,$E40&gt;0,$F40&gt;0,NOT(ISBLANK($L40))),_xlfn.NORM.INV(ABS(VLOOKUP($Q$1,VLookups!$A$53:$B$54,2,FALSE)-T$3),$K40,$O40),"")</f>
        <v/>
      </c>
      <c r="U40" s="86" t="str">
        <f>IF(AND($D40&gt;0,$E40&gt;0,$F40&gt;0,NOT(ISBLANK($L40))),_xlfn.NORM.INV(ABS(VLOOKUP($Q$1,VLookups!$A$53:$B$54,2,FALSE)-U$3),$K40,$O40),"")</f>
        <v/>
      </c>
      <c r="V40" s="85" t="str">
        <f>IF(AND($D40&gt;0,$E40&gt;0,$F40&gt;0,NOT(ISBLANK($L40))),_xlfn.NORM.INV(ABS(VLOOKUP($Q$1,VLookups!$A$53:$B$54,2,FALSE)-V$3),$K40,$O40),"")</f>
        <v/>
      </c>
      <c r="W40" s="86" t="str">
        <f>IF(AND($D40&gt;0,$E40&gt;0,$F40&gt;0,NOT(ISBLANK($L40))),_xlfn.NORM.INV(ABS(VLOOKUP($Q$1,VLookups!$A$53:$B$54,2,FALSE)-W$3),$K40,$O40),"")</f>
        <v/>
      </c>
      <c r="X40" s="85" t="str">
        <f>IF(AND($D40&gt;0,$E40&gt;0,$F40&gt;0,NOT(ISBLANK($L40))),_xlfn.NORM.INV(ABS(VLOOKUP($Q$1,VLookups!$A$53:$B$54,2,FALSE)-X$3),$K40,$O40),"")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7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IF(AND(Q41&gt;0,E41&gt;0,NOT(O41="")),ABS(VLOOKUP($Q$1,VLookups!$A$53:$B$54,2,FALSE)-_xlfn.NORM.DIST(Q41,K41,O41,TRUE)),"")</f>
        <v/>
      </c>
      <c r="S41" s="86" t="str">
        <f>IF(AND($D41&gt;0,$E41&gt;0,$F41&gt;0,NOT(ISBLANK($L41))),_xlfn.NORM.INV(ABS(VLOOKUP($Q$1,VLookups!$A$53:$B$54,2,FALSE)-S$3),$K41,$O41),"")</f>
        <v/>
      </c>
      <c r="T41" s="85" t="str">
        <f>IF(AND($D41&gt;0,$E41&gt;0,$F41&gt;0,NOT(ISBLANK($L41))),_xlfn.NORM.INV(ABS(VLOOKUP($Q$1,VLookups!$A$53:$B$54,2,FALSE)-T$3),$K41,$O41),"")</f>
        <v/>
      </c>
      <c r="U41" s="86" t="str">
        <f>IF(AND($D41&gt;0,$E41&gt;0,$F41&gt;0,NOT(ISBLANK($L41))),_xlfn.NORM.INV(ABS(VLOOKUP($Q$1,VLookups!$A$53:$B$54,2,FALSE)-U$3),$K41,$O41),"")</f>
        <v/>
      </c>
      <c r="V41" s="85" t="str">
        <f>IF(AND($D41&gt;0,$E41&gt;0,$F41&gt;0,NOT(ISBLANK($L41))),_xlfn.NORM.INV(ABS(VLOOKUP($Q$1,VLookups!$A$53:$B$54,2,FALSE)-V$3),$K41,$O41),"")</f>
        <v/>
      </c>
      <c r="W41" s="86" t="str">
        <f>IF(AND($D41&gt;0,$E41&gt;0,$F41&gt;0,NOT(ISBLANK($L41))),_xlfn.NORM.INV(ABS(VLOOKUP($Q$1,VLookups!$A$53:$B$54,2,FALSE)-W$3),$K41,$O41),"")</f>
        <v/>
      </c>
      <c r="X41" s="85" t="str">
        <f>IF(AND($D41&gt;0,$E41&gt;0,$F41&gt;0,NOT(ISBLANK($L41))),_xlfn.NORM.INV(ABS(VLOOKUP($Q$1,VLookups!$A$53:$B$54,2,FALSE)-X$3),$K41,$O41),"")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7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IF(AND(Q42&gt;0,E42&gt;0,NOT(O42="")),ABS(VLOOKUP($Q$1,VLookups!$A$53:$B$54,2,FALSE)-_xlfn.NORM.DIST(Q42,K42,O42,TRUE)),"")</f>
        <v/>
      </c>
      <c r="S42" s="86" t="str">
        <f>IF(AND($D42&gt;0,$E42&gt;0,$F42&gt;0,NOT(ISBLANK($L42))),_xlfn.NORM.INV(ABS(VLOOKUP($Q$1,VLookups!$A$53:$B$54,2,FALSE)-S$3),$K42,$O42),"")</f>
        <v/>
      </c>
      <c r="T42" s="85" t="str">
        <f>IF(AND($D42&gt;0,$E42&gt;0,$F42&gt;0,NOT(ISBLANK($L42))),_xlfn.NORM.INV(ABS(VLOOKUP($Q$1,VLookups!$A$53:$B$54,2,FALSE)-T$3),$K42,$O42),"")</f>
        <v/>
      </c>
      <c r="U42" s="86" t="str">
        <f>IF(AND($D42&gt;0,$E42&gt;0,$F42&gt;0,NOT(ISBLANK($L42))),_xlfn.NORM.INV(ABS(VLOOKUP($Q$1,VLookups!$A$53:$B$54,2,FALSE)-U$3),$K42,$O42),"")</f>
        <v/>
      </c>
      <c r="V42" s="85" t="str">
        <f>IF(AND($D42&gt;0,$E42&gt;0,$F42&gt;0,NOT(ISBLANK($L42))),_xlfn.NORM.INV(ABS(VLOOKUP($Q$1,VLookups!$A$53:$B$54,2,FALSE)-V$3),$K42,$O42),"")</f>
        <v/>
      </c>
      <c r="W42" s="86" t="str">
        <f>IF(AND($D42&gt;0,$E42&gt;0,$F42&gt;0,NOT(ISBLANK($L42))),_xlfn.NORM.INV(ABS(VLOOKUP($Q$1,VLookups!$A$53:$B$54,2,FALSE)-W$3),$K42,$O42),"")</f>
        <v/>
      </c>
      <c r="X42" s="85" t="str">
        <f>IF(AND($D42&gt;0,$E42&gt;0,$F42&gt;0,NOT(ISBLANK($L42))),_xlfn.NORM.INV(ABS(VLOOKUP($Q$1,VLookups!$A$53:$B$54,2,FALSE)-X$3),$K42,$O42),"")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7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IF(AND(Q43&gt;0,E43&gt;0,NOT(O43="")),ABS(VLOOKUP($Q$1,VLookups!$A$53:$B$54,2,FALSE)-_xlfn.NORM.DIST(Q43,K43,O43,TRUE)),"")</f>
        <v/>
      </c>
      <c r="S43" s="86" t="str">
        <f>IF(AND($D43&gt;0,$E43&gt;0,$F43&gt;0,NOT(ISBLANK($L43))),_xlfn.NORM.INV(ABS(VLOOKUP($Q$1,VLookups!$A$53:$B$54,2,FALSE)-S$3),$K43,$O43),"")</f>
        <v/>
      </c>
      <c r="T43" s="85" t="str">
        <f>IF(AND($D43&gt;0,$E43&gt;0,$F43&gt;0,NOT(ISBLANK($L43))),_xlfn.NORM.INV(ABS(VLOOKUP($Q$1,VLookups!$A$53:$B$54,2,FALSE)-T$3),$K43,$O43),"")</f>
        <v/>
      </c>
      <c r="U43" s="86" t="str">
        <f>IF(AND($D43&gt;0,$E43&gt;0,$F43&gt;0,NOT(ISBLANK($L43))),_xlfn.NORM.INV(ABS(VLOOKUP($Q$1,VLookups!$A$53:$B$54,2,FALSE)-U$3),$K43,$O43),"")</f>
        <v/>
      </c>
      <c r="V43" s="85" t="str">
        <f>IF(AND($D43&gt;0,$E43&gt;0,$F43&gt;0,NOT(ISBLANK($L43))),_xlfn.NORM.INV(ABS(VLOOKUP($Q$1,VLookups!$A$53:$B$54,2,FALSE)-V$3),$K43,$O43),"")</f>
        <v/>
      </c>
      <c r="W43" s="86" t="str">
        <f>IF(AND($D43&gt;0,$E43&gt;0,$F43&gt;0,NOT(ISBLANK($L43))),_xlfn.NORM.INV(ABS(VLOOKUP($Q$1,VLookups!$A$53:$B$54,2,FALSE)-W$3),$K43,$O43),"")</f>
        <v/>
      </c>
      <c r="X43" s="85" t="str">
        <f>IF(AND($D43&gt;0,$E43&gt;0,$F43&gt;0,NOT(ISBLANK($L43))),_xlfn.NORM.INV(ABS(VLOOKUP($Q$1,VLookups!$A$53:$B$54,2,FALSE)-X$3),$K43,$O43),"")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7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IF(AND(Q44&gt;0,E44&gt;0,NOT(O44="")),ABS(VLOOKUP($Q$1,VLookups!$A$53:$B$54,2,FALSE)-_xlfn.NORM.DIST(Q44,K44,O44,TRUE)),"")</f>
        <v/>
      </c>
      <c r="S44" s="86" t="str">
        <f>IF(AND($D44&gt;0,$E44&gt;0,$F44&gt;0,NOT(ISBLANK($L44))),_xlfn.NORM.INV(ABS(VLOOKUP($Q$1,VLookups!$A$53:$B$54,2,FALSE)-S$3),$K44,$O44),"")</f>
        <v/>
      </c>
      <c r="T44" s="85" t="str">
        <f>IF(AND($D44&gt;0,$E44&gt;0,$F44&gt;0,NOT(ISBLANK($L44))),_xlfn.NORM.INV(ABS(VLOOKUP($Q$1,VLookups!$A$53:$B$54,2,FALSE)-T$3),$K44,$O44),"")</f>
        <v/>
      </c>
      <c r="U44" s="86" t="str">
        <f>IF(AND($D44&gt;0,$E44&gt;0,$F44&gt;0,NOT(ISBLANK($L44))),_xlfn.NORM.INV(ABS(VLOOKUP($Q$1,VLookups!$A$53:$B$54,2,FALSE)-U$3),$K44,$O44),"")</f>
        <v/>
      </c>
      <c r="V44" s="85" t="str">
        <f>IF(AND($D44&gt;0,$E44&gt;0,$F44&gt;0,NOT(ISBLANK($L44))),_xlfn.NORM.INV(ABS(VLOOKUP($Q$1,VLookups!$A$53:$B$54,2,FALSE)-V$3),$K44,$O44),"")</f>
        <v/>
      </c>
      <c r="W44" s="86" t="str">
        <f>IF(AND($D44&gt;0,$E44&gt;0,$F44&gt;0,NOT(ISBLANK($L44))),_xlfn.NORM.INV(ABS(VLOOKUP($Q$1,VLookups!$A$53:$B$54,2,FALSE)-W$3),$K44,$O44),"")</f>
        <v/>
      </c>
      <c r="X44" s="85" t="str">
        <f>IF(AND($D44&gt;0,$E44&gt;0,$F44&gt;0,NOT(ISBLANK($L44))),_xlfn.NORM.INV(ABS(VLOOKUP($Q$1,VLookups!$A$53:$B$54,2,FALSE)-X$3),$K44,$O44),"")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7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IF(AND(Q45&gt;0,E45&gt;0,NOT(O45="")),ABS(VLOOKUP($Q$1,VLookups!$A$53:$B$54,2,FALSE)-_xlfn.NORM.DIST(Q45,K45,O45,TRUE)),"")</f>
        <v/>
      </c>
      <c r="S45" s="86" t="str">
        <f>IF(AND($D45&gt;0,$E45&gt;0,$F45&gt;0,NOT(ISBLANK($L45))),_xlfn.NORM.INV(ABS(VLOOKUP($Q$1,VLookups!$A$53:$B$54,2,FALSE)-S$3),$K45,$O45),"")</f>
        <v/>
      </c>
      <c r="T45" s="85" t="str">
        <f>IF(AND($D45&gt;0,$E45&gt;0,$F45&gt;0,NOT(ISBLANK($L45))),_xlfn.NORM.INV(ABS(VLOOKUP($Q$1,VLookups!$A$53:$B$54,2,FALSE)-T$3),$K45,$O45),"")</f>
        <v/>
      </c>
      <c r="U45" s="86" t="str">
        <f>IF(AND($D45&gt;0,$E45&gt;0,$F45&gt;0,NOT(ISBLANK($L45))),_xlfn.NORM.INV(ABS(VLOOKUP($Q$1,VLookups!$A$53:$B$54,2,FALSE)-U$3),$K45,$O45),"")</f>
        <v/>
      </c>
      <c r="V45" s="85" t="str">
        <f>IF(AND($D45&gt;0,$E45&gt;0,$F45&gt;0,NOT(ISBLANK($L45))),_xlfn.NORM.INV(ABS(VLOOKUP($Q$1,VLookups!$A$53:$B$54,2,FALSE)-V$3),$K45,$O45),"")</f>
        <v/>
      </c>
      <c r="W45" s="86" t="str">
        <f>IF(AND($D45&gt;0,$E45&gt;0,$F45&gt;0,NOT(ISBLANK($L45))),_xlfn.NORM.INV(ABS(VLOOKUP($Q$1,VLookups!$A$53:$B$54,2,FALSE)-W$3),$K45,$O45),"")</f>
        <v/>
      </c>
      <c r="X45" s="85" t="str">
        <f>IF(AND($D45&gt;0,$E45&gt;0,$F45&gt;0,NOT(ISBLANK($L45))),_xlfn.NORM.INV(ABS(VLOOKUP($Q$1,VLookups!$A$53:$B$54,2,FALSE)-X$3),$K45,$O45),"")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7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IF(AND(Q46&gt;0,E46&gt;0,NOT(O46="")),ABS(VLOOKUP($Q$1,VLookups!$A$53:$B$54,2,FALSE)-_xlfn.NORM.DIST(Q46,K46,O46,TRUE)),"")</f>
        <v/>
      </c>
      <c r="S46" s="86" t="str">
        <f>IF(AND($D46&gt;0,$E46&gt;0,$F46&gt;0,NOT(ISBLANK($L46))),_xlfn.NORM.INV(ABS(VLOOKUP($Q$1,VLookups!$A$53:$B$54,2,FALSE)-S$3),$K46,$O46),"")</f>
        <v/>
      </c>
      <c r="T46" s="85" t="str">
        <f>IF(AND($D46&gt;0,$E46&gt;0,$F46&gt;0,NOT(ISBLANK($L46))),_xlfn.NORM.INV(ABS(VLOOKUP($Q$1,VLookups!$A$53:$B$54,2,FALSE)-T$3),$K46,$O46),"")</f>
        <v/>
      </c>
      <c r="U46" s="86" t="str">
        <f>IF(AND($D46&gt;0,$E46&gt;0,$F46&gt;0,NOT(ISBLANK($L46))),_xlfn.NORM.INV(ABS(VLOOKUP($Q$1,VLookups!$A$53:$B$54,2,FALSE)-U$3),$K46,$O46),"")</f>
        <v/>
      </c>
      <c r="V46" s="85" t="str">
        <f>IF(AND($D46&gt;0,$E46&gt;0,$F46&gt;0,NOT(ISBLANK($L46))),_xlfn.NORM.INV(ABS(VLOOKUP($Q$1,VLookups!$A$53:$B$54,2,FALSE)-V$3),$K46,$O46),"")</f>
        <v/>
      </c>
      <c r="W46" s="86" t="str">
        <f>IF(AND($D46&gt;0,$E46&gt;0,$F46&gt;0,NOT(ISBLANK($L46))),_xlfn.NORM.INV(ABS(VLOOKUP($Q$1,VLookups!$A$53:$B$54,2,FALSE)-W$3),$K46,$O46),"")</f>
        <v/>
      </c>
      <c r="X46" s="85" t="str">
        <f>IF(AND($D46&gt;0,$E46&gt;0,$F46&gt;0,NOT(ISBLANK($L46))),_xlfn.NORM.INV(ABS(VLOOKUP($Q$1,VLookups!$A$53:$B$54,2,FALSE)-X$3),$K46,$O46),"")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7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IF(AND(Q47&gt;0,E47&gt;0,NOT(O47="")),ABS(VLOOKUP($Q$1,VLookups!$A$53:$B$54,2,FALSE)-_xlfn.NORM.DIST(Q47,K47,O47,TRUE)),"")</f>
        <v/>
      </c>
      <c r="S47" s="86" t="str">
        <f>IF(AND($D47&gt;0,$E47&gt;0,$F47&gt;0,NOT(ISBLANK($L47))),_xlfn.NORM.INV(ABS(VLOOKUP($Q$1,VLookups!$A$53:$B$54,2,FALSE)-S$3),$K47,$O47),"")</f>
        <v/>
      </c>
      <c r="T47" s="85" t="str">
        <f>IF(AND($D47&gt;0,$E47&gt;0,$F47&gt;0,NOT(ISBLANK($L47))),_xlfn.NORM.INV(ABS(VLOOKUP($Q$1,VLookups!$A$53:$B$54,2,FALSE)-T$3),$K47,$O47),"")</f>
        <v/>
      </c>
      <c r="U47" s="86" t="str">
        <f>IF(AND($D47&gt;0,$E47&gt;0,$F47&gt;0,NOT(ISBLANK($L47))),_xlfn.NORM.INV(ABS(VLOOKUP($Q$1,VLookups!$A$53:$B$54,2,FALSE)-U$3),$K47,$O47),"")</f>
        <v/>
      </c>
      <c r="V47" s="85" t="str">
        <f>IF(AND($D47&gt;0,$E47&gt;0,$F47&gt;0,NOT(ISBLANK($L47))),_xlfn.NORM.INV(ABS(VLOOKUP($Q$1,VLookups!$A$53:$B$54,2,FALSE)-V$3),$K47,$O47),"")</f>
        <v/>
      </c>
      <c r="W47" s="86" t="str">
        <f>IF(AND($D47&gt;0,$E47&gt;0,$F47&gt;0,NOT(ISBLANK($L47))),_xlfn.NORM.INV(ABS(VLOOKUP($Q$1,VLookups!$A$53:$B$54,2,FALSE)-W$3),$K47,$O47),"")</f>
        <v/>
      </c>
      <c r="X47" s="85" t="str">
        <f>IF(AND($D47&gt;0,$E47&gt;0,$F47&gt;0,NOT(ISBLANK($L47))),_xlfn.NORM.INV(ABS(VLOOKUP($Q$1,VLookups!$A$53:$B$54,2,FALSE)-X$3),$K47,$O47),"")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7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IF(AND(Q48&gt;0,E48&gt;0,NOT(O48="")),ABS(VLOOKUP($Q$1,VLookups!$A$53:$B$54,2,FALSE)-_xlfn.NORM.DIST(Q48,K48,O48,TRUE)),"")</f>
        <v/>
      </c>
      <c r="S48" s="86" t="str">
        <f>IF(AND($D48&gt;0,$E48&gt;0,$F48&gt;0,NOT(ISBLANK($L48))),_xlfn.NORM.INV(ABS(VLOOKUP($Q$1,VLookups!$A$53:$B$54,2,FALSE)-S$3),$K48,$O48),"")</f>
        <v/>
      </c>
      <c r="T48" s="85" t="str">
        <f>IF(AND($D48&gt;0,$E48&gt;0,$F48&gt;0,NOT(ISBLANK($L48))),_xlfn.NORM.INV(ABS(VLOOKUP($Q$1,VLookups!$A$53:$B$54,2,FALSE)-T$3),$K48,$O48),"")</f>
        <v/>
      </c>
      <c r="U48" s="86" t="str">
        <f>IF(AND($D48&gt;0,$E48&gt;0,$F48&gt;0,NOT(ISBLANK($L48))),_xlfn.NORM.INV(ABS(VLOOKUP($Q$1,VLookups!$A$53:$B$54,2,FALSE)-U$3),$K48,$O48),"")</f>
        <v/>
      </c>
      <c r="V48" s="85" t="str">
        <f>IF(AND($D48&gt;0,$E48&gt;0,$F48&gt;0,NOT(ISBLANK($L48))),_xlfn.NORM.INV(ABS(VLOOKUP($Q$1,VLookups!$A$53:$B$54,2,FALSE)-V$3),$K48,$O48),"")</f>
        <v/>
      </c>
      <c r="W48" s="86" t="str">
        <f>IF(AND($D48&gt;0,$E48&gt;0,$F48&gt;0,NOT(ISBLANK($L48))),_xlfn.NORM.INV(ABS(VLOOKUP($Q$1,VLookups!$A$53:$B$54,2,FALSE)-W$3),$K48,$O48),"")</f>
        <v/>
      </c>
      <c r="X48" s="85" t="str">
        <f>IF(AND($D48&gt;0,$E48&gt;0,$F48&gt;0,NOT(ISBLANK($L48))),_xlfn.NORM.INV(ABS(VLOOKUP($Q$1,VLookups!$A$53:$B$54,2,FALSE)-X$3),$K48,$O48),"")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7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IF(AND(Q49&gt;0,E49&gt;0,NOT(O49="")),ABS(VLOOKUP($Q$1,VLookups!$A$53:$B$54,2,FALSE)-_xlfn.NORM.DIST(Q49,K49,O49,TRUE)),"")</f>
        <v/>
      </c>
      <c r="S49" s="86" t="str">
        <f>IF(AND($D49&gt;0,$E49&gt;0,$F49&gt;0,NOT(ISBLANK($L49))),_xlfn.NORM.INV(ABS(VLOOKUP($Q$1,VLookups!$A$53:$B$54,2,FALSE)-S$3),$K49,$O49),"")</f>
        <v/>
      </c>
      <c r="T49" s="85" t="str">
        <f>IF(AND($D49&gt;0,$E49&gt;0,$F49&gt;0,NOT(ISBLANK($L49))),_xlfn.NORM.INV(ABS(VLOOKUP($Q$1,VLookups!$A$53:$B$54,2,FALSE)-T$3),$K49,$O49),"")</f>
        <v/>
      </c>
      <c r="U49" s="86" t="str">
        <f>IF(AND($D49&gt;0,$E49&gt;0,$F49&gt;0,NOT(ISBLANK($L49))),_xlfn.NORM.INV(ABS(VLOOKUP($Q$1,VLookups!$A$53:$B$54,2,FALSE)-U$3),$K49,$O49),"")</f>
        <v/>
      </c>
      <c r="V49" s="85" t="str">
        <f>IF(AND($D49&gt;0,$E49&gt;0,$F49&gt;0,NOT(ISBLANK($L49))),_xlfn.NORM.INV(ABS(VLOOKUP($Q$1,VLookups!$A$53:$B$54,2,FALSE)-V$3),$K49,$O49),"")</f>
        <v/>
      </c>
      <c r="W49" s="86" t="str">
        <f>IF(AND($D49&gt;0,$E49&gt;0,$F49&gt;0,NOT(ISBLANK($L49))),_xlfn.NORM.INV(ABS(VLOOKUP($Q$1,VLookups!$A$53:$B$54,2,FALSE)-W$3),$K49,$O49),"")</f>
        <v/>
      </c>
      <c r="X49" s="85" t="str">
        <f>IF(AND($D49&gt;0,$E49&gt;0,$F49&gt;0,NOT(ISBLANK($L49))),_xlfn.NORM.INV(ABS(VLOOKUP($Q$1,VLookups!$A$53:$B$54,2,FALSE)-X$3),$K49,$O49),"")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7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IF(AND(Q50&gt;0,E50&gt;0,NOT(O50="")),ABS(VLOOKUP($Q$1,VLookups!$A$53:$B$54,2,FALSE)-_xlfn.NORM.DIST(Q50,K50,O50,TRUE)),"")</f>
        <v/>
      </c>
      <c r="S50" s="86" t="str">
        <f>IF(AND($D50&gt;0,$E50&gt;0,$F50&gt;0,NOT(ISBLANK($L50))),_xlfn.NORM.INV(ABS(VLOOKUP($Q$1,VLookups!$A$53:$B$54,2,FALSE)-S$3),$K50,$O50),"")</f>
        <v/>
      </c>
      <c r="T50" s="85" t="str">
        <f>IF(AND($D50&gt;0,$E50&gt;0,$F50&gt;0,NOT(ISBLANK($L50))),_xlfn.NORM.INV(ABS(VLOOKUP($Q$1,VLookups!$A$53:$B$54,2,FALSE)-T$3),$K50,$O50),"")</f>
        <v/>
      </c>
      <c r="U50" s="86" t="str">
        <f>IF(AND($D50&gt;0,$E50&gt;0,$F50&gt;0,NOT(ISBLANK($L50))),_xlfn.NORM.INV(ABS(VLOOKUP($Q$1,VLookups!$A$53:$B$54,2,FALSE)-U$3),$K50,$O50),"")</f>
        <v/>
      </c>
      <c r="V50" s="85" t="str">
        <f>IF(AND($D50&gt;0,$E50&gt;0,$F50&gt;0,NOT(ISBLANK($L50))),_xlfn.NORM.INV(ABS(VLOOKUP($Q$1,VLookups!$A$53:$B$54,2,FALSE)-V$3),$K50,$O50),"")</f>
        <v/>
      </c>
      <c r="W50" s="86" t="str">
        <f>IF(AND($D50&gt;0,$E50&gt;0,$F50&gt;0,NOT(ISBLANK($L50))),_xlfn.NORM.INV(ABS(VLOOKUP($Q$1,VLookups!$A$53:$B$54,2,FALSE)-W$3),$K50,$O50),"")</f>
        <v/>
      </c>
      <c r="X50" s="85" t="str">
        <f>IF(AND($D50&gt;0,$E50&gt;0,$F50&gt;0,NOT(ISBLANK($L50))),_xlfn.NORM.INV(ABS(VLOOKUP($Q$1,VLookups!$A$53:$B$54,2,FALSE)-X$3),$K50,$O50),"")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7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IF(AND(Q51&gt;0,E51&gt;0,NOT(O51="")),ABS(VLOOKUP($Q$1,VLookups!$A$53:$B$54,2,FALSE)-_xlfn.NORM.DIST(Q51,K51,O51,TRUE)),"")</f>
        <v/>
      </c>
      <c r="S51" s="86" t="str">
        <f>IF(AND($D51&gt;0,$E51&gt;0,$F51&gt;0,NOT(ISBLANK($L51))),_xlfn.NORM.INV(ABS(VLOOKUP($Q$1,VLookups!$A$53:$B$54,2,FALSE)-S$3),$K51,$O51),"")</f>
        <v/>
      </c>
      <c r="T51" s="85" t="str">
        <f>IF(AND($D51&gt;0,$E51&gt;0,$F51&gt;0,NOT(ISBLANK($L51))),_xlfn.NORM.INV(ABS(VLOOKUP($Q$1,VLookups!$A$53:$B$54,2,FALSE)-T$3),$K51,$O51),"")</f>
        <v/>
      </c>
      <c r="U51" s="86" t="str">
        <f>IF(AND($D51&gt;0,$E51&gt;0,$F51&gt;0,NOT(ISBLANK($L51))),_xlfn.NORM.INV(ABS(VLOOKUP($Q$1,VLookups!$A$53:$B$54,2,FALSE)-U$3),$K51,$O51),"")</f>
        <v/>
      </c>
      <c r="V51" s="85" t="str">
        <f>IF(AND($D51&gt;0,$E51&gt;0,$F51&gt;0,NOT(ISBLANK($L51))),_xlfn.NORM.INV(ABS(VLOOKUP($Q$1,VLookups!$A$53:$B$54,2,FALSE)-V$3),$K51,$O51),"")</f>
        <v/>
      </c>
      <c r="W51" s="86" t="str">
        <f>IF(AND($D51&gt;0,$E51&gt;0,$F51&gt;0,NOT(ISBLANK($L51))),_xlfn.NORM.INV(ABS(VLOOKUP($Q$1,VLookups!$A$53:$B$54,2,FALSE)-W$3),$K51,$O51),"")</f>
        <v/>
      </c>
      <c r="X51" s="85" t="str">
        <f>IF(AND($D51&gt;0,$E51&gt;0,$F51&gt;0,NOT(ISBLANK($L51))),_xlfn.NORM.INV(ABS(VLOOKUP($Q$1,VLookups!$A$53:$B$54,2,FALSE)-X$3),$K51,$O51),"")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7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IF(AND(Q52&gt;0,E52&gt;0,NOT(O52="")),ABS(VLOOKUP($Q$1,VLookups!$A$53:$B$54,2,FALSE)-_xlfn.NORM.DIST(Q52,K52,O52,TRUE)),"")</f>
        <v/>
      </c>
      <c r="S52" s="86" t="str">
        <f>IF(AND($D52&gt;0,$E52&gt;0,$F52&gt;0,NOT(ISBLANK($L52))),_xlfn.NORM.INV(ABS(VLOOKUP($Q$1,VLookups!$A$53:$B$54,2,FALSE)-S$3),$K52,$O52),"")</f>
        <v/>
      </c>
      <c r="T52" s="85" t="str">
        <f>IF(AND($D52&gt;0,$E52&gt;0,$F52&gt;0,NOT(ISBLANK($L52))),_xlfn.NORM.INV(ABS(VLOOKUP($Q$1,VLookups!$A$53:$B$54,2,FALSE)-T$3),$K52,$O52),"")</f>
        <v/>
      </c>
      <c r="U52" s="86" t="str">
        <f>IF(AND($D52&gt;0,$E52&gt;0,$F52&gt;0,NOT(ISBLANK($L52))),_xlfn.NORM.INV(ABS(VLOOKUP($Q$1,VLookups!$A$53:$B$54,2,FALSE)-U$3),$K52,$O52),"")</f>
        <v/>
      </c>
      <c r="V52" s="85" t="str">
        <f>IF(AND($D52&gt;0,$E52&gt;0,$F52&gt;0,NOT(ISBLANK($L52))),_xlfn.NORM.INV(ABS(VLOOKUP($Q$1,VLookups!$A$53:$B$54,2,FALSE)-V$3),$K52,$O52),"")</f>
        <v/>
      </c>
      <c r="W52" s="86" t="str">
        <f>IF(AND($D52&gt;0,$E52&gt;0,$F52&gt;0,NOT(ISBLANK($L52))),_xlfn.NORM.INV(ABS(VLOOKUP($Q$1,VLookups!$A$53:$B$54,2,FALSE)-W$3),$K52,$O52),"")</f>
        <v/>
      </c>
      <c r="X52" s="85" t="str">
        <f>IF(AND($D52&gt;0,$E52&gt;0,$F52&gt;0,NOT(ISBLANK($L52))),_xlfn.NORM.INV(ABS(VLOOKUP($Q$1,VLookups!$A$53:$B$54,2,FALSE)-X$3),$K52,$O52),"")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7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IF(AND(Q53&gt;0,E53&gt;0,NOT(O53="")),ABS(VLOOKUP($Q$1,VLookups!$A$53:$B$54,2,FALSE)-_xlfn.NORM.DIST(Q53,K53,O53,TRUE)),"")</f>
        <v/>
      </c>
      <c r="S53" s="86" t="str">
        <f>IF(AND($D53&gt;0,$E53&gt;0,$F53&gt;0,NOT(ISBLANK($L53))),_xlfn.NORM.INV(ABS(VLOOKUP($Q$1,VLookups!$A$53:$B$54,2,FALSE)-S$3),$K53,$O53),"")</f>
        <v/>
      </c>
      <c r="T53" s="85" t="str">
        <f>IF(AND($D53&gt;0,$E53&gt;0,$F53&gt;0,NOT(ISBLANK($L53))),_xlfn.NORM.INV(ABS(VLOOKUP($Q$1,VLookups!$A$53:$B$54,2,FALSE)-T$3),$K53,$O53),"")</f>
        <v/>
      </c>
      <c r="U53" s="86" t="str">
        <f>IF(AND($D53&gt;0,$E53&gt;0,$F53&gt;0,NOT(ISBLANK($L53))),_xlfn.NORM.INV(ABS(VLOOKUP($Q$1,VLookups!$A$53:$B$54,2,FALSE)-U$3),$K53,$O53),"")</f>
        <v/>
      </c>
      <c r="V53" s="85" t="str">
        <f>IF(AND($D53&gt;0,$E53&gt;0,$F53&gt;0,NOT(ISBLANK($L53))),_xlfn.NORM.INV(ABS(VLOOKUP($Q$1,VLookups!$A$53:$B$54,2,FALSE)-V$3),$K53,$O53),"")</f>
        <v/>
      </c>
      <c r="W53" s="86" t="str">
        <f>IF(AND($D53&gt;0,$E53&gt;0,$F53&gt;0,NOT(ISBLANK($L53))),_xlfn.NORM.INV(ABS(VLOOKUP($Q$1,VLookups!$A$53:$B$54,2,FALSE)-W$3),$K53,$O53),"")</f>
        <v/>
      </c>
      <c r="X53" s="85" t="str">
        <f>IF(AND($D53&gt;0,$E53&gt;0,$F53&gt;0,NOT(ISBLANK($L53))),_xlfn.NORM.INV(ABS(VLOOKUP($Q$1,VLookups!$A$53:$B$54,2,FALSE)-X$3),$K53,$O53),"")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7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IF(AND(Q54&gt;0,E54&gt;0,NOT(O54="")),ABS(VLOOKUP($Q$1,VLookups!$A$53:$B$54,2,FALSE)-_xlfn.NORM.DIST(Q54,K54,O54,TRUE)),"")</f>
        <v/>
      </c>
      <c r="S54" s="86" t="str">
        <f>IF(AND($D54&gt;0,$E54&gt;0,$F54&gt;0,NOT(ISBLANK($L54))),_xlfn.NORM.INV(ABS(VLOOKUP($Q$1,VLookups!$A$53:$B$54,2,FALSE)-S$3),$K54,$O54),"")</f>
        <v/>
      </c>
      <c r="T54" s="85" t="str">
        <f>IF(AND($D54&gt;0,$E54&gt;0,$F54&gt;0,NOT(ISBLANK($L54))),_xlfn.NORM.INV(ABS(VLOOKUP($Q$1,VLookups!$A$53:$B$54,2,FALSE)-T$3),$K54,$O54),"")</f>
        <v/>
      </c>
      <c r="U54" s="86" t="str">
        <f>IF(AND($D54&gt;0,$E54&gt;0,$F54&gt;0,NOT(ISBLANK($L54))),_xlfn.NORM.INV(ABS(VLOOKUP($Q$1,VLookups!$A$53:$B$54,2,FALSE)-U$3),$K54,$O54),"")</f>
        <v/>
      </c>
      <c r="V54" s="85" t="str">
        <f>IF(AND($D54&gt;0,$E54&gt;0,$F54&gt;0,NOT(ISBLANK($L54))),_xlfn.NORM.INV(ABS(VLOOKUP($Q$1,VLookups!$A$53:$B$54,2,FALSE)-V$3),$K54,$O54),"")</f>
        <v/>
      </c>
      <c r="W54" s="86" t="str">
        <f>IF(AND($D54&gt;0,$E54&gt;0,$F54&gt;0,NOT(ISBLANK($L54))),_xlfn.NORM.INV(ABS(VLOOKUP($Q$1,VLookups!$A$53:$B$54,2,FALSE)-W$3),$K54,$O54),"")</f>
        <v/>
      </c>
      <c r="X54" s="85" t="str">
        <f>IF(AND($D54&gt;0,$E54&gt;0,$F54&gt;0,NOT(ISBLANK($L54))),_xlfn.NORM.INV(ABS(VLOOKUP($Q$1,VLookups!$A$53:$B$54,2,FALSE)-X$3),$K54,$O54),"")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7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IF(AND(Q55&gt;0,E55&gt;0,NOT(O55="")),ABS(VLOOKUP($Q$1,VLookups!$A$53:$B$54,2,FALSE)-_xlfn.NORM.DIST(Q55,K55,O55,TRUE)),"")</f>
        <v/>
      </c>
      <c r="S55" s="86" t="str">
        <f>IF(AND($D55&gt;0,$E55&gt;0,$F55&gt;0,NOT(ISBLANK($L55))),_xlfn.NORM.INV(ABS(VLOOKUP($Q$1,VLookups!$A$53:$B$54,2,FALSE)-S$3),$K55,$O55),"")</f>
        <v/>
      </c>
      <c r="T55" s="85" t="str">
        <f>IF(AND($D55&gt;0,$E55&gt;0,$F55&gt;0,NOT(ISBLANK($L55))),_xlfn.NORM.INV(ABS(VLOOKUP($Q$1,VLookups!$A$53:$B$54,2,FALSE)-T$3),$K55,$O55),"")</f>
        <v/>
      </c>
      <c r="U55" s="86" t="str">
        <f>IF(AND($D55&gt;0,$E55&gt;0,$F55&gt;0,NOT(ISBLANK($L55))),_xlfn.NORM.INV(ABS(VLOOKUP($Q$1,VLookups!$A$53:$B$54,2,FALSE)-U$3),$K55,$O55),"")</f>
        <v/>
      </c>
      <c r="V55" s="85" t="str">
        <f>IF(AND($D55&gt;0,$E55&gt;0,$F55&gt;0,NOT(ISBLANK($L55))),_xlfn.NORM.INV(ABS(VLOOKUP($Q$1,VLookups!$A$53:$B$54,2,FALSE)-V$3),$K55,$O55),"")</f>
        <v/>
      </c>
      <c r="W55" s="86" t="str">
        <f>IF(AND($D55&gt;0,$E55&gt;0,$F55&gt;0,NOT(ISBLANK($L55))),_xlfn.NORM.INV(ABS(VLOOKUP($Q$1,VLookups!$A$53:$B$54,2,FALSE)-W$3),$K55,$O55),"")</f>
        <v/>
      </c>
      <c r="X55" s="85" t="str">
        <f>IF(AND($D55&gt;0,$E55&gt;0,$F55&gt;0,NOT(ISBLANK($L55))),_xlfn.NORM.INV(ABS(VLOOKUP($Q$1,VLookups!$A$53:$B$54,2,FALSE)-X$3),$K55,$O55),"")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7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IF(AND(Q56&gt;0,E56&gt;0,NOT(O56="")),ABS(VLOOKUP($Q$1,VLookups!$A$53:$B$54,2,FALSE)-_xlfn.NORM.DIST(Q56,K56,O56,TRUE)),"")</f>
        <v/>
      </c>
      <c r="S56" s="86" t="str">
        <f>IF(AND($D56&gt;0,$E56&gt;0,$F56&gt;0,NOT(ISBLANK($L56))),_xlfn.NORM.INV(ABS(VLOOKUP($Q$1,VLookups!$A$53:$B$54,2,FALSE)-S$3),$K56,$O56),"")</f>
        <v/>
      </c>
      <c r="T56" s="85" t="str">
        <f>IF(AND($D56&gt;0,$E56&gt;0,$F56&gt;0,NOT(ISBLANK($L56))),_xlfn.NORM.INV(ABS(VLOOKUP($Q$1,VLookups!$A$53:$B$54,2,FALSE)-T$3),$K56,$O56),"")</f>
        <v/>
      </c>
      <c r="U56" s="86" t="str">
        <f>IF(AND($D56&gt;0,$E56&gt;0,$F56&gt;0,NOT(ISBLANK($L56))),_xlfn.NORM.INV(ABS(VLOOKUP($Q$1,VLookups!$A$53:$B$54,2,FALSE)-U$3),$K56,$O56),"")</f>
        <v/>
      </c>
      <c r="V56" s="85" t="str">
        <f>IF(AND($D56&gt;0,$E56&gt;0,$F56&gt;0,NOT(ISBLANK($L56))),_xlfn.NORM.INV(ABS(VLOOKUP($Q$1,VLookups!$A$53:$B$54,2,FALSE)-V$3),$K56,$O56),"")</f>
        <v/>
      </c>
      <c r="W56" s="86" t="str">
        <f>IF(AND($D56&gt;0,$E56&gt;0,$F56&gt;0,NOT(ISBLANK($L56))),_xlfn.NORM.INV(ABS(VLOOKUP($Q$1,VLookups!$A$53:$B$54,2,FALSE)-W$3),$K56,$O56),"")</f>
        <v/>
      </c>
      <c r="X56" s="85" t="str">
        <f>IF(AND($D56&gt;0,$E56&gt;0,$F56&gt;0,NOT(ISBLANK($L56))),_xlfn.NORM.INV(ABS(VLOOKUP($Q$1,VLookups!$A$53:$B$54,2,FALSE)-X$3),$K56,$O56),"")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7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IF(AND(Q57&gt;0,E57&gt;0,NOT(O57="")),ABS(VLOOKUP($Q$1,VLookups!$A$53:$B$54,2,FALSE)-_xlfn.NORM.DIST(Q57,K57,O57,TRUE)),"")</f>
        <v/>
      </c>
      <c r="S57" s="86" t="str">
        <f>IF(AND($D57&gt;0,$E57&gt;0,$F57&gt;0,NOT(ISBLANK($L57))),_xlfn.NORM.INV(ABS(VLOOKUP($Q$1,VLookups!$A$53:$B$54,2,FALSE)-S$3),$K57,$O57),"")</f>
        <v/>
      </c>
      <c r="T57" s="85" t="str">
        <f>IF(AND($D57&gt;0,$E57&gt;0,$F57&gt;0,NOT(ISBLANK($L57))),_xlfn.NORM.INV(ABS(VLOOKUP($Q$1,VLookups!$A$53:$B$54,2,FALSE)-T$3),$K57,$O57),"")</f>
        <v/>
      </c>
      <c r="U57" s="86" t="str">
        <f>IF(AND($D57&gt;0,$E57&gt;0,$F57&gt;0,NOT(ISBLANK($L57))),_xlfn.NORM.INV(ABS(VLOOKUP($Q$1,VLookups!$A$53:$B$54,2,FALSE)-U$3),$K57,$O57),"")</f>
        <v/>
      </c>
      <c r="V57" s="85" t="str">
        <f>IF(AND($D57&gt;0,$E57&gt;0,$F57&gt;0,NOT(ISBLANK($L57))),_xlfn.NORM.INV(ABS(VLOOKUP($Q$1,VLookups!$A$53:$B$54,2,FALSE)-V$3),$K57,$O57),"")</f>
        <v/>
      </c>
      <c r="W57" s="86" t="str">
        <f>IF(AND($D57&gt;0,$E57&gt;0,$F57&gt;0,NOT(ISBLANK($L57))),_xlfn.NORM.INV(ABS(VLOOKUP($Q$1,VLookups!$A$53:$B$54,2,FALSE)-W$3),$K57,$O57),"")</f>
        <v/>
      </c>
      <c r="X57" s="85" t="str">
        <f>IF(AND($D57&gt;0,$E57&gt;0,$F57&gt;0,NOT(ISBLANK($L57))),_xlfn.NORM.INV(ABS(VLOOKUP($Q$1,VLookups!$A$53:$B$54,2,FALSE)-X$3),$K57,$O57),"")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7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IF(AND(Q58&gt;0,E58&gt;0,NOT(O58="")),ABS(VLOOKUP($Q$1,VLookups!$A$53:$B$54,2,FALSE)-_xlfn.NORM.DIST(Q58,K58,O58,TRUE)),"")</f>
        <v/>
      </c>
      <c r="S58" s="86" t="str">
        <f>IF(AND($D58&gt;0,$E58&gt;0,$F58&gt;0,NOT(ISBLANK($L58))),_xlfn.NORM.INV(ABS(VLOOKUP($Q$1,VLookups!$A$53:$B$54,2,FALSE)-S$3),$K58,$O58),"")</f>
        <v/>
      </c>
      <c r="T58" s="85" t="str">
        <f>IF(AND($D58&gt;0,$E58&gt;0,$F58&gt;0,NOT(ISBLANK($L58))),_xlfn.NORM.INV(ABS(VLOOKUP($Q$1,VLookups!$A$53:$B$54,2,FALSE)-T$3),$K58,$O58),"")</f>
        <v/>
      </c>
      <c r="U58" s="86" t="str">
        <f>IF(AND($D58&gt;0,$E58&gt;0,$F58&gt;0,NOT(ISBLANK($L58))),_xlfn.NORM.INV(ABS(VLOOKUP($Q$1,VLookups!$A$53:$B$54,2,FALSE)-U$3),$K58,$O58),"")</f>
        <v/>
      </c>
      <c r="V58" s="85" t="str">
        <f>IF(AND($D58&gt;0,$E58&gt;0,$F58&gt;0,NOT(ISBLANK($L58))),_xlfn.NORM.INV(ABS(VLOOKUP($Q$1,VLookups!$A$53:$B$54,2,FALSE)-V$3),$K58,$O58),"")</f>
        <v/>
      </c>
      <c r="W58" s="86" t="str">
        <f>IF(AND($D58&gt;0,$E58&gt;0,$F58&gt;0,NOT(ISBLANK($L58))),_xlfn.NORM.INV(ABS(VLOOKUP($Q$1,VLookups!$A$53:$B$54,2,FALSE)-W$3),$K58,$O58),"")</f>
        <v/>
      </c>
      <c r="X58" s="85" t="str">
        <f>IF(AND($D58&gt;0,$E58&gt;0,$F58&gt;0,NOT(ISBLANK($L58))),_xlfn.NORM.INV(ABS(VLOOKUP($Q$1,VLookups!$A$53:$B$54,2,FALSE)-X$3),$K58,$O58),"")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7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IF(AND(Q59&gt;0,E59&gt;0,NOT(O59="")),ABS(VLOOKUP($Q$1,VLookups!$A$53:$B$54,2,FALSE)-_xlfn.NORM.DIST(Q59,K59,O59,TRUE)),"")</f>
        <v/>
      </c>
      <c r="S59" s="86" t="str">
        <f>IF(AND($D59&gt;0,$E59&gt;0,$F59&gt;0,NOT(ISBLANK($L59))),_xlfn.NORM.INV(ABS(VLOOKUP($Q$1,VLookups!$A$53:$B$54,2,FALSE)-S$3),$K59,$O59),"")</f>
        <v/>
      </c>
      <c r="T59" s="85" t="str">
        <f>IF(AND($D59&gt;0,$E59&gt;0,$F59&gt;0,NOT(ISBLANK($L59))),_xlfn.NORM.INV(ABS(VLOOKUP($Q$1,VLookups!$A$53:$B$54,2,FALSE)-T$3),$K59,$O59),"")</f>
        <v/>
      </c>
      <c r="U59" s="86" t="str">
        <f>IF(AND($D59&gt;0,$E59&gt;0,$F59&gt;0,NOT(ISBLANK($L59))),_xlfn.NORM.INV(ABS(VLOOKUP($Q$1,VLookups!$A$53:$B$54,2,FALSE)-U$3),$K59,$O59),"")</f>
        <v/>
      </c>
      <c r="V59" s="85" t="str">
        <f>IF(AND($D59&gt;0,$E59&gt;0,$F59&gt;0,NOT(ISBLANK($L59))),_xlfn.NORM.INV(ABS(VLOOKUP($Q$1,VLookups!$A$53:$B$54,2,FALSE)-V$3),$K59,$O59),"")</f>
        <v/>
      </c>
      <c r="W59" s="86" t="str">
        <f>IF(AND($D59&gt;0,$E59&gt;0,$F59&gt;0,NOT(ISBLANK($L59))),_xlfn.NORM.INV(ABS(VLOOKUP($Q$1,VLookups!$A$53:$B$54,2,FALSE)-W$3),$K59,$O59),"")</f>
        <v/>
      </c>
      <c r="X59" s="85" t="str">
        <f>IF(AND($D59&gt;0,$E59&gt;0,$F59&gt;0,NOT(ISBLANK($L59))),_xlfn.NORM.INV(ABS(VLOOKUP($Q$1,VLookups!$A$53:$B$54,2,FALSE)-X$3),$K59,$O59),"")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7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IF(AND(Q60&gt;0,E60&gt;0,NOT(O60="")),ABS(VLOOKUP($Q$1,VLookups!$A$53:$B$54,2,FALSE)-_xlfn.NORM.DIST(Q60,K60,O60,TRUE)),"")</f>
        <v/>
      </c>
      <c r="S60" s="86" t="str">
        <f>IF(AND($D60&gt;0,$E60&gt;0,$F60&gt;0,NOT(ISBLANK($L60))),_xlfn.NORM.INV(ABS(VLOOKUP($Q$1,VLookups!$A$53:$B$54,2,FALSE)-S$3),$K60,$O60),"")</f>
        <v/>
      </c>
      <c r="T60" s="85" t="str">
        <f>IF(AND($D60&gt;0,$E60&gt;0,$F60&gt;0,NOT(ISBLANK($L60))),_xlfn.NORM.INV(ABS(VLOOKUP($Q$1,VLookups!$A$53:$B$54,2,FALSE)-T$3),$K60,$O60),"")</f>
        <v/>
      </c>
      <c r="U60" s="86" t="str">
        <f>IF(AND($D60&gt;0,$E60&gt;0,$F60&gt;0,NOT(ISBLANK($L60))),_xlfn.NORM.INV(ABS(VLOOKUP($Q$1,VLookups!$A$53:$B$54,2,FALSE)-U$3),$K60,$O60),"")</f>
        <v/>
      </c>
      <c r="V60" s="85" t="str">
        <f>IF(AND($D60&gt;0,$E60&gt;0,$F60&gt;0,NOT(ISBLANK($L60))),_xlfn.NORM.INV(ABS(VLOOKUP($Q$1,VLookups!$A$53:$B$54,2,FALSE)-V$3),$K60,$O60),"")</f>
        <v/>
      </c>
      <c r="W60" s="86" t="str">
        <f>IF(AND($D60&gt;0,$E60&gt;0,$F60&gt;0,NOT(ISBLANK($L60))),_xlfn.NORM.INV(ABS(VLOOKUP($Q$1,VLookups!$A$53:$B$54,2,FALSE)-W$3),$K60,$O60),"")</f>
        <v/>
      </c>
      <c r="X60" s="85" t="str">
        <f>IF(AND($D60&gt;0,$E60&gt;0,$F60&gt;0,NOT(ISBLANK($L60))),_xlfn.NORM.INV(ABS(VLOOKUP($Q$1,VLookups!$A$53:$B$54,2,FALSE)-X$3),$K60,$O60),"")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7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IF(AND(Q61&gt;0,E61&gt;0,NOT(O61="")),ABS(VLOOKUP($Q$1,VLookups!$A$53:$B$54,2,FALSE)-_xlfn.NORM.DIST(Q61,K61,O61,TRUE)),"")</f>
        <v/>
      </c>
      <c r="S61" s="86" t="str">
        <f>IF(AND($D61&gt;0,$E61&gt;0,$F61&gt;0,NOT(ISBLANK($L61))),_xlfn.NORM.INV(ABS(VLOOKUP($Q$1,VLookups!$A$53:$B$54,2,FALSE)-S$3),$K61,$O61),"")</f>
        <v/>
      </c>
      <c r="T61" s="85" t="str">
        <f>IF(AND($D61&gt;0,$E61&gt;0,$F61&gt;0,NOT(ISBLANK($L61))),_xlfn.NORM.INV(ABS(VLOOKUP($Q$1,VLookups!$A$53:$B$54,2,FALSE)-T$3),$K61,$O61),"")</f>
        <v/>
      </c>
      <c r="U61" s="86" t="str">
        <f>IF(AND($D61&gt;0,$E61&gt;0,$F61&gt;0,NOT(ISBLANK($L61))),_xlfn.NORM.INV(ABS(VLOOKUP($Q$1,VLookups!$A$53:$B$54,2,FALSE)-U$3),$K61,$O61),"")</f>
        <v/>
      </c>
      <c r="V61" s="85" t="str">
        <f>IF(AND($D61&gt;0,$E61&gt;0,$F61&gt;0,NOT(ISBLANK($L61))),_xlfn.NORM.INV(ABS(VLOOKUP($Q$1,VLookups!$A$53:$B$54,2,FALSE)-V$3),$K61,$O61),"")</f>
        <v/>
      </c>
      <c r="W61" s="86" t="str">
        <f>IF(AND($D61&gt;0,$E61&gt;0,$F61&gt;0,NOT(ISBLANK($L61))),_xlfn.NORM.INV(ABS(VLOOKUP($Q$1,VLookups!$A$53:$B$54,2,FALSE)-W$3),$K61,$O61),"")</f>
        <v/>
      </c>
      <c r="X61" s="85" t="str">
        <f>IF(AND($D61&gt;0,$E61&gt;0,$F61&gt;0,NOT(ISBLANK($L61))),_xlfn.NORM.INV(ABS(VLOOKUP($Q$1,VLookups!$A$53:$B$54,2,FALSE)-X$3),$K61,$O61),"")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7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IF(AND(Q62&gt;0,E62&gt;0,NOT(O62="")),ABS(VLOOKUP($Q$1,VLookups!$A$53:$B$54,2,FALSE)-_xlfn.NORM.DIST(Q62,K62,O62,TRUE)),"")</f>
        <v/>
      </c>
      <c r="S62" s="86" t="str">
        <f>IF(AND($D62&gt;0,$E62&gt;0,$F62&gt;0,NOT(ISBLANK($L62))),_xlfn.NORM.INV(ABS(VLOOKUP($Q$1,VLookups!$A$53:$B$54,2,FALSE)-S$3),$K62,$O62),"")</f>
        <v/>
      </c>
      <c r="T62" s="85" t="str">
        <f>IF(AND($D62&gt;0,$E62&gt;0,$F62&gt;0,NOT(ISBLANK($L62))),_xlfn.NORM.INV(ABS(VLOOKUP($Q$1,VLookups!$A$53:$B$54,2,FALSE)-T$3),$K62,$O62),"")</f>
        <v/>
      </c>
      <c r="U62" s="86" t="str">
        <f>IF(AND($D62&gt;0,$E62&gt;0,$F62&gt;0,NOT(ISBLANK($L62))),_xlfn.NORM.INV(ABS(VLOOKUP($Q$1,VLookups!$A$53:$B$54,2,FALSE)-U$3),$K62,$O62),"")</f>
        <v/>
      </c>
      <c r="V62" s="85" t="str">
        <f>IF(AND($D62&gt;0,$E62&gt;0,$F62&gt;0,NOT(ISBLANK($L62))),_xlfn.NORM.INV(ABS(VLOOKUP($Q$1,VLookups!$A$53:$B$54,2,FALSE)-V$3),$K62,$O62),"")</f>
        <v/>
      </c>
      <c r="W62" s="86" t="str">
        <f>IF(AND($D62&gt;0,$E62&gt;0,$F62&gt;0,NOT(ISBLANK($L62))),_xlfn.NORM.INV(ABS(VLOOKUP($Q$1,VLookups!$A$53:$B$54,2,FALSE)-W$3),$K62,$O62),"")</f>
        <v/>
      </c>
      <c r="X62" s="85" t="str">
        <f>IF(AND($D62&gt;0,$E62&gt;0,$F62&gt;0,NOT(ISBLANK($L62))),_xlfn.NORM.INV(ABS(VLOOKUP($Q$1,VLookups!$A$53:$B$54,2,FALSE)-X$3),$K62,$O62),"")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7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IF(AND(Q63&gt;0,E63&gt;0,NOT(O63="")),ABS(VLOOKUP($Q$1,VLookups!$A$53:$B$54,2,FALSE)-_xlfn.NORM.DIST(Q63,K63,O63,TRUE)),"")</f>
        <v/>
      </c>
      <c r="S63" s="86" t="str">
        <f>IF(AND($D63&gt;0,$E63&gt;0,$F63&gt;0,NOT(ISBLANK($L63))),_xlfn.NORM.INV(ABS(VLOOKUP($Q$1,VLookups!$A$53:$B$54,2,FALSE)-S$3),$K63,$O63),"")</f>
        <v/>
      </c>
      <c r="T63" s="85" t="str">
        <f>IF(AND($D63&gt;0,$E63&gt;0,$F63&gt;0,NOT(ISBLANK($L63))),_xlfn.NORM.INV(ABS(VLOOKUP($Q$1,VLookups!$A$53:$B$54,2,FALSE)-T$3),$K63,$O63),"")</f>
        <v/>
      </c>
      <c r="U63" s="86" t="str">
        <f>IF(AND($D63&gt;0,$E63&gt;0,$F63&gt;0,NOT(ISBLANK($L63))),_xlfn.NORM.INV(ABS(VLOOKUP($Q$1,VLookups!$A$53:$B$54,2,FALSE)-U$3),$K63,$O63),"")</f>
        <v/>
      </c>
      <c r="V63" s="85" t="str">
        <f>IF(AND($D63&gt;0,$E63&gt;0,$F63&gt;0,NOT(ISBLANK($L63))),_xlfn.NORM.INV(ABS(VLOOKUP($Q$1,VLookups!$A$53:$B$54,2,FALSE)-V$3),$K63,$O63),"")</f>
        <v/>
      </c>
      <c r="W63" s="86" t="str">
        <f>IF(AND($D63&gt;0,$E63&gt;0,$F63&gt;0,NOT(ISBLANK($L63))),_xlfn.NORM.INV(ABS(VLOOKUP($Q$1,VLookups!$A$53:$B$54,2,FALSE)-W$3),$K63,$O63),"")</f>
        <v/>
      </c>
      <c r="X63" s="85" t="str">
        <f>IF(AND($D63&gt;0,$E63&gt;0,$F63&gt;0,NOT(ISBLANK($L63))),_xlfn.NORM.INV(ABS(VLOOKUP($Q$1,VLookups!$A$53:$B$54,2,FALSE)-X$3),$K63,$O63),"")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7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IF(AND(Q64&gt;0,E64&gt;0,NOT(O64="")),ABS(VLOOKUP($Q$1,VLookups!$A$53:$B$54,2,FALSE)-_xlfn.NORM.DIST(Q64,K64,O64,TRUE)),"")</f>
        <v/>
      </c>
      <c r="S64" s="86" t="str">
        <f>IF(AND($D64&gt;0,$E64&gt;0,$F64&gt;0,NOT(ISBLANK($L64))),_xlfn.NORM.INV(ABS(VLOOKUP($Q$1,VLookups!$A$53:$B$54,2,FALSE)-S$3),$K64,$O64),"")</f>
        <v/>
      </c>
      <c r="T64" s="85" t="str">
        <f>IF(AND($D64&gt;0,$E64&gt;0,$F64&gt;0,NOT(ISBLANK($L64))),_xlfn.NORM.INV(ABS(VLOOKUP($Q$1,VLookups!$A$53:$B$54,2,FALSE)-T$3),$K64,$O64),"")</f>
        <v/>
      </c>
      <c r="U64" s="86" t="str">
        <f>IF(AND($D64&gt;0,$E64&gt;0,$F64&gt;0,NOT(ISBLANK($L64))),_xlfn.NORM.INV(ABS(VLOOKUP($Q$1,VLookups!$A$53:$B$54,2,FALSE)-U$3),$K64,$O64),"")</f>
        <v/>
      </c>
      <c r="V64" s="85" t="str">
        <f>IF(AND($D64&gt;0,$E64&gt;0,$F64&gt;0,NOT(ISBLANK($L64))),_xlfn.NORM.INV(ABS(VLOOKUP($Q$1,VLookups!$A$53:$B$54,2,FALSE)-V$3),$K64,$O64),"")</f>
        <v/>
      </c>
      <c r="W64" s="86" t="str">
        <f>IF(AND($D64&gt;0,$E64&gt;0,$F64&gt;0,NOT(ISBLANK($L64))),_xlfn.NORM.INV(ABS(VLOOKUP($Q$1,VLookups!$A$53:$B$54,2,FALSE)-W$3),$K64,$O64),"")</f>
        <v/>
      </c>
      <c r="X64" s="85" t="str">
        <f>IF(AND($D64&gt;0,$E64&gt;0,$F64&gt;0,NOT(ISBLANK($L64))),_xlfn.NORM.INV(ABS(VLOOKUP($Q$1,VLookups!$A$53:$B$54,2,FALSE)-X$3),$K64,$O64),"")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7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IF(AND(Q65&gt;0,E65&gt;0,NOT(O65="")),ABS(VLOOKUP($Q$1,VLookups!$A$53:$B$54,2,FALSE)-_xlfn.NORM.DIST(Q65,K65,O65,TRUE)),"")</f>
        <v/>
      </c>
      <c r="S65" s="86" t="str">
        <f>IF(AND($D65&gt;0,$E65&gt;0,$F65&gt;0,NOT(ISBLANK($L65))),_xlfn.NORM.INV(ABS(VLOOKUP($Q$1,VLookups!$A$53:$B$54,2,FALSE)-S$3),$K65,$O65),"")</f>
        <v/>
      </c>
      <c r="T65" s="85" t="str">
        <f>IF(AND($D65&gt;0,$E65&gt;0,$F65&gt;0,NOT(ISBLANK($L65))),_xlfn.NORM.INV(ABS(VLOOKUP($Q$1,VLookups!$A$53:$B$54,2,FALSE)-T$3),$K65,$O65),"")</f>
        <v/>
      </c>
      <c r="U65" s="86" t="str">
        <f>IF(AND($D65&gt;0,$E65&gt;0,$F65&gt;0,NOT(ISBLANK($L65))),_xlfn.NORM.INV(ABS(VLOOKUP($Q$1,VLookups!$A$53:$B$54,2,FALSE)-U$3),$K65,$O65),"")</f>
        <v/>
      </c>
      <c r="V65" s="85" t="str">
        <f>IF(AND($D65&gt;0,$E65&gt;0,$F65&gt;0,NOT(ISBLANK($L65))),_xlfn.NORM.INV(ABS(VLOOKUP($Q$1,VLookups!$A$53:$B$54,2,FALSE)-V$3),$K65,$O65),"")</f>
        <v/>
      </c>
      <c r="W65" s="86" t="str">
        <f>IF(AND($D65&gt;0,$E65&gt;0,$F65&gt;0,NOT(ISBLANK($L65))),_xlfn.NORM.INV(ABS(VLOOKUP($Q$1,VLookups!$A$53:$B$54,2,FALSE)-W$3),$K65,$O65),"")</f>
        <v/>
      </c>
      <c r="X65" s="85" t="str">
        <f>IF(AND($D65&gt;0,$E65&gt;0,$F65&gt;0,NOT(ISBLANK($L65))),_xlfn.NORM.INV(ABS(VLOOKUP($Q$1,VLookups!$A$53:$B$54,2,FALSE)-X$3),$K65,$O65),"")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7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IF(AND(Q66&gt;0,E66&gt;0,NOT(O66="")),ABS(VLOOKUP($Q$1,VLookups!$A$53:$B$54,2,FALSE)-_xlfn.NORM.DIST(Q66,K66,O66,TRUE)),"")</f>
        <v/>
      </c>
      <c r="S66" s="86" t="str">
        <f>IF(AND($D66&gt;0,$E66&gt;0,$F66&gt;0,NOT(ISBLANK($L66))),_xlfn.NORM.INV(ABS(VLOOKUP($Q$1,VLookups!$A$53:$B$54,2,FALSE)-S$3),$K66,$O66),"")</f>
        <v/>
      </c>
      <c r="T66" s="85" t="str">
        <f>IF(AND($D66&gt;0,$E66&gt;0,$F66&gt;0,NOT(ISBLANK($L66))),_xlfn.NORM.INV(ABS(VLOOKUP($Q$1,VLookups!$A$53:$B$54,2,FALSE)-T$3),$K66,$O66),"")</f>
        <v/>
      </c>
      <c r="U66" s="86" t="str">
        <f>IF(AND($D66&gt;0,$E66&gt;0,$F66&gt;0,NOT(ISBLANK($L66))),_xlfn.NORM.INV(ABS(VLOOKUP($Q$1,VLookups!$A$53:$B$54,2,FALSE)-U$3),$K66,$O66),"")</f>
        <v/>
      </c>
      <c r="V66" s="85" t="str">
        <f>IF(AND($D66&gt;0,$E66&gt;0,$F66&gt;0,NOT(ISBLANK($L66))),_xlfn.NORM.INV(ABS(VLOOKUP($Q$1,VLookups!$A$53:$B$54,2,FALSE)-V$3),$K66,$O66),"")</f>
        <v/>
      </c>
      <c r="W66" s="86" t="str">
        <f>IF(AND($D66&gt;0,$E66&gt;0,$F66&gt;0,NOT(ISBLANK($L66))),_xlfn.NORM.INV(ABS(VLOOKUP($Q$1,VLookups!$A$53:$B$54,2,FALSE)-W$3),$K66,$O66),"")</f>
        <v/>
      </c>
      <c r="X66" s="85" t="str">
        <f>IF(AND($D66&gt;0,$E66&gt;0,$F66&gt;0,NOT(ISBLANK($L66))),_xlfn.NORM.INV(ABS(VLOOKUP($Q$1,VLookups!$A$53:$B$54,2,FALSE)-X$3),$K66,$O66),"")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7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IF(AND(Q67&gt;0,E67&gt;0,NOT(O67="")),ABS(VLOOKUP($Q$1,VLookups!$A$53:$B$54,2,FALSE)-_xlfn.NORM.DIST(Q67,K67,O67,TRUE)),"")</f>
        <v/>
      </c>
      <c r="S67" s="86" t="str">
        <f>IF(AND($D67&gt;0,$E67&gt;0,$F67&gt;0,NOT(ISBLANK($L67))),_xlfn.NORM.INV(ABS(VLOOKUP($Q$1,VLookups!$A$53:$B$54,2,FALSE)-S$3),$K67,$O67),"")</f>
        <v/>
      </c>
      <c r="T67" s="85" t="str">
        <f>IF(AND($D67&gt;0,$E67&gt;0,$F67&gt;0,NOT(ISBLANK($L67))),_xlfn.NORM.INV(ABS(VLOOKUP($Q$1,VLookups!$A$53:$B$54,2,FALSE)-T$3),$K67,$O67),"")</f>
        <v/>
      </c>
      <c r="U67" s="86" t="str">
        <f>IF(AND($D67&gt;0,$E67&gt;0,$F67&gt;0,NOT(ISBLANK($L67))),_xlfn.NORM.INV(ABS(VLOOKUP($Q$1,VLookups!$A$53:$B$54,2,FALSE)-U$3),$K67,$O67),"")</f>
        <v/>
      </c>
      <c r="V67" s="85" t="str">
        <f>IF(AND($D67&gt;0,$E67&gt;0,$F67&gt;0,NOT(ISBLANK($L67))),_xlfn.NORM.INV(ABS(VLOOKUP($Q$1,VLookups!$A$53:$B$54,2,FALSE)-V$3),$K67,$O67),"")</f>
        <v/>
      </c>
      <c r="W67" s="86" t="str">
        <f>IF(AND($D67&gt;0,$E67&gt;0,$F67&gt;0,NOT(ISBLANK($L67))),_xlfn.NORM.INV(ABS(VLOOKUP($Q$1,VLookups!$A$53:$B$54,2,FALSE)-W$3),$K67,$O67),"")</f>
        <v/>
      </c>
      <c r="X67" s="85" t="str">
        <f>IF(AND($D67&gt;0,$E67&gt;0,$F67&gt;0,NOT(ISBLANK($L67))),_xlfn.NORM.INV(ABS(VLOOKUP($Q$1,VLookups!$A$53:$B$54,2,FALSE)-X$3),$K67,$O67),"")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7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IF(AND(Q68&gt;0,E68&gt;0,NOT(O68="")),ABS(VLOOKUP($Q$1,VLookups!$A$53:$B$54,2,FALSE)-_xlfn.NORM.DIST(Q68,K68,O68,TRUE)),"")</f>
        <v/>
      </c>
      <c r="S68" s="86" t="str">
        <f>IF(AND($D68&gt;0,$E68&gt;0,$F68&gt;0,NOT(ISBLANK($L68))),_xlfn.NORM.INV(ABS(VLOOKUP($Q$1,VLookups!$A$53:$B$54,2,FALSE)-S$3),$K68,$O68),"")</f>
        <v/>
      </c>
      <c r="T68" s="85" t="str">
        <f>IF(AND($D68&gt;0,$E68&gt;0,$F68&gt;0,NOT(ISBLANK($L68))),_xlfn.NORM.INV(ABS(VLOOKUP($Q$1,VLookups!$A$53:$B$54,2,FALSE)-T$3),$K68,$O68),"")</f>
        <v/>
      </c>
      <c r="U68" s="86" t="str">
        <f>IF(AND($D68&gt;0,$E68&gt;0,$F68&gt;0,NOT(ISBLANK($L68))),_xlfn.NORM.INV(ABS(VLOOKUP($Q$1,VLookups!$A$53:$B$54,2,FALSE)-U$3),$K68,$O68),"")</f>
        <v/>
      </c>
      <c r="V68" s="85" t="str">
        <f>IF(AND($D68&gt;0,$E68&gt;0,$F68&gt;0,NOT(ISBLANK($L68))),_xlfn.NORM.INV(ABS(VLOOKUP($Q$1,VLookups!$A$53:$B$54,2,FALSE)-V$3),$K68,$O68),"")</f>
        <v/>
      </c>
      <c r="W68" s="86" t="str">
        <f>IF(AND($D68&gt;0,$E68&gt;0,$F68&gt;0,NOT(ISBLANK($L68))),_xlfn.NORM.INV(ABS(VLOOKUP($Q$1,VLookups!$A$53:$B$54,2,FALSE)-W$3),$K68,$O68),"")</f>
        <v/>
      </c>
      <c r="X68" s="85" t="str">
        <f>IF(AND($D68&gt;0,$E68&gt;0,$F68&gt;0,NOT(ISBLANK($L68))),_xlfn.NORM.INV(ABS(VLOOKUP($Q$1,VLookups!$A$53:$B$54,2,FALSE)-X$3),$K68,$O68),"")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7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IF(AND(Q69&gt;0,E69&gt;0,NOT(O69="")),ABS(VLOOKUP($Q$1,VLookups!$A$53:$B$54,2,FALSE)-_xlfn.NORM.DIST(Q69,K69,O69,TRUE)),"")</f>
        <v/>
      </c>
      <c r="S69" s="86" t="str">
        <f>IF(AND($D69&gt;0,$E69&gt;0,$F69&gt;0,NOT(ISBLANK($L69))),_xlfn.NORM.INV(ABS(VLOOKUP($Q$1,VLookups!$A$53:$B$54,2,FALSE)-S$3),$K69,$O69),"")</f>
        <v/>
      </c>
      <c r="T69" s="85" t="str">
        <f>IF(AND($D69&gt;0,$E69&gt;0,$F69&gt;0,NOT(ISBLANK($L69))),_xlfn.NORM.INV(ABS(VLOOKUP($Q$1,VLookups!$A$53:$B$54,2,FALSE)-T$3),$K69,$O69),"")</f>
        <v/>
      </c>
      <c r="U69" s="86" t="str">
        <f>IF(AND($D69&gt;0,$E69&gt;0,$F69&gt;0,NOT(ISBLANK($L69))),_xlfn.NORM.INV(ABS(VLOOKUP($Q$1,VLookups!$A$53:$B$54,2,FALSE)-U$3),$K69,$O69),"")</f>
        <v/>
      </c>
      <c r="V69" s="85" t="str">
        <f>IF(AND($D69&gt;0,$E69&gt;0,$F69&gt;0,NOT(ISBLANK($L69))),_xlfn.NORM.INV(ABS(VLOOKUP($Q$1,VLookups!$A$53:$B$54,2,FALSE)-V$3),$K69,$O69),"")</f>
        <v/>
      </c>
      <c r="W69" s="86" t="str">
        <f>IF(AND($D69&gt;0,$E69&gt;0,$F69&gt;0,NOT(ISBLANK($L69))),_xlfn.NORM.INV(ABS(VLOOKUP($Q$1,VLookups!$A$53:$B$54,2,FALSE)-W$3),$K69,$O69),"")</f>
        <v/>
      </c>
      <c r="X69" s="85" t="str">
        <f>IF(AND($D69&gt;0,$E69&gt;0,$F69&gt;0,NOT(ISBLANK($L69))),_xlfn.NORM.INV(ABS(VLOOKUP($Q$1,VLookups!$A$53:$B$54,2,FALSE)-X$3),$K69,$O69),"")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7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IF(AND(Q70&gt;0,E70&gt;0,NOT(O70="")),ABS(VLOOKUP($Q$1,VLookups!$A$53:$B$54,2,FALSE)-_xlfn.NORM.DIST(Q70,K70,O70,TRUE)),"")</f>
        <v/>
      </c>
      <c r="S70" s="86" t="str">
        <f>IF(AND($D70&gt;0,$E70&gt;0,$F70&gt;0,NOT(ISBLANK($L70))),_xlfn.NORM.INV(ABS(VLOOKUP($Q$1,VLookups!$A$53:$B$54,2,FALSE)-S$3),$K70,$O70),"")</f>
        <v/>
      </c>
      <c r="T70" s="85" t="str">
        <f>IF(AND($D70&gt;0,$E70&gt;0,$F70&gt;0,NOT(ISBLANK($L70))),_xlfn.NORM.INV(ABS(VLOOKUP($Q$1,VLookups!$A$53:$B$54,2,FALSE)-T$3),$K70,$O70),"")</f>
        <v/>
      </c>
      <c r="U70" s="86" t="str">
        <f>IF(AND($D70&gt;0,$E70&gt;0,$F70&gt;0,NOT(ISBLANK($L70))),_xlfn.NORM.INV(ABS(VLOOKUP($Q$1,VLookups!$A$53:$B$54,2,FALSE)-U$3),$K70,$O70),"")</f>
        <v/>
      </c>
      <c r="V70" s="85" t="str">
        <f>IF(AND($D70&gt;0,$E70&gt;0,$F70&gt;0,NOT(ISBLANK($L70))),_xlfn.NORM.INV(ABS(VLOOKUP($Q$1,VLookups!$A$53:$B$54,2,FALSE)-V$3),$K70,$O70),"")</f>
        <v/>
      </c>
      <c r="W70" s="86" t="str">
        <f>IF(AND($D70&gt;0,$E70&gt;0,$F70&gt;0,NOT(ISBLANK($L70))),_xlfn.NORM.INV(ABS(VLOOKUP($Q$1,VLookups!$A$53:$B$54,2,FALSE)-W$3),$K70,$O70),"")</f>
        <v/>
      </c>
      <c r="X70" s="85" t="str">
        <f>IF(AND($D70&gt;0,$E70&gt;0,$F70&gt;0,NOT(ISBLANK($L70))),_xlfn.NORM.INV(ABS(VLOOKUP($Q$1,VLookups!$A$53:$B$54,2,FALSE)-X$3),$K70,$O70),"")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7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IF(AND(Q71&gt;0,E71&gt;0,NOT(O71="")),ABS(VLOOKUP($Q$1,VLookups!$A$53:$B$54,2,FALSE)-_xlfn.NORM.DIST(Q71,K71,O71,TRUE)),"")</f>
        <v/>
      </c>
      <c r="S71" s="86" t="str">
        <f>IF(AND($D71&gt;0,$E71&gt;0,$F71&gt;0,NOT(ISBLANK($L71))),_xlfn.NORM.INV(ABS(VLOOKUP($Q$1,VLookups!$A$53:$B$54,2,FALSE)-S$3),$K71,$O71),"")</f>
        <v/>
      </c>
      <c r="T71" s="85" t="str">
        <f>IF(AND($D71&gt;0,$E71&gt;0,$F71&gt;0,NOT(ISBLANK($L71))),_xlfn.NORM.INV(ABS(VLOOKUP($Q$1,VLookups!$A$53:$B$54,2,FALSE)-T$3),$K71,$O71),"")</f>
        <v/>
      </c>
      <c r="U71" s="86" t="str">
        <f>IF(AND($D71&gt;0,$E71&gt;0,$F71&gt;0,NOT(ISBLANK($L71))),_xlfn.NORM.INV(ABS(VLOOKUP($Q$1,VLookups!$A$53:$B$54,2,FALSE)-U$3),$K71,$O71),"")</f>
        <v/>
      </c>
      <c r="V71" s="85" t="str">
        <f>IF(AND($D71&gt;0,$E71&gt;0,$F71&gt;0,NOT(ISBLANK($L71))),_xlfn.NORM.INV(ABS(VLOOKUP($Q$1,VLookups!$A$53:$B$54,2,FALSE)-V$3),$K71,$O71),"")</f>
        <v/>
      </c>
      <c r="W71" s="86" t="str">
        <f>IF(AND($D71&gt;0,$E71&gt;0,$F71&gt;0,NOT(ISBLANK($L71))),_xlfn.NORM.INV(ABS(VLOOKUP($Q$1,VLookups!$A$53:$B$54,2,FALSE)-W$3),$K71,$O71),"")</f>
        <v/>
      </c>
      <c r="X71" s="85" t="str">
        <f>IF(AND($D71&gt;0,$E71&gt;0,$F71&gt;0,NOT(ISBLANK($L71))),_xlfn.NORM.INV(ABS(VLOOKUP($Q$1,VLookups!$A$53:$B$54,2,FALSE)-X$3),$K71,$O71),"")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7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IF(AND(Q72&gt;0,E72&gt;0,NOT(O72="")),ABS(VLOOKUP($Q$1,VLookups!$A$53:$B$54,2,FALSE)-_xlfn.NORM.DIST(Q72,K72,O72,TRUE)),"")</f>
        <v/>
      </c>
      <c r="S72" s="86" t="str">
        <f>IF(AND($D72&gt;0,$E72&gt;0,$F72&gt;0,NOT(ISBLANK($L72))),_xlfn.NORM.INV(ABS(VLOOKUP($Q$1,VLookups!$A$53:$B$54,2,FALSE)-S$3),$K72,$O72),"")</f>
        <v/>
      </c>
      <c r="T72" s="85" t="str">
        <f>IF(AND($D72&gt;0,$E72&gt;0,$F72&gt;0,NOT(ISBLANK($L72))),_xlfn.NORM.INV(ABS(VLOOKUP($Q$1,VLookups!$A$53:$B$54,2,FALSE)-T$3),$K72,$O72),"")</f>
        <v/>
      </c>
      <c r="U72" s="86" t="str">
        <f>IF(AND($D72&gt;0,$E72&gt;0,$F72&gt;0,NOT(ISBLANK($L72))),_xlfn.NORM.INV(ABS(VLOOKUP($Q$1,VLookups!$A$53:$B$54,2,FALSE)-U$3),$K72,$O72),"")</f>
        <v/>
      </c>
      <c r="V72" s="85" t="str">
        <f>IF(AND($D72&gt;0,$E72&gt;0,$F72&gt;0,NOT(ISBLANK($L72))),_xlfn.NORM.INV(ABS(VLOOKUP($Q$1,VLookups!$A$53:$B$54,2,FALSE)-V$3),$K72,$O72),"")</f>
        <v/>
      </c>
      <c r="W72" s="86" t="str">
        <f>IF(AND($D72&gt;0,$E72&gt;0,$F72&gt;0,NOT(ISBLANK($L72))),_xlfn.NORM.INV(ABS(VLOOKUP($Q$1,VLookups!$A$53:$B$54,2,FALSE)-W$3),$K72,$O72),"")</f>
        <v/>
      </c>
      <c r="X72" s="85" t="str">
        <f>IF(AND($D72&gt;0,$E72&gt;0,$F72&gt;0,NOT(ISBLANK($L72))),_xlfn.NORM.INV(ABS(VLOOKUP($Q$1,VLookups!$A$53:$B$54,2,FALSE)-X$3),$K72,$O72),"")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7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IF(AND(Q73&gt;0,E73&gt;0,NOT(O73="")),ABS(VLOOKUP($Q$1,VLookups!$A$53:$B$54,2,FALSE)-_xlfn.NORM.DIST(Q73,K73,O73,TRUE)),"")</f>
        <v/>
      </c>
      <c r="S73" s="86" t="str">
        <f>IF(AND($D73&gt;0,$E73&gt;0,$F73&gt;0,NOT(ISBLANK($L73))),_xlfn.NORM.INV(ABS(VLOOKUP($Q$1,VLookups!$A$53:$B$54,2,FALSE)-S$3),$K73,$O73),"")</f>
        <v/>
      </c>
      <c r="T73" s="85" t="str">
        <f>IF(AND($D73&gt;0,$E73&gt;0,$F73&gt;0,NOT(ISBLANK($L73))),_xlfn.NORM.INV(ABS(VLOOKUP($Q$1,VLookups!$A$53:$B$54,2,FALSE)-T$3),$K73,$O73),"")</f>
        <v/>
      </c>
      <c r="U73" s="86" t="str">
        <f>IF(AND($D73&gt;0,$E73&gt;0,$F73&gt;0,NOT(ISBLANK($L73))),_xlfn.NORM.INV(ABS(VLOOKUP($Q$1,VLookups!$A$53:$B$54,2,FALSE)-U$3),$K73,$O73),"")</f>
        <v/>
      </c>
      <c r="V73" s="85" t="str">
        <f>IF(AND($D73&gt;0,$E73&gt;0,$F73&gt;0,NOT(ISBLANK($L73))),_xlfn.NORM.INV(ABS(VLOOKUP($Q$1,VLookups!$A$53:$B$54,2,FALSE)-V$3),$K73,$O73),"")</f>
        <v/>
      </c>
      <c r="W73" s="86" t="str">
        <f>IF(AND($D73&gt;0,$E73&gt;0,$F73&gt;0,NOT(ISBLANK($L73))),_xlfn.NORM.INV(ABS(VLOOKUP($Q$1,VLookups!$A$53:$B$54,2,FALSE)-W$3),$K73,$O73),"")</f>
        <v/>
      </c>
      <c r="X73" s="85" t="str">
        <f>IF(AND($D73&gt;0,$E73&gt;0,$F73&gt;0,NOT(ISBLANK($L73))),_xlfn.NORM.INV(ABS(VLOOKUP($Q$1,VLookups!$A$53:$B$54,2,FALSE)-X$3),$K73,$O73),"")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7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IF(AND(Q74&gt;0,E74&gt;0,NOT(O74="")),ABS(VLOOKUP($Q$1,VLookups!$A$53:$B$54,2,FALSE)-_xlfn.NORM.DIST(Q74,K74,O74,TRUE)),"")</f>
        <v/>
      </c>
      <c r="S74" s="86" t="str">
        <f>IF(AND($D74&gt;0,$E74&gt;0,$F74&gt;0,NOT(ISBLANK($L74))),_xlfn.NORM.INV(ABS(VLOOKUP($Q$1,VLookups!$A$53:$B$54,2,FALSE)-S$3),$K74,$O74),"")</f>
        <v/>
      </c>
      <c r="T74" s="85" t="str">
        <f>IF(AND($D74&gt;0,$E74&gt;0,$F74&gt;0,NOT(ISBLANK($L74))),_xlfn.NORM.INV(ABS(VLOOKUP($Q$1,VLookups!$A$53:$B$54,2,FALSE)-T$3),$K74,$O74),"")</f>
        <v/>
      </c>
      <c r="U74" s="86" t="str">
        <f>IF(AND($D74&gt;0,$E74&gt;0,$F74&gt;0,NOT(ISBLANK($L74))),_xlfn.NORM.INV(ABS(VLOOKUP($Q$1,VLookups!$A$53:$B$54,2,FALSE)-U$3),$K74,$O74),"")</f>
        <v/>
      </c>
      <c r="V74" s="85" t="str">
        <f>IF(AND($D74&gt;0,$E74&gt;0,$F74&gt;0,NOT(ISBLANK($L74))),_xlfn.NORM.INV(ABS(VLOOKUP($Q$1,VLookups!$A$53:$B$54,2,FALSE)-V$3),$K74,$O74),"")</f>
        <v/>
      </c>
      <c r="W74" s="86" t="str">
        <f>IF(AND($D74&gt;0,$E74&gt;0,$F74&gt;0,NOT(ISBLANK($L74))),_xlfn.NORM.INV(ABS(VLOOKUP($Q$1,VLookups!$A$53:$B$54,2,FALSE)-W$3),$K74,$O74),"")</f>
        <v/>
      </c>
      <c r="X74" s="85" t="str">
        <f>IF(AND($D74&gt;0,$E74&gt;0,$F74&gt;0,NOT(ISBLANK($L74))),_xlfn.NORM.INV(ABS(VLOOKUP($Q$1,VLookups!$A$53:$B$54,2,FALSE)-X$3),$K74,$O74),"")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7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IF(AND(Q75&gt;0,E75&gt;0,NOT(O75="")),ABS(VLOOKUP($Q$1,VLookups!$A$53:$B$54,2,FALSE)-_xlfn.NORM.DIST(Q75,K75,O75,TRUE)),"")</f>
        <v/>
      </c>
      <c r="S75" s="86" t="str">
        <f>IF(AND($D75&gt;0,$E75&gt;0,$F75&gt;0,NOT(ISBLANK($L75))),_xlfn.NORM.INV(ABS(VLOOKUP($Q$1,VLookups!$A$53:$B$54,2,FALSE)-S$3),$K75,$O75),"")</f>
        <v/>
      </c>
      <c r="T75" s="85" t="str">
        <f>IF(AND($D75&gt;0,$E75&gt;0,$F75&gt;0,NOT(ISBLANK($L75))),_xlfn.NORM.INV(ABS(VLOOKUP($Q$1,VLookups!$A$53:$B$54,2,FALSE)-T$3),$K75,$O75),"")</f>
        <v/>
      </c>
      <c r="U75" s="86" t="str">
        <f>IF(AND($D75&gt;0,$E75&gt;0,$F75&gt;0,NOT(ISBLANK($L75))),_xlfn.NORM.INV(ABS(VLOOKUP($Q$1,VLookups!$A$53:$B$54,2,FALSE)-U$3),$K75,$O75),"")</f>
        <v/>
      </c>
      <c r="V75" s="85" t="str">
        <f>IF(AND($D75&gt;0,$E75&gt;0,$F75&gt;0,NOT(ISBLANK($L75))),_xlfn.NORM.INV(ABS(VLOOKUP($Q$1,VLookups!$A$53:$B$54,2,FALSE)-V$3),$K75,$O75),"")</f>
        <v/>
      </c>
      <c r="W75" s="86" t="str">
        <f>IF(AND($D75&gt;0,$E75&gt;0,$F75&gt;0,NOT(ISBLANK($L75))),_xlfn.NORM.INV(ABS(VLOOKUP($Q$1,VLookups!$A$53:$B$54,2,FALSE)-W$3),$K75,$O75),"")</f>
        <v/>
      </c>
      <c r="X75" s="85" t="str">
        <f>IF(AND($D75&gt;0,$E75&gt;0,$F75&gt;0,NOT(ISBLANK($L75))),_xlfn.NORM.INV(ABS(VLOOKUP($Q$1,VLookups!$A$53:$B$54,2,FALSE)-X$3),$K75,$O75),"")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7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IF(AND(Q76&gt;0,E76&gt;0,NOT(O76="")),ABS(VLOOKUP($Q$1,VLookups!$A$53:$B$54,2,FALSE)-_xlfn.NORM.DIST(Q76,K76,O76,TRUE)),"")</f>
        <v/>
      </c>
      <c r="S76" s="86" t="str">
        <f>IF(AND($D76&gt;0,$E76&gt;0,$F76&gt;0,NOT(ISBLANK($L76))),_xlfn.NORM.INV(ABS(VLOOKUP($Q$1,VLookups!$A$53:$B$54,2,FALSE)-S$3),$K76,$O76),"")</f>
        <v/>
      </c>
      <c r="T76" s="85" t="str">
        <f>IF(AND($D76&gt;0,$E76&gt;0,$F76&gt;0,NOT(ISBLANK($L76))),_xlfn.NORM.INV(ABS(VLOOKUP($Q$1,VLookups!$A$53:$B$54,2,FALSE)-T$3),$K76,$O76),"")</f>
        <v/>
      </c>
      <c r="U76" s="86" t="str">
        <f>IF(AND($D76&gt;0,$E76&gt;0,$F76&gt;0,NOT(ISBLANK($L76))),_xlfn.NORM.INV(ABS(VLOOKUP($Q$1,VLookups!$A$53:$B$54,2,FALSE)-U$3),$K76,$O76),"")</f>
        <v/>
      </c>
      <c r="V76" s="85" t="str">
        <f>IF(AND($D76&gt;0,$E76&gt;0,$F76&gt;0,NOT(ISBLANK($L76))),_xlfn.NORM.INV(ABS(VLOOKUP($Q$1,VLookups!$A$53:$B$54,2,FALSE)-V$3),$K76,$O76),"")</f>
        <v/>
      </c>
      <c r="W76" s="86" t="str">
        <f>IF(AND($D76&gt;0,$E76&gt;0,$F76&gt;0,NOT(ISBLANK($L76))),_xlfn.NORM.INV(ABS(VLOOKUP($Q$1,VLookups!$A$53:$B$54,2,FALSE)-W$3),$K76,$O76),"")</f>
        <v/>
      </c>
      <c r="X76" s="85" t="str">
        <f>IF(AND($D76&gt;0,$E76&gt;0,$F76&gt;0,NOT(ISBLANK($L76))),_xlfn.NORM.INV(ABS(VLOOKUP($Q$1,VLookups!$A$53:$B$54,2,FALSE)-X$3),$K76,$O76),"")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7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IF(AND(Q77&gt;0,E77&gt;0,NOT(O77="")),ABS(VLOOKUP($Q$1,VLookups!$A$53:$B$54,2,FALSE)-_xlfn.NORM.DIST(Q77,K77,O77,TRUE)),"")</f>
        <v/>
      </c>
      <c r="S77" s="86" t="str">
        <f>IF(AND($D77&gt;0,$E77&gt;0,$F77&gt;0,NOT(ISBLANK($L77))),_xlfn.NORM.INV(ABS(VLOOKUP($Q$1,VLookups!$A$53:$B$54,2,FALSE)-S$3),$K77,$O77),"")</f>
        <v/>
      </c>
      <c r="T77" s="85" t="str">
        <f>IF(AND($D77&gt;0,$E77&gt;0,$F77&gt;0,NOT(ISBLANK($L77))),_xlfn.NORM.INV(ABS(VLOOKUP($Q$1,VLookups!$A$53:$B$54,2,FALSE)-T$3),$K77,$O77),"")</f>
        <v/>
      </c>
      <c r="U77" s="86" t="str">
        <f>IF(AND($D77&gt;0,$E77&gt;0,$F77&gt;0,NOT(ISBLANK($L77))),_xlfn.NORM.INV(ABS(VLOOKUP($Q$1,VLookups!$A$53:$B$54,2,FALSE)-U$3),$K77,$O77),"")</f>
        <v/>
      </c>
      <c r="V77" s="85" t="str">
        <f>IF(AND($D77&gt;0,$E77&gt;0,$F77&gt;0,NOT(ISBLANK($L77))),_xlfn.NORM.INV(ABS(VLOOKUP($Q$1,VLookups!$A$53:$B$54,2,FALSE)-V$3),$K77,$O77),"")</f>
        <v/>
      </c>
      <c r="W77" s="86" t="str">
        <f>IF(AND($D77&gt;0,$E77&gt;0,$F77&gt;0,NOT(ISBLANK($L77))),_xlfn.NORM.INV(ABS(VLOOKUP($Q$1,VLookups!$A$53:$B$54,2,FALSE)-W$3),$K77,$O77),"")</f>
        <v/>
      </c>
      <c r="X77" s="85" t="str">
        <f>IF(AND($D77&gt;0,$E77&gt;0,$F77&gt;0,NOT(ISBLANK($L77))),_xlfn.NORM.INV(ABS(VLOOKUP($Q$1,VLookups!$A$53:$B$54,2,FALSE)-X$3),$K77,$O77),"")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7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IF(AND(Q78&gt;0,E78&gt;0,NOT(O78="")),ABS(VLOOKUP($Q$1,VLookups!$A$53:$B$54,2,FALSE)-_xlfn.NORM.DIST(Q78,K78,O78,TRUE)),"")</f>
        <v/>
      </c>
      <c r="S78" s="86" t="str">
        <f>IF(AND($D78&gt;0,$E78&gt;0,$F78&gt;0,NOT(ISBLANK($L78))),_xlfn.NORM.INV(ABS(VLOOKUP($Q$1,VLookups!$A$53:$B$54,2,FALSE)-S$3),$K78,$O78),"")</f>
        <v/>
      </c>
      <c r="T78" s="85" t="str">
        <f>IF(AND($D78&gt;0,$E78&gt;0,$F78&gt;0,NOT(ISBLANK($L78))),_xlfn.NORM.INV(ABS(VLOOKUP($Q$1,VLookups!$A$53:$B$54,2,FALSE)-T$3),$K78,$O78),"")</f>
        <v/>
      </c>
      <c r="U78" s="86" t="str">
        <f>IF(AND($D78&gt;0,$E78&gt;0,$F78&gt;0,NOT(ISBLANK($L78))),_xlfn.NORM.INV(ABS(VLOOKUP($Q$1,VLookups!$A$53:$B$54,2,FALSE)-U$3),$K78,$O78),"")</f>
        <v/>
      </c>
      <c r="V78" s="85" t="str">
        <f>IF(AND($D78&gt;0,$E78&gt;0,$F78&gt;0,NOT(ISBLANK($L78))),_xlfn.NORM.INV(ABS(VLOOKUP($Q$1,VLookups!$A$53:$B$54,2,FALSE)-V$3),$K78,$O78),"")</f>
        <v/>
      </c>
      <c r="W78" s="86" t="str">
        <f>IF(AND($D78&gt;0,$E78&gt;0,$F78&gt;0,NOT(ISBLANK($L78))),_xlfn.NORM.INV(ABS(VLOOKUP($Q$1,VLookups!$A$53:$B$54,2,FALSE)-W$3),$K78,$O78),"")</f>
        <v/>
      </c>
      <c r="X78" s="85" t="str">
        <f>IF(AND($D78&gt;0,$E78&gt;0,$F78&gt;0,NOT(ISBLANK($L78))),_xlfn.NORM.INV(ABS(VLOOKUP($Q$1,VLookups!$A$53:$B$54,2,FALSE)-X$3),$K78,$O78),"")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7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IF(AND(Q79&gt;0,E79&gt;0,NOT(O79="")),ABS(VLOOKUP($Q$1,VLookups!$A$53:$B$54,2,FALSE)-_xlfn.NORM.DIST(Q79,K79,O79,TRUE)),"")</f>
        <v/>
      </c>
      <c r="S79" s="86" t="str">
        <f>IF(AND($D79&gt;0,$E79&gt;0,$F79&gt;0,NOT(ISBLANK($L79))),_xlfn.NORM.INV(ABS(VLOOKUP($Q$1,VLookups!$A$53:$B$54,2,FALSE)-S$3),$K79,$O79),"")</f>
        <v/>
      </c>
      <c r="T79" s="85" t="str">
        <f>IF(AND($D79&gt;0,$E79&gt;0,$F79&gt;0,NOT(ISBLANK($L79))),_xlfn.NORM.INV(ABS(VLOOKUP($Q$1,VLookups!$A$53:$B$54,2,FALSE)-T$3),$K79,$O79),"")</f>
        <v/>
      </c>
      <c r="U79" s="86" t="str">
        <f>IF(AND($D79&gt;0,$E79&gt;0,$F79&gt;0,NOT(ISBLANK($L79))),_xlfn.NORM.INV(ABS(VLOOKUP($Q$1,VLookups!$A$53:$B$54,2,FALSE)-U$3),$K79,$O79),"")</f>
        <v/>
      </c>
      <c r="V79" s="85" t="str">
        <f>IF(AND($D79&gt;0,$E79&gt;0,$F79&gt;0,NOT(ISBLANK($L79))),_xlfn.NORM.INV(ABS(VLOOKUP($Q$1,VLookups!$A$53:$B$54,2,FALSE)-V$3),$K79,$O79),"")</f>
        <v/>
      </c>
      <c r="W79" s="86" t="str">
        <f>IF(AND($D79&gt;0,$E79&gt;0,$F79&gt;0,NOT(ISBLANK($L79))),_xlfn.NORM.INV(ABS(VLOOKUP($Q$1,VLookups!$A$53:$B$54,2,FALSE)-W$3),$K79,$O79),"")</f>
        <v/>
      </c>
      <c r="X79" s="85" t="str">
        <f>IF(AND($D79&gt;0,$E79&gt;0,$F79&gt;0,NOT(ISBLANK($L79))),_xlfn.NORM.INV(ABS(VLOOKUP($Q$1,VLookups!$A$53:$B$54,2,FALSE)-X$3),$K79,$O79),"")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7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IF(AND(Q80&gt;0,E80&gt;0,NOT(O80="")),ABS(VLOOKUP($Q$1,VLookups!$A$53:$B$54,2,FALSE)-_xlfn.NORM.DIST(Q80,K80,O80,TRUE)),"")</f>
        <v/>
      </c>
      <c r="S80" s="86" t="str">
        <f>IF(AND($D80&gt;0,$E80&gt;0,$F80&gt;0,NOT(ISBLANK($L80))),_xlfn.NORM.INV(ABS(VLOOKUP($Q$1,VLookups!$A$53:$B$54,2,FALSE)-S$3),$K80,$O80),"")</f>
        <v/>
      </c>
      <c r="T80" s="85" t="str">
        <f>IF(AND($D80&gt;0,$E80&gt;0,$F80&gt;0,NOT(ISBLANK($L80))),_xlfn.NORM.INV(ABS(VLOOKUP($Q$1,VLookups!$A$53:$B$54,2,FALSE)-T$3),$K80,$O80),"")</f>
        <v/>
      </c>
      <c r="U80" s="86" t="str">
        <f>IF(AND($D80&gt;0,$E80&gt;0,$F80&gt;0,NOT(ISBLANK($L80))),_xlfn.NORM.INV(ABS(VLOOKUP($Q$1,VLookups!$A$53:$B$54,2,FALSE)-U$3),$K80,$O80),"")</f>
        <v/>
      </c>
      <c r="V80" s="85" t="str">
        <f>IF(AND($D80&gt;0,$E80&gt;0,$F80&gt;0,NOT(ISBLANK($L80))),_xlfn.NORM.INV(ABS(VLOOKUP($Q$1,VLookups!$A$53:$B$54,2,FALSE)-V$3),$K80,$O80),"")</f>
        <v/>
      </c>
      <c r="W80" s="86" t="str">
        <f>IF(AND($D80&gt;0,$E80&gt;0,$F80&gt;0,NOT(ISBLANK($L80))),_xlfn.NORM.INV(ABS(VLOOKUP($Q$1,VLookups!$A$53:$B$54,2,FALSE)-W$3),$K80,$O80),"")</f>
        <v/>
      </c>
      <c r="X80" s="85" t="str">
        <f>IF(AND($D80&gt;0,$E80&gt;0,$F80&gt;0,NOT(ISBLANK($L80))),_xlfn.NORM.INV(ABS(VLOOKUP($Q$1,VLookups!$A$53:$B$54,2,FALSE)-X$3),$K80,$O80),"")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7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IF(AND(Q81&gt;0,E81&gt;0,NOT(O81="")),ABS(VLOOKUP($Q$1,VLookups!$A$53:$B$54,2,FALSE)-_xlfn.NORM.DIST(Q81,K81,O81,TRUE)),"")</f>
        <v/>
      </c>
      <c r="S81" s="86" t="str">
        <f>IF(AND($D81&gt;0,$E81&gt;0,$F81&gt;0,NOT(ISBLANK($L81))),_xlfn.NORM.INV(ABS(VLOOKUP($Q$1,VLookups!$A$53:$B$54,2,FALSE)-S$3),$K81,$O81),"")</f>
        <v/>
      </c>
      <c r="T81" s="85" t="str">
        <f>IF(AND($D81&gt;0,$E81&gt;0,$F81&gt;0,NOT(ISBLANK($L81))),_xlfn.NORM.INV(ABS(VLOOKUP($Q$1,VLookups!$A$53:$B$54,2,FALSE)-T$3),$K81,$O81),"")</f>
        <v/>
      </c>
      <c r="U81" s="86" t="str">
        <f>IF(AND($D81&gt;0,$E81&gt;0,$F81&gt;0,NOT(ISBLANK($L81))),_xlfn.NORM.INV(ABS(VLOOKUP($Q$1,VLookups!$A$53:$B$54,2,FALSE)-U$3),$K81,$O81),"")</f>
        <v/>
      </c>
      <c r="V81" s="85" t="str">
        <f>IF(AND($D81&gt;0,$E81&gt;0,$F81&gt;0,NOT(ISBLANK($L81))),_xlfn.NORM.INV(ABS(VLOOKUP($Q$1,VLookups!$A$53:$B$54,2,FALSE)-V$3),$K81,$O81),"")</f>
        <v/>
      </c>
      <c r="W81" s="86" t="str">
        <f>IF(AND($D81&gt;0,$E81&gt;0,$F81&gt;0,NOT(ISBLANK($L81))),_xlfn.NORM.INV(ABS(VLOOKUP($Q$1,VLookups!$A$53:$B$54,2,FALSE)-W$3),$K81,$O81),"")</f>
        <v/>
      </c>
      <c r="X81" s="85" t="str">
        <f>IF(AND($D81&gt;0,$E81&gt;0,$F81&gt;0,NOT(ISBLANK($L81))),_xlfn.NORM.INV(ABS(VLOOKUP($Q$1,VLookups!$A$53:$B$54,2,FALSE)-X$3),$K81,$O81),"")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7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IF(AND(Q82&gt;0,E82&gt;0,NOT(O82="")),ABS(VLOOKUP($Q$1,VLookups!$A$53:$B$54,2,FALSE)-_xlfn.NORM.DIST(Q82,K82,O82,TRUE)),"")</f>
        <v/>
      </c>
      <c r="S82" s="86" t="str">
        <f>IF(AND($D82&gt;0,$E82&gt;0,$F82&gt;0,NOT(ISBLANK($L82))),_xlfn.NORM.INV(ABS(VLOOKUP($Q$1,VLookups!$A$53:$B$54,2,FALSE)-S$3),$K82,$O82),"")</f>
        <v/>
      </c>
      <c r="T82" s="85" t="str">
        <f>IF(AND($D82&gt;0,$E82&gt;0,$F82&gt;0,NOT(ISBLANK($L82))),_xlfn.NORM.INV(ABS(VLOOKUP($Q$1,VLookups!$A$53:$B$54,2,FALSE)-T$3),$K82,$O82),"")</f>
        <v/>
      </c>
      <c r="U82" s="86" t="str">
        <f>IF(AND($D82&gt;0,$E82&gt;0,$F82&gt;0,NOT(ISBLANK($L82))),_xlfn.NORM.INV(ABS(VLOOKUP($Q$1,VLookups!$A$53:$B$54,2,FALSE)-U$3),$K82,$O82),"")</f>
        <v/>
      </c>
      <c r="V82" s="85" t="str">
        <f>IF(AND($D82&gt;0,$E82&gt;0,$F82&gt;0,NOT(ISBLANK($L82))),_xlfn.NORM.INV(ABS(VLOOKUP($Q$1,VLookups!$A$53:$B$54,2,FALSE)-V$3),$K82,$O82),"")</f>
        <v/>
      </c>
      <c r="W82" s="86" t="str">
        <f>IF(AND($D82&gt;0,$E82&gt;0,$F82&gt;0,NOT(ISBLANK($L82))),_xlfn.NORM.INV(ABS(VLOOKUP($Q$1,VLookups!$A$53:$B$54,2,FALSE)-W$3),$K82,$O82),"")</f>
        <v/>
      </c>
      <c r="X82" s="85" t="str">
        <f>IF(AND($D82&gt;0,$E82&gt;0,$F82&gt;0,NOT(ISBLANK($L82))),_xlfn.NORM.INV(ABS(VLOOKUP($Q$1,VLookups!$A$53:$B$54,2,FALSE)-X$3),$K82,$O82),"")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7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IF(AND(Q83&gt;0,E83&gt;0,NOT(O83="")),ABS(VLOOKUP($Q$1,VLookups!$A$53:$B$54,2,FALSE)-_xlfn.NORM.DIST(Q83,K83,O83,TRUE)),"")</f>
        <v/>
      </c>
      <c r="S83" s="86" t="str">
        <f>IF(AND($D83&gt;0,$E83&gt;0,$F83&gt;0,NOT(ISBLANK($L83))),_xlfn.NORM.INV(ABS(VLOOKUP($Q$1,VLookups!$A$53:$B$54,2,FALSE)-S$3),$K83,$O83),"")</f>
        <v/>
      </c>
      <c r="T83" s="85" t="str">
        <f>IF(AND($D83&gt;0,$E83&gt;0,$F83&gt;0,NOT(ISBLANK($L83))),_xlfn.NORM.INV(ABS(VLOOKUP($Q$1,VLookups!$A$53:$B$54,2,FALSE)-T$3),$K83,$O83),"")</f>
        <v/>
      </c>
      <c r="U83" s="86" t="str">
        <f>IF(AND($D83&gt;0,$E83&gt;0,$F83&gt;0,NOT(ISBLANK($L83))),_xlfn.NORM.INV(ABS(VLOOKUP($Q$1,VLookups!$A$53:$B$54,2,FALSE)-U$3),$K83,$O83),"")</f>
        <v/>
      </c>
      <c r="V83" s="85" t="str">
        <f>IF(AND($D83&gt;0,$E83&gt;0,$F83&gt;0,NOT(ISBLANK($L83))),_xlfn.NORM.INV(ABS(VLOOKUP($Q$1,VLookups!$A$53:$B$54,2,FALSE)-V$3),$K83,$O83),"")</f>
        <v/>
      </c>
      <c r="W83" s="86" t="str">
        <f>IF(AND($D83&gt;0,$E83&gt;0,$F83&gt;0,NOT(ISBLANK($L83))),_xlfn.NORM.INV(ABS(VLOOKUP($Q$1,VLookups!$A$53:$B$54,2,FALSE)-W$3),$K83,$O83),"")</f>
        <v/>
      </c>
      <c r="X83" s="85" t="str">
        <f>IF(AND($D83&gt;0,$E83&gt;0,$F83&gt;0,NOT(ISBLANK($L83))),_xlfn.NORM.INV(ABS(VLOOKUP($Q$1,VLookups!$A$53:$B$54,2,FALSE)-X$3),$K83,$O83),"")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7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IF(AND(Q84&gt;0,E84&gt;0,NOT(O84="")),ABS(VLOOKUP($Q$1,VLookups!$A$53:$B$54,2,FALSE)-_xlfn.NORM.DIST(Q84,K84,O84,TRUE)),"")</f>
        <v/>
      </c>
      <c r="S84" s="86" t="str">
        <f>IF(AND($D84&gt;0,$E84&gt;0,$F84&gt;0,NOT(ISBLANK($L84))),_xlfn.NORM.INV(ABS(VLOOKUP($Q$1,VLookups!$A$53:$B$54,2,FALSE)-S$3),$K84,$O84),"")</f>
        <v/>
      </c>
      <c r="T84" s="85" t="str">
        <f>IF(AND($D84&gt;0,$E84&gt;0,$F84&gt;0,NOT(ISBLANK($L84))),_xlfn.NORM.INV(ABS(VLOOKUP($Q$1,VLookups!$A$53:$B$54,2,FALSE)-T$3),$K84,$O84),"")</f>
        <v/>
      </c>
      <c r="U84" s="86" t="str">
        <f>IF(AND($D84&gt;0,$E84&gt;0,$F84&gt;0,NOT(ISBLANK($L84))),_xlfn.NORM.INV(ABS(VLOOKUP($Q$1,VLookups!$A$53:$B$54,2,FALSE)-U$3),$K84,$O84),"")</f>
        <v/>
      </c>
      <c r="V84" s="85" t="str">
        <f>IF(AND($D84&gt;0,$E84&gt;0,$F84&gt;0,NOT(ISBLANK($L84))),_xlfn.NORM.INV(ABS(VLOOKUP($Q$1,VLookups!$A$53:$B$54,2,FALSE)-V$3),$K84,$O84),"")</f>
        <v/>
      </c>
      <c r="W84" s="86" t="str">
        <f>IF(AND($D84&gt;0,$E84&gt;0,$F84&gt;0,NOT(ISBLANK($L84))),_xlfn.NORM.INV(ABS(VLOOKUP($Q$1,VLookups!$A$53:$B$54,2,FALSE)-W$3),$K84,$O84),"")</f>
        <v/>
      </c>
      <c r="X84" s="85" t="str">
        <f>IF(AND($D84&gt;0,$E84&gt;0,$F84&gt;0,NOT(ISBLANK($L84))),_xlfn.NORM.INV(ABS(VLOOKUP($Q$1,VLookups!$A$53:$B$54,2,FALSE)-X$3),$K84,$O84),"")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7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IF(AND(Q85&gt;0,E85&gt;0,NOT(O85="")),ABS(VLOOKUP($Q$1,VLookups!$A$53:$B$54,2,FALSE)-_xlfn.NORM.DIST(Q85,K85,O85,TRUE)),"")</f>
        <v/>
      </c>
      <c r="S85" s="86" t="str">
        <f>IF(AND($D85&gt;0,$E85&gt;0,$F85&gt;0,NOT(ISBLANK($L85))),_xlfn.NORM.INV(ABS(VLOOKUP($Q$1,VLookups!$A$53:$B$54,2,FALSE)-S$3),$K85,$O85),"")</f>
        <v/>
      </c>
      <c r="T85" s="85" t="str">
        <f>IF(AND($D85&gt;0,$E85&gt;0,$F85&gt;0,NOT(ISBLANK($L85))),_xlfn.NORM.INV(ABS(VLOOKUP($Q$1,VLookups!$A$53:$B$54,2,FALSE)-T$3),$K85,$O85),"")</f>
        <v/>
      </c>
      <c r="U85" s="86" t="str">
        <f>IF(AND($D85&gt;0,$E85&gt;0,$F85&gt;0,NOT(ISBLANK($L85))),_xlfn.NORM.INV(ABS(VLOOKUP($Q$1,VLookups!$A$53:$B$54,2,FALSE)-U$3),$K85,$O85),"")</f>
        <v/>
      </c>
      <c r="V85" s="85" t="str">
        <f>IF(AND($D85&gt;0,$E85&gt;0,$F85&gt;0,NOT(ISBLANK($L85))),_xlfn.NORM.INV(ABS(VLOOKUP($Q$1,VLookups!$A$53:$B$54,2,FALSE)-V$3),$K85,$O85),"")</f>
        <v/>
      </c>
      <c r="W85" s="86" t="str">
        <f>IF(AND($D85&gt;0,$E85&gt;0,$F85&gt;0,NOT(ISBLANK($L85))),_xlfn.NORM.INV(ABS(VLOOKUP($Q$1,VLookups!$A$53:$B$54,2,FALSE)-W$3),$K85,$O85),"")</f>
        <v/>
      </c>
      <c r="X85" s="85" t="str">
        <f>IF(AND($D85&gt;0,$E85&gt;0,$F85&gt;0,NOT(ISBLANK($L85))),_xlfn.NORM.INV(ABS(VLOOKUP($Q$1,VLookups!$A$53:$B$54,2,FALSE)-X$3),$K85,$O85),"")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7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IF(AND(Q86&gt;0,E86&gt;0,NOT(O86="")),ABS(VLOOKUP($Q$1,VLookups!$A$53:$B$54,2,FALSE)-_xlfn.NORM.DIST(Q86,K86,O86,TRUE)),"")</f>
        <v/>
      </c>
      <c r="S86" s="86" t="str">
        <f>IF(AND($D86&gt;0,$E86&gt;0,$F86&gt;0,NOT(ISBLANK($L86))),_xlfn.NORM.INV(ABS(VLOOKUP($Q$1,VLookups!$A$53:$B$54,2,FALSE)-S$3),$K86,$O86),"")</f>
        <v/>
      </c>
      <c r="T86" s="85" t="str">
        <f>IF(AND($D86&gt;0,$E86&gt;0,$F86&gt;0,NOT(ISBLANK($L86))),_xlfn.NORM.INV(ABS(VLOOKUP($Q$1,VLookups!$A$53:$B$54,2,FALSE)-T$3),$K86,$O86),"")</f>
        <v/>
      </c>
      <c r="U86" s="86" t="str">
        <f>IF(AND($D86&gt;0,$E86&gt;0,$F86&gt;0,NOT(ISBLANK($L86))),_xlfn.NORM.INV(ABS(VLOOKUP($Q$1,VLookups!$A$53:$B$54,2,FALSE)-U$3),$K86,$O86),"")</f>
        <v/>
      </c>
      <c r="V86" s="85" t="str">
        <f>IF(AND($D86&gt;0,$E86&gt;0,$F86&gt;0,NOT(ISBLANK($L86))),_xlfn.NORM.INV(ABS(VLOOKUP($Q$1,VLookups!$A$53:$B$54,2,FALSE)-V$3),$K86,$O86),"")</f>
        <v/>
      </c>
      <c r="W86" s="86" t="str">
        <f>IF(AND($D86&gt;0,$E86&gt;0,$F86&gt;0,NOT(ISBLANK($L86))),_xlfn.NORM.INV(ABS(VLOOKUP($Q$1,VLookups!$A$53:$B$54,2,FALSE)-W$3),$K86,$O86),"")</f>
        <v/>
      </c>
      <c r="X86" s="85" t="str">
        <f>IF(AND($D86&gt;0,$E86&gt;0,$F86&gt;0,NOT(ISBLANK($L86))),_xlfn.NORM.INV(ABS(VLOOKUP($Q$1,VLookups!$A$53:$B$54,2,FALSE)-X$3),$K86,$O86),"")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7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IF(AND(Q87&gt;0,E87&gt;0,NOT(O87="")),ABS(VLOOKUP($Q$1,VLookups!$A$53:$B$54,2,FALSE)-_xlfn.NORM.DIST(Q87,K87,O87,TRUE)),"")</f>
        <v/>
      </c>
      <c r="S87" s="86" t="str">
        <f>IF(AND($D87&gt;0,$E87&gt;0,$F87&gt;0,NOT(ISBLANK($L87))),_xlfn.NORM.INV(ABS(VLOOKUP($Q$1,VLookups!$A$53:$B$54,2,FALSE)-S$3),$K87,$O87),"")</f>
        <v/>
      </c>
      <c r="T87" s="85" t="str">
        <f>IF(AND($D87&gt;0,$E87&gt;0,$F87&gt;0,NOT(ISBLANK($L87))),_xlfn.NORM.INV(ABS(VLOOKUP($Q$1,VLookups!$A$53:$B$54,2,FALSE)-T$3),$K87,$O87),"")</f>
        <v/>
      </c>
      <c r="U87" s="86" t="str">
        <f>IF(AND($D87&gt;0,$E87&gt;0,$F87&gt;0,NOT(ISBLANK($L87))),_xlfn.NORM.INV(ABS(VLOOKUP($Q$1,VLookups!$A$53:$B$54,2,FALSE)-U$3),$K87,$O87),"")</f>
        <v/>
      </c>
      <c r="V87" s="85" t="str">
        <f>IF(AND($D87&gt;0,$E87&gt;0,$F87&gt;0,NOT(ISBLANK($L87))),_xlfn.NORM.INV(ABS(VLOOKUP($Q$1,VLookups!$A$53:$B$54,2,FALSE)-V$3),$K87,$O87),"")</f>
        <v/>
      </c>
      <c r="W87" s="86" t="str">
        <f>IF(AND($D87&gt;0,$E87&gt;0,$F87&gt;0,NOT(ISBLANK($L87))),_xlfn.NORM.INV(ABS(VLOOKUP($Q$1,VLookups!$A$53:$B$54,2,FALSE)-W$3),$K87,$O87),"")</f>
        <v/>
      </c>
      <c r="X87" s="85" t="str">
        <f>IF(AND($D87&gt;0,$E87&gt;0,$F87&gt;0,NOT(ISBLANK($L87))),_xlfn.NORM.INV(ABS(VLOOKUP($Q$1,VLookups!$A$53:$B$54,2,FALSE)-X$3),$K87,$O87),"")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7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IF(AND(Q88&gt;0,E88&gt;0,NOT(O88="")),ABS(VLOOKUP($Q$1,VLookups!$A$53:$B$54,2,FALSE)-_xlfn.NORM.DIST(Q88,K88,O88,TRUE)),"")</f>
        <v/>
      </c>
      <c r="S88" s="86" t="str">
        <f>IF(AND($D88&gt;0,$E88&gt;0,$F88&gt;0,NOT(ISBLANK($L88))),_xlfn.NORM.INV(ABS(VLOOKUP($Q$1,VLookups!$A$53:$B$54,2,FALSE)-S$3),$K88,$O88),"")</f>
        <v/>
      </c>
      <c r="T88" s="85" t="str">
        <f>IF(AND($D88&gt;0,$E88&gt;0,$F88&gt;0,NOT(ISBLANK($L88))),_xlfn.NORM.INV(ABS(VLOOKUP($Q$1,VLookups!$A$53:$B$54,2,FALSE)-T$3),$K88,$O88),"")</f>
        <v/>
      </c>
      <c r="U88" s="86" t="str">
        <f>IF(AND($D88&gt;0,$E88&gt;0,$F88&gt;0,NOT(ISBLANK($L88))),_xlfn.NORM.INV(ABS(VLOOKUP($Q$1,VLookups!$A$53:$B$54,2,FALSE)-U$3),$K88,$O88),"")</f>
        <v/>
      </c>
      <c r="V88" s="85" t="str">
        <f>IF(AND($D88&gt;0,$E88&gt;0,$F88&gt;0,NOT(ISBLANK($L88))),_xlfn.NORM.INV(ABS(VLOOKUP($Q$1,VLookups!$A$53:$B$54,2,FALSE)-V$3),$K88,$O88),"")</f>
        <v/>
      </c>
      <c r="W88" s="86" t="str">
        <f>IF(AND($D88&gt;0,$E88&gt;0,$F88&gt;0,NOT(ISBLANK($L88))),_xlfn.NORM.INV(ABS(VLOOKUP($Q$1,VLookups!$A$53:$B$54,2,FALSE)-W$3),$K88,$O88),"")</f>
        <v/>
      </c>
      <c r="X88" s="85" t="str">
        <f>IF(AND($D88&gt;0,$E88&gt;0,$F88&gt;0,NOT(ISBLANK($L88))),_xlfn.NORM.INV(ABS(VLOOKUP($Q$1,VLookups!$A$53:$B$54,2,FALSE)-X$3),$K88,$O88),"")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7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IF(AND(Q89&gt;0,E89&gt;0,NOT(O89="")),ABS(VLOOKUP($Q$1,VLookups!$A$53:$B$54,2,FALSE)-_xlfn.NORM.DIST(Q89,K89,O89,TRUE)),"")</f>
        <v/>
      </c>
      <c r="S89" s="86" t="str">
        <f>IF(AND($D89&gt;0,$E89&gt;0,$F89&gt;0,NOT(ISBLANK($L89))),_xlfn.NORM.INV(ABS(VLOOKUP($Q$1,VLookups!$A$53:$B$54,2,FALSE)-S$3),$K89,$O89),"")</f>
        <v/>
      </c>
      <c r="T89" s="85" t="str">
        <f>IF(AND($D89&gt;0,$E89&gt;0,$F89&gt;0,NOT(ISBLANK($L89))),_xlfn.NORM.INV(ABS(VLOOKUP($Q$1,VLookups!$A$53:$B$54,2,FALSE)-T$3),$K89,$O89),"")</f>
        <v/>
      </c>
      <c r="U89" s="86" t="str">
        <f>IF(AND($D89&gt;0,$E89&gt;0,$F89&gt;0,NOT(ISBLANK($L89))),_xlfn.NORM.INV(ABS(VLOOKUP($Q$1,VLookups!$A$53:$B$54,2,FALSE)-U$3),$K89,$O89),"")</f>
        <v/>
      </c>
      <c r="V89" s="85" t="str">
        <f>IF(AND($D89&gt;0,$E89&gt;0,$F89&gt;0,NOT(ISBLANK($L89))),_xlfn.NORM.INV(ABS(VLOOKUP($Q$1,VLookups!$A$53:$B$54,2,FALSE)-V$3),$K89,$O89),"")</f>
        <v/>
      </c>
      <c r="W89" s="86" t="str">
        <f>IF(AND($D89&gt;0,$E89&gt;0,$F89&gt;0,NOT(ISBLANK($L89))),_xlfn.NORM.INV(ABS(VLOOKUP($Q$1,VLookups!$A$53:$B$54,2,FALSE)-W$3),$K89,$O89),"")</f>
        <v/>
      </c>
      <c r="X89" s="85" t="str">
        <f>IF(AND($D89&gt;0,$E89&gt;0,$F89&gt;0,NOT(ISBLANK($L89))),_xlfn.NORM.INV(ABS(VLOOKUP($Q$1,VLookups!$A$53:$B$54,2,FALSE)-X$3),$K89,$O89),"")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7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IF(AND(Q90&gt;0,E90&gt;0,NOT(O90="")),ABS(VLOOKUP($Q$1,VLookups!$A$53:$B$54,2,FALSE)-_xlfn.NORM.DIST(Q90,K90,O90,TRUE)),"")</f>
        <v/>
      </c>
      <c r="S90" s="86" t="str">
        <f>IF(AND($D90&gt;0,$E90&gt;0,$F90&gt;0,NOT(ISBLANK($L90))),_xlfn.NORM.INV(ABS(VLOOKUP($Q$1,VLookups!$A$53:$B$54,2,FALSE)-S$3),$K90,$O90),"")</f>
        <v/>
      </c>
      <c r="T90" s="85" t="str">
        <f>IF(AND($D90&gt;0,$E90&gt;0,$F90&gt;0,NOT(ISBLANK($L90))),_xlfn.NORM.INV(ABS(VLOOKUP($Q$1,VLookups!$A$53:$B$54,2,FALSE)-T$3),$K90,$O90),"")</f>
        <v/>
      </c>
      <c r="U90" s="86" t="str">
        <f>IF(AND($D90&gt;0,$E90&gt;0,$F90&gt;0,NOT(ISBLANK($L90))),_xlfn.NORM.INV(ABS(VLOOKUP($Q$1,VLookups!$A$53:$B$54,2,FALSE)-U$3),$K90,$O90),"")</f>
        <v/>
      </c>
      <c r="V90" s="85" t="str">
        <f>IF(AND($D90&gt;0,$E90&gt;0,$F90&gt;0,NOT(ISBLANK($L90))),_xlfn.NORM.INV(ABS(VLOOKUP($Q$1,VLookups!$A$53:$B$54,2,FALSE)-V$3),$K90,$O90),"")</f>
        <v/>
      </c>
      <c r="W90" s="86" t="str">
        <f>IF(AND($D90&gt;0,$E90&gt;0,$F90&gt;0,NOT(ISBLANK($L90))),_xlfn.NORM.INV(ABS(VLOOKUP($Q$1,VLookups!$A$53:$B$54,2,FALSE)-W$3),$K90,$O90),"")</f>
        <v/>
      </c>
      <c r="X90" s="85" t="str">
        <f>IF(AND($D90&gt;0,$E90&gt;0,$F90&gt;0,NOT(ISBLANK($L90))),_xlfn.NORM.INV(ABS(VLOOKUP($Q$1,VLookups!$A$53:$B$54,2,FALSE)-X$3),$K90,$O90),"")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7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IF(AND(Q91&gt;0,E91&gt;0,NOT(O91="")),ABS(VLOOKUP($Q$1,VLookups!$A$53:$B$54,2,FALSE)-_xlfn.NORM.DIST(Q91,K91,O91,TRUE)),"")</f>
        <v/>
      </c>
      <c r="S91" s="86" t="str">
        <f>IF(AND($D91&gt;0,$E91&gt;0,$F91&gt;0,NOT(ISBLANK($L91))),_xlfn.NORM.INV(ABS(VLOOKUP($Q$1,VLookups!$A$53:$B$54,2,FALSE)-S$3),$K91,$O91),"")</f>
        <v/>
      </c>
      <c r="T91" s="85" t="str">
        <f>IF(AND($D91&gt;0,$E91&gt;0,$F91&gt;0,NOT(ISBLANK($L91))),_xlfn.NORM.INV(ABS(VLOOKUP($Q$1,VLookups!$A$53:$B$54,2,FALSE)-T$3),$K91,$O91),"")</f>
        <v/>
      </c>
      <c r="U91" s="86" t="str">
        <f>IF(AND($D91&gt;0,$E91&gt;0,$F91&gt;0,NOT(ISBLANK($L91))),_xlfn.NORM.INV(ABS(VLOOKUP($Q$1,VLookups!$A$53:$B$54,2,FALSE)-U$3),$K91,$O91),"")</f>
        <v/>
      </c>
      <c r="V91" s="85" t="str">
        <f>IF(AND($D91&gt;0,$E91&gt;0,$F91&gt;0,NOT(ISBLANK($L91))),_xlfn.NORM.INV(ABS(VLOOKUP($Q$1,VLookups!$A$53:$B$54,2,FALSE)-V$3),$K91,$O91),"")</f>
        <v/>
      </c>
      <c r="W91" s="86" t="str">
        <f>IF(AND($D91&gt;0,$E91&gt;0,$F91&gt;0,NOT(ISBLANK($L91))),_xlfn.NORM.INV(ABS(VLOOKUP($Q$1,VLookups!$A$53:$B$54,2,FALSE)-W$3),$K91,$O91),"")</f>
        <v/>
      </c>
      <c r="X91" s="85" t="str">
        <f>IF(AND($D91&gt;0,$E91&gt;0,$F91&gt;0,NOT(ISBLANK($L91))),_xlfn.NORM.INV(ABS(VLOOKUP($Q$1,VLookups!$A$53:$B$54,2,FALSE)-X$3),$K91,$O91),"")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7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IF(AND(Q92&gt;0,E92&gt;0,NOT(O92="")),ABS(VLOOKUP($Q$1,VLookups!$A$53:$B$54,2,FALSE)-_xlfn.NORM.DIST(Q92,K92,O92,TRUE)),"")</f>
        <v/>
      </c>
      <c r="S92" s="86" t="str">
        <f>IF(AND($D92&gt;0,$E92&gt;0,$F92&gt;0,NOT(ISBLANK($L92))),_xlfn.NORM.INV(ABS(VLOOKUP($Q$1,VLookups!$A$53:$B$54,2,FALSE)-S$3),$K92,$O92),"")</f>
        <v/>
      </c>
      <c r="T92" s="85" t="str">
        <f>IF(AND($D92&gt;0,$E92&gt;0,$F92&gt;0,NOT(ISBLANK($L92))),_xlfn.NORM.INV(ABS(VLOOKUP($Q$1,VLookups!$A$53:$B$54,2,FALSE)-T$3),$K92,$O92),"")</f>
        <v/>
      </c>
      <c r="U92" s="86" t="str">
        <f>IF(AND($D92&gt;0,$E92&gt;0,$F92&gt;0,NOT(ISBLANK($L92))),_xlfn.NORM.INV(ABS(VLOOKUP($Q$1,VLookups!$A$53:$B$54,2,FALSE)-U$3),$K92,$O92),"")</f>
        <v/>
      </c>
      <c r="V92" s="85" t="str">
        <f>IF(AND($D92&gt;0,$E92&gt;0,$F92&gt;0,NOT(ISBLANK($L92))),_xlfn.NORM.INV(ABS(VLOOKUP($Q$1,VLookups!$A$53:$B$54,2,FALSE)-V$3),$K92,$O92),"")</f>
        <v/>
      </c>
      <c r="W92" s="86" t="str">
        <f>IF(AND($D92&gt;0,$E92&gt;0,$F92&gt;0,NOT(ISBLANK($L92))),_xlfn.NORM.INV(ABS(VLOOKUP($Q$1,VLookups!$A$53:$B$54,2,FALSE)-W$3),$K92,$O92),"")</f>
        <v/>
      </c>
      <c r="X92" s="85" t="str">
        <f>IF(AND($D92&gt;0,$E92&gt;0,$F92&gt;0,NOT(ISBLANK($L92))),_xlfn.NORM.INV(ABS(VLOOKUP($Q$1,VLookups!$A$53:$B$54,2,FALSE)-X$3),$K92,$O92),"")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7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IF(AND(Q93&gt;0,E93&gt;0,NOT(O93="")),ABS(VLOOKUP($Q$1,VLookups!$A$53:$B$54,2,FALSE)-_xlfn.NORM.DIST(Q93,K93,O93,TRUE)),"")</f>
        <v/>
      </c>
      <c r="S93" s="86" t="str">
        <f>IF(AND($D93&gt;0,$E93&gt;0,$F93&gt;0,NOT(ISBLANK($L93))),_xlfn.NORM.INV(ABS(VLOOKUP($Q$1,VLookups!$A$53:$B$54,2,FALSE)-S$3),$K93,$O93),"")</f>
        <v/>
      </c>
      <c r="T93" s="85" t="str">
        <f>IF(AND($D93&gt;0,$E93&gt;0,$F93&gt;0,NOT(ISBLANK($L93))),_xlfn.NORM.INV(ABS(VLOOKUP($Q$1,VLookups!$A$53:$B$54,2,FALSE)-T$3),$K93,$O93),"")</f>
        <v/>
      </c>
      <c r="U93" s="86" t="str">
        <f>IF(AND($D93&gt;0,$E93&gt;0,$F93&gt;0,NOT(ISBLANK($L93))),_xlfn.NORM.INV(ABS(VLOOKUP($Q$1,VLookups!$A$53:$B$54,2,FALSE)-U$3),$K93,$O93),"")</f>
        <v/>
      </c>
      <c r="V93" s="85" t="str">
        <f>IF(AND($D93&gt;0,$E93&gt;0,$F93&gt;0,NOT(ISBLANK($L93))),_xlfn.NORM.INV(ABS(VLOOKUP($Q$1,VLookups!$A$53:$B$54,2,FALSE)-V$3),$K93,$O93),"")</f>
        <v/>
      </c>
      <c r="W93" s="86" t="str">
        <f>IF(AND($D93&gt;0,$E93&gt;0,$F93&gt;0,NOT(ISBLANK($L93))),_xlfn.NORM.INV(ABS(VLOOKUP($Q$1,VLookups!$A$53:$B$54,2,FALSE)-W$3),$K93,$O93),"")</f>
        <v/>
      </c>
      <c r="X93" s="85" t="str">
        <f>IF(AND($D93&gt;0,$E93&gt;0,$F93&gt;0,NOT(ISBLANK($L93))),_xlfn.NORM.INV(ABS(VLOOKUP($Q$1,VLookups!$A$53:$B$54,2,FALSE)-X$3),$K93,$O93),"")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7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IF(AND(Q94&gt;0,E94&gt;0,NOT(O94="")),ABS(VLOOKUP($Q$1,VLookups!$A$53:$B$54,2,FALSE)-_xlfn.NORM.DIST(Q94,K94,O94,TRUE)),"")</f>
        <v/>
      </c>
      <c r="S94" s="86" t="str">
        <f>IF(AND($D94&gt;0,$E94&gt;0,$F94&gt;0,NOT(ISBLANK($L94))),_xlfn.NORM.INV(ABS(VLOOKUP($Q$1,VLookups!$A$53:$B$54,2,FALSE)-S$3),$K94,$O94),"")</f>
        <v/>
      </c>
      <c r="T94" s="85" t="str">
        <f>IF(AND($D94&gt;0,$E94&gt;0,$F94&gt;0,NOT(ISBLANK($L94))),_xlfn.NORM.INV(ABS(VLOOKUP($Q$1,VLookups!$A$53:$B$54,2,FALSE)-T$3),$K94,$O94),"")</f>
        <v/>
      </c>
      <c r="U94" s="86" t="str">
        <f>IF(AND($D94&gt;0,$E94&gt;0,$F94&gt;0,NOT(ISBLANK($L94))),_xlfn.NORM.INV(ABS(VLOOKUP($Q$1,VLookups!$A$53:$B$54,2,FALSE)-U$3),$K94,$O94),"")</f>
        <v/>
      </c>
      <c r="V94" s="85" t="str">
        <f>IF(AND($D94&gt;0,$E94&gt;0,$F94&gt;0,NOT(ISBLANK($L94))),_xlfn.NORM.INV(ABS(VLOOKUP($Q$1,VLookups!$A$53:$B$54,2,FALSE)-V$3),$K94,$O94),"")</f>
        <v/>
      </c>
      <c r="W94" s="86" t="str">
        <f>IF(AND($D94&gt;0,$E94&gt;0,$F94&gt;0,NOT(ISBLANK($L94))),_xlfn.NORM.INV(ABS(VLOOKUP($Q$1,VLookups!$A$53:$B$54,2,FALSE)-W$3),$K94,$O94),"")</f>
        <v/>
      </c>
      <c r="X94" s="85" t="str">
        <f>IF(AND($D94&gt;0,$E94&gt;0,$F94&gt;0,NOT(ISBLANK($L94))),_xlfn.NORM.INV(ABS(VLOOKUP($Q$1,VLookups!$A$53:$B$54,2,FALSE)-X$3),$K94,$O94),"")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7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IF(AND(Q95&gt;0,E95&gt;0,NOT(O95="")),ABS(VLOOKUP($Q$1,VLookups!$A$53:$B$54,2,FALSE)-_xlfn.NORM.DIST(Q95,K95,O95,TRUE)),"")</f>
        <v/>
      </c>
      <c r="S95" s="86" t="str">
        <f>IF(AND($D95&gt;0,$E95&gt;0,$F95&gt;0,NOT(ISBLANK($L95))),_xlfn.NORM.INV(ABS(VLOOKUP($Q$1,VLookups!$A$53:$B$54,2,FALSE)-S$3),$K95,$O95),"")</f>
        <v/>
      </c>
      <c r="T95" s="85" t="str">
        <f>IF(AND($D95&gt;0,$E95&gt;0,$F95&gt;0,NOT(ISBLANK($L95))),_xlfn.NORM.INV(ABS(VLOOKUP($Q$1,VLookups!$A$53:$B$54,2,FALSE)-T$3),$K95,$O95),"")</f>
        <v/>
      </c>
      <c r="U95" s="86" t="str">
        <f>IF(AND($D95&gt;0,$E95&gt;0,$F95&gt;0,NOT(ISBLANK($L95))),_xlfn.NORM.INV(ABS(VLOOKUP($Q$1,VLookups!$A$53:$B$54,2,FALSE)-U$3),$K95,$O95),"")</f>
        <v/>
      </c>
      <c r="V95" s="85" t="str">
        <f>IF(AND($D95&gt;0,$E95&gt;0,$F95&gt;0,NOT(ISBLANK($L95))),_xlfn.NORM.INV(ABS(VLOOKUP($Q$1,VLookups!$A$53:$B$54,2,FALSE)-V$3),$K95,$O95),"")</f>
        <v/>
      </c>
      <c r="W95" s="86" t="str">
        <f>IF(AND($D95&gt;0,$E95&gt;0,$F95&gt;0,NOT(ISBLANK($L95))),_xlfn.NORM.INV(ABS(VLOOKUP($Q$1,VLookups!$A$53:$B$54,2,FALSE)-W$3),$K95,$O95),"")</f>
        <v/>
      </c>
      <c r="X95" s="85" t="str">
        <f>IF(AND($D95&gt;0,$E95&gt;0,$F95&gt;0,NOT(ISBLANK($L95))),_xlfn.NORM.INV(ABS(VLOOKUP($Q$1,VLookups!$A$53:$B$54,2,FALSE)-X$3),$K95,$O95),"")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7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IF(AND(Q96&gt;0,E96&gt;0,NOT(O96="")),ABS(VLOOKUP($Q$1,VLookups!$A$53:$B$54,2,FALSE)-_xlfn.NORM.DIST(Q96,K96,O96,TRUE)),"")</f>
        <v/>
      </c>
      <c r="S96" s="86" t="str">
        <f>IF(AND($D96&gt;0,$E96&gt;0,$F96&gt;0,NOT(ISBLANK($L96))),_xlfn.NORM.INV(ABS(VLOOKUP($Q$1,VLookups!$A$53:$B$54,2,FALSE)-S$3),$K96,$O96),"")</f>
        <v/>
      </c>
      <c r="T96" s="85" t="str">
        <f>IF(AND($D96&gt;0,$E96&gt;0,$F96&gt;0,NOT(ISBLANK($L96))),_xlfn.NORM.INV(ABS(VLOOKUP($Q$1,VLookups!$A$53:$B$54,2,FALSE)-T$3),$K96,$O96),"")</f>
        <v/>
      </c>
      <c r="U96" s="86" t="str">
        <f>IF(AND($D96&gt;0,$E96&gt;0,$F96&gt;0,NOT(ISBLANK($L96))),_xlfn.NORM.INV(ABS(VLOOKUP($Q$1,VLookups!$A$53:$B$54,2,FALSE)-U$3),$K96,$O96),"")</f>
        <v/>
      </c>
      <c r="V96" s="85" t="str">
        <f>IF(AND($D96&gt;0,$E96&gt;0,$F96&gt;0,NOT(ISBLANK($L96))),_xlfn.NORM.INV(ABS(VLOOKUP($Q$1,VLookups!$A$53:$B$54,2,FALSE)-V$3),$K96,$O96),"")</f>
        <v/>
      </c>
      <c r="W96" s="86" t="str">
        <f>IF(AND($D96&gt;0,$E96&gt;0,$F96&gt;0,NOT(ISBLANK($L96))),_xlfn.NORM.INV(ABS(VLOOKUP($Q$1,VLookups!$A$53:$B$54,2,FALSE)-W$3),$K96,$O96),"")</f>
        <v/>
      </c>
      <c r="X96" s="85" t="str">
        <f>IF(AND($D96&gt;0,$E96&gt;0,$F96&gt;0,NOT(ISBLANK($L96))),_xlfn.NORM.INV(ABS(VLOOKUP($Q$1,VLookups!$A$53:$B$54,2,FALSE)-X$3),$K96,$O96),"")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7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IF(AND(Q97&gt;0,E97&gt;0,NOT(O97="")),ABS(VLOOKUP($Q$1,VLookups!$A$53:$B$54,2,FALSE)-_xlfn.NORM.DIST(Q97,K97,O97,TRUE)),"")</f>
        <v/>
      </c>
      <c r="S97" s="86" t="str">
        <f>IF(AND($D97&gt;0,$E97&gt;0,$F97&gt;0,NOT(ISBLANK($L97))),_xlfn.NORM.INV(ABS(VLOOKUP($Q$1,VLookups!$A$53:$B$54,2,FALSE)-S$3),$K97,$O97),"")</f>
        <v/>
      </c>
      <c r="T97" s="85" t="str">
        <f>IF(AND($D97&gt;0,$E97&gt;0,$F97&gt;0,NOT(ISBLANK($L97))),_xlfn.NORM.INV(ABS(VLOOKUP($Q$1,VLookups!$A$53:$B$54,2,FALSE)-T$3),$K97,$O97),"")</f>
        <v/>
      </c>
      <c r="U97" s="86" t="str">
        <f>IF(AND($D97&gt;0,$E97&gt;0,$F97&gt;0,NOT(ISBLANK($L97))),_xlfn.NORM.INV(ABS(VLOOKUP($Q$1,VLookups!$A$53:$B$54,2,FALSE)-U$3),$K97,$O97),"")</f>
        <v/>
      </c>
      <c r="V97" s="85" t="str">
        <f>IF(AND($D97&gt;0,$E97&gt;0,$F97&gt;0,NOT(ISBLANK($L97))),_xlfn.NORM.INV(ABS(VLOOKUP($Q$1,VLookups!$A$53:$B$54,2,FALSE)-V$3),$K97,$O97),"")</f>
        <v/>
      </c>
      <c r="W97" s="86" t="str">
        <f>IF(AND($D97&gt;0,$E97&gt;0,$F97&gt;0,NOT(ISBLANK($L97))),_xlfn.NORM.INV(ABS(VLOOKUP($Q$1,VLookups!$A$53:$B$54,2,FALSE)-W$3),$K97,$O97),"")</f>
        <v/>
      </c>
      <c r="X97" s="85" t="str">
        <f>IF(AND($D97&gt;0,$E97&gt;0,$F97&gt;0,NOT(ISBLANK($L97))),_xlfn.NORM.INV(ABS(VLOOKUP($Q$1,VLookups!$A$53:$B$54,2,FALSE)-X$3),$K97,$O97),"")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7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IF(AND(Q98&gt;0,E98&gt;0,NOT(O98="")),ABS(VLOOKUP($Q$1,VLookups!$A$53:$B$54,2,FALSE)-_xlfn.NORM.DIST(Q98,K98,O98,TRUE)),"")</f>
        <v/>
      </c>
      <c r="S98" s="86" t="str">
        <f>IF(AND($D98&gt;0,$E98&gt;0,$F98&gt;0,NOT(ISBLANK($L98))),_xlfn.NORM.INV(ABS(VLOOKUP($Q$1,VLookups!$A$53:$B$54,2,FALSE)-S$3),$K98,$O98),"")</f>
        <v/>
      </c>
      <c r="T98" s="85" t="str">
        <f>IF(AND($D98&gt;0,$E98&gt;0,$F98&gt;0,NOT(ISBLANK($L98))),_xlfn.NORM.INV(ABS(VLOOKUP($Q$1,VLookups!$A$53:$B$54,2,FALSE)-T$3),$K98,$O98),"")</f>
        <v/>
      </c>
      <c r="U98" s="86" t="str">
        <f>IF(AND($D98&gt;0,$E98&gt;0,$F98&gt;0,NOT(ISBLANK($L98))),_xlfn.NORM.INV(ABS(VLOOKUP($Q$1,VLookups!$A$53:$B$54,2,FALSE)-U$3),$K98,$O98),"")</f>
        <v/>
      </c>
      <c r="V98" s="85" t="str">
        <f>IF(AND($D98&gt;0,$E98&gt;0,$F98&gt;0,NOT(ISBLANK($L98))),_xlfn.NORM.INV(ABS(VLOOKUP($Q$1,VLookups!$A$53:$B$54,2,FALSE)-V$3),$K98,$O98),"")</f>
        <v/>
      </c>
      <c r="W98" s="86" t="str">
        <f>IF(AND($D98&gt;0,$E98&gt;0,$F98&gt;0,NOT(ISBLANK($L98))),_xlfn.NORM.INV(ABS(VLOOKUP($Q$1,VLookups!$A$53:$B$54,2,FALSE)-W$3),$K98,$O98),"")</f>
        <v/>
      </c>
      <c r="X98" s="85" t="str">
        <f>IF(AND($D98&gt;0,$E98&gt;0,$F98&gt;0,NOT(ISBLANK($L98))),_xlfn.NORM.INV(ABS(VLOOKUP($Q$1,VLookups!$A$53:$B$54,2,FALSE)-X$3),$K98,$O98),"")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7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IF(AND(Q99&gt;0,E99&gt;0,NOT(O99="")),ABS(VLOOKUP($Q$1,VLookups!$A$53:$B$54,2,FALSE)-_xlfn.NORM.DIST(Q99,K99,O99,TRUE)),"")</f>
        <v/>
      </c>
      <c r="S99" s="86" t="str">
        <f>IF(AND($D99&gt;0,$E99&gt;0,$F99&gt;0,NOT(ISBLANK($L99))),_xlfn.NORM.INV(ABS(VLOOKUP($Q$1,VLookups!$A$53:$B$54,2,FALSE)-S$3),$K99,$O99),"")</f>
        <v/>
      </c>
      <c r="T99" s="85" t="str">
        <f>IF(AND($D99&gt;0,$E99&gt;0,$F99&gt;0,NOT(ISBLANK($L99))),_xlfn.NORM.INV(ABS(VLOOKUP($Q$1,VLookups!$A$53:$B$54,2,FALSE)-T$3),$K99,$O99),"")</f>
        <v/>
      </c>
      <c r="U99" s="86" t="str">
        <f>IF(AND($D99&gt;0,$E99&gt;0,$F99&gt;0,NOT(ISBLANK($L99))),_xlfn.NORM.INV(ABS(VLOOKUP($Q$1,VLookups!$A$53:$B$54,2,FALSE)-U$3),$K99,$O99),"")</f>
        <v/>
      </c>
      <c r="V99" s="85" t="str">
        <f>IF(AND($D99&gt;0,$E99&gt;0,$F99&gt;0,NOT(ISBLANK($L99))),_xlfn.NORM.INV(ABS(VLOOKUP($Q$1,VLookups!$A$53:$B$54,2,FALSE)-V$3),$K99,$O99),"")</f>
        <v/>
      </c>
      <c r="W99" s="86" t="str">
        <f>IF(AND($D99&gt;0,$E99&gt;0,$F99&gt;0,NOT(ISBLANK($L99))),_xlfn.NORM.INV(ABS(VLOOKUP($Q$1,VLookups!$A$53:$B$54,2,FALSE)-W$3),$K99,$O99),"")</f>
        <v/>
      </c>
      <c r="X99" s="85" t="str">
        <f>IF(AND($D99&gt;0,$E99&gt;0,$F99&gt;0,NOT(ISBLANK($L99))),_xlfn.NORM.INV(ABS(VLOOKUP($Q$1,VLookups!$A$53:$B$54,2,FALSE)-X$3),$K99,$O99),"")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7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IF(AND(Q100&gt;0,E100&gt;0,NOT(O100="")),ABS(VLOOKUP($Q$1,VLookups!$A$53:$B$54,2,FALSE)-_xlfn.NORM.DIST(Q100,K100,O100,TRUE)),"")</f>
        <v/>
      </c>
      <c r="S100" s="86" t="str">
        <f>IF(AND($D100&gt;0,$E100&gt;0,$F100&gt;0,NOT(ISBLANK($L100))),_xlfn.NORM.INV(ABS(VLOOKUP($Q$1,VLookups!$A$53:$B$54,2,FALSE)-S$3),$K100,$O100),"")</f>
        <v/>
      </c>
      <c r="T100" s="85" t="str">
        <f>IF(AND($D100&gt;0,$E100&gt;0,$F100&gt;0,NOT(ISBLANK($L100))),_xlfn.NORM.INV(ABS(VLOOKUP($Q$1,VLookups!$A$53:$B$54,2,FALSE)-T$3),$K100,$O100),"")</f>
        <v/>
      </c>
      <c r="U100" s="86" t="str">
        <f>IF(AND($D100&gt;0,$E100&gt;0,$F100&gt;0,NOT(ISBLANK($L100))),_xlfn.NORM.INV(ABS(VLOOKUP($Q$1,VLookups!$A$53:$B$54,2,FALSE)-U$3),$K100,$O100),"")</f>
        <v/>
      </c>
      <c r="V100" s="85" t="str">
        <f>IF(AND($D100&gt;0,$E100&gt;0,$F100&gt;0,NOT(ISBLANK($L100))),_xlfn.NORM.INV(ABS(VLOOKUP($Q$1,VLookups!$A$53:$B$54,2,FALSE)-V$3),$K100,$O100),"")</f>
        <v/>
      </c>
      <c r="W100" s="86" t="str">
        <f>IF(AND($D100&gt;0,$E100&gt;0,$F100&gt;0,NOT(ISBLANK($L100))),_xlfn.NORM.INV(ABS(VLOOKUP($Q$1,VLookups!$A$53:$B$54,2,FALSE)-W$3),$K100,$O100),"")</f>
        <v/>
      </c>
      <c r="X100" s="85" t="str">
        <f>IF(AND($D100&gt;0,$E100&gt;0,$F100&gt;0,NOT(ISBLANK($L100))),_xlfn.NORM.INV(ABS(VLOOKUP($Q$1,VLookups!$A$53:$B$54,2,FALSE)-X$3),$K100,$O100),"")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7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IF(AND(Q101&gt;0,E101&gt;0,NOT(O101="")),ABS(VLOOKUP($Q$1,VLookups!$A$53:$B$54,2,FALSE)-_xlfn.NORM.DIST(Q101,K101,O101,TRUE)),"")</f>
        <v/>
      </c>
      <c r="S101" s="86" t="str">
        <f>IF(AND($D101&gt;0,$E101&gt;0,$F101&gt;0,NOT(ISBLANK($L101))),_xlfn.NORM.INV(ABS(VLOOKUP($Q$1,VLookups!$A$53:$B$54,2,FALSE)-S$3),$K101,$O101),"")</f>
        <v/>
      </c>
      <c r="T101" s="85" t="str">
        <f>IF(AND($D101&gt;0,$E101&gt;0,$F101&gt;0,NOT(ISBLANK($L101))),_xlfn.NORM.INV(ABS(VLOOKUP($Q$1,VLookups!$A$53:$B$54,2,FALSE)-T$3),$K101,$O101),"")</f>
        <v/>
      </c>
      <c r="U101" s="86" t="str">
        <f>IF(AND($D101&gt;0,$E101&gt;0,$F101&gt;0,NOT(ISBLANK($L101))),_xlfn.NORM.INV(ABS(VLOOKUP($Q$1,VLookups!$A$53:$B$54,2,FALSE)-U$3),$K101,$O101),"")</f>
        <v/>
      </c>
      <c r="V101" s="85" t="str">
        <f>IF(AND($D101&gt;0,$E101&gt;0,$F101&gt;0,NOT(ISBLANK($L101))),_xlfn.NORM.INV(ABS(VLOOKUP($Q$1,VLookups!$A$53:$B$54,2,FALSE)-V$3),$K101,$O101),"")</f>
        <v/>
      </c>
      <c r="W101" s="86" t="str">
        <f>IF(AND($D101&gt;0,$E101&gt;0,$F101&gt;0,NOT(ISBLANK($L101))),_xlfn.NORM.INV(ABS(VLOOKUP($Q$1,VLookups!$A$53:$B$54,2,FALSE)-W$3),$K101,$O101),"")</f>
        <v/>
      </c>
      <c r="X101" s="85" t="str">
        <f>IF(AND($D101&gt;0,$E101&gt;0,$F101&gt;0,NOT(ISBLANK($L101))),_xlfn.NORM.INV(ABS(VLOOKUP($Q$1,VLookups!$A$53:$B$54,2,FALSE)-X$3),$K101,$O101),"")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7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IF(AND(Q102&gt;0,E102&gt;0,NOT(O102="")),ABS(VLOOKUP($Q$1,VLookups!$A$53:$B$54,2,FALSE)-_xlfn.NORM.DIST(Q102,K102,O102,TRUE)),"")</f>
        <v/>
      </c>
      <c r="S102" s="86" t="str">
        <f>IF(AND($D102&gt;0,$E102&gt;0,$F102&gt;0,NOT(ISBLANK($L102))),_xlfn.NORM.INV(ABS(VLOOKUP($Q$1,VLookups!$A$53:$B$54,2,FALSE)-S$3),$K102,$O102),"")</f>
        <v/>
      </c>
      <c r="T102" s="85" t="str">
        <f>IF(AND($D102&gt;0,$E102&gt;0,$F102&gt;0,NOT(ISBLANK($L102))),_xlfn.NORM.INV(ABS(VLOOKUP($Q$1,VLookups!$A$53:$B$54,2,FALSE)-T$3),$K102,$O102),"")</f>
        <v/>
      </c>
      <c r="U102" s="86" t="str">
        <f>IF(AND($D102&gt;0,$E102&gt;0,$F102&gt;0,NOT(ISBLANK($L102))),_xlfn.NORM.INV(ABS(VLOOKUP($Q$1,VLookups!$A$53:$B$54,2,FALSE)-U$3),$K102,$O102),"")</f>
        <v/>
      </c>
      <c r="V102" s="85" t="str">
        <f>IF(AND($D102&gt;0,$E102&gt;0,$F102&gt;0,NOT(ISBLANK($L102))),_xlfn.NORM.INV(ABS(VLOOKUP($Q$1,VLookups!$A$53:$B$54,2,FALSE)-V$3),$K102,$O102),"")</f>
        <v/>
      </c>
      <c r="W102" s="86" t="str">
        <f>IF(AND($D102&gt;0,$E102&gt;0,$F102&gt;0,NOT(ISBLANK($L102))),_xlfn.NORM.INV(ABS(VLOOKUP($Q$1,VLookups!$A$53:$B$54,2,FALSE)-W$3),$K102,$O102),"")</f>
        <v/>
      </c>
      <c r="X102" s="85" t="str">
        <f>IF(AND($D102&gt;0,$E102&gt;0,$F102&gt;0,NOT(ISBLANK($L102))),_xlfn.NORM.INV(ABS(VLOOKUP($Q$1,VLookups!$A$53:$B$54,2,FALSE)-X$3),$K102,$O102),"")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7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IF(AND(Q103&gt;0,E103&gt;0,NOT(O103="")),ABS(VLOOKUP($Q$1,VLookups!$A$53:$B$54,2,FALSE)-_xlfn.NORM.DIST(Q103,K103,O103,TRUE)),"")</f>
        <v/>
      </c>
      <c r="S103" s="86" t="str">
        <f>IF(AND($D103&gt;0,$E103&gt;0,$F103&gt;0,NOT(ISBLANK($L103))),_xlfn.NORM.INV(ABS(VLOOKUP($Q$1,VLookups!$A$53:$B$54,2,FALSE)-S$3),$K103,$O103),"")</f>
        <v/>
      </c>
      <c r="T103" s="85" t="str">
        <f>IF(AND($D103&gt;0,$E103&gt;0,$F103&gt;0,NOT(ISBLANK($L103))),_xlfn.NORM.INV(ABS(VLOOKUP($Q$1,VLookups!$A$53:$B$54,2,FALSE)-T$3),$K103,$O103),"")</f>
        <v/>
      </c>
      <c r="U103" s="86" t="str">
        <f>IF(AND($D103&gt;0,$E103&gt;0,$F103&gt;0,NOT(ISBLANK($L103))),_xlfn.NORM.INV(ABS(VLOOKUP($Q$1,VLookups!$A$53:$B$54,2,FALSE)-U$3),$K103,$O103),"")</f>
        <v/>
      </c>
      <c r="V103" s="85" t="str">
        <f>IF(AND($D103&gt;0,$E103&gt;0,$F103&gt;0,NOT(ISBLANK($L103))),_xlfn.NORM.INV(ABS(VLOOKUP($Q$1,VLookups!$A$53:$B$54,2,FALSE)-V$3),$K103,$O103),"")</f>
        <v/>
      </c>
      <c r="W103" s="86" t="str">
        <f>IF(AND($D103&gt;0,$E103&gt;0,$F103&gt;0,NOT(ISBLANK($L103))),_xlfn.NORM.INV(ABS(VLOOKUP($Q$1,VLookups!$A$53:$B$54,2,FALSE)-W$3),$K103,$O103),"")</f>
        <v/>
      </c>
      <c r="X103" s="85" t="str">
        <f>IF(AND($D103&gt;0,$E103&gt;0,$F103&gt;0,NOT(ISBLANK($L103))),_xlfn.NORM.INV(ABS(VLOOKUP($Q$1,VLookups!$A$53:$B$54,2,FALSE)-X$3),$K103,$O103),"")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75">
      <c r="A104" s="2"/>
      <c r="B104" s="2"/>
      <c r="C104" s="2"/>
      <c r="D104" s="82">
        <f>SUM(D4:D103)</f>
        <v>678</v>
      </c>
      <c r="E104" s="82">
        <f>SUM(E4:E103)</f>
        <v>1200</v>
      </c>
      <c r="F104" s="82">
        <f>SUM(F4:F103)</f>
        <v>2154</v>
      </c>
      <c r="G104" s="5"/>
      <c r="H104" s="5"/>
      <c r="I104" s="35"/>
      <c r="J104" s="35"/>
      <c r="K104" s="82">
        <f>SUM(K4:K103)</f>
        <v>1272</v>
      </c>
      <c r="L104" s="327" t="s">
        <v>741</v>
      </c>
      <c r="M104" s="5"/>
      <c r="O104" s="83">
        <f>IF(O4="","",SQRT(P104))</f>
        <v>537.54810017337059</v>
      </c>
      <c r="P104" s="67">
        <f>IF(P4="","",SUM(P4:P103))</f>
        <v>288957.96000000002</v>
      </c>
      <c r="Q104" s="82">
        <f>IF(SUM(Q4:Q103)=0,"",SUM(Q4:Q103))</f>
        <v>1500</v>
      </c>
      <c r="R104" s="238">
        <f>IF(OR(O104="",Q104=""),"",ABS(VLOOKUP($Q$1,VLookups!$A$53:$B$54,2,FALSE)-_xlfn.NORM.DIST(Q104,K104,O104,TRUE)))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6" x14ac:dyDescent="0.8">
      <c r="A106" s="5"/>
      <c r="B106" s="5"/>
      <c r="C106" s="5"/>
      <c r="D106" s="387" t="s">
        <v>45</v>
      </c>
      <c r="E106" s="388"/>
      <c r="F106" s="389"/>
      <c r="G106" s="5"/>
      <c r="H106" s="5"/>
      <c r="I106" s="2"/>
      <c r="J106" s="5"/>
      <c r="K106" s="5"/>
      <c r="L106" s="5"/>
      <c r="M106" s="5"/>
      <c r="O106" s="31" t="s">
        <v>54</v>
      </c>
      <c r="P106" s="31"/>
      <c r="Q106" s="89">
        <v>1000</v>
      </c>
      <c r="R106" s="240">
        <f>IF(OR(O104="",Q106=""),"",ABS(VLOOKUP($Q$1,VLookups!$A$53:$B$54,2,FALSE)-_xlfn.NORM.DIST(Q106,K104,O104,TRUE)))</f>
        <v>0.3064278930140043</v>
      </c>
      <c r="S106" s="61">
        <f>IF($O$104="","",_xlfn.NORM.INV(ABS(VLOOKUP($Q$1,VLookups!$A$53:$B$54,2,FALSE)-S$3),$K$104,$O104))</f>
        <v>583.10439066729111</v>
      </c>
      <c r="T106" s="62">
        <f>IF($O$104="","",_xlfn.NORM.INV(ABS(VLOOKUP($Q$1,VLookups!$A$53:$B$54,2,FALSE)-T$3),$K$104,$O104))</f>
        <v>1960.8956093327088</v>
      </c>
      <c r="U106" s="63">
        <f>IF($O$104="","",_xlfn.NORM.INV(ABS(VLOOKUP($Q$1,VLookups!$A$53:$B$54,2,FALSE)-U$3),$K$104,$O104))</f>
        <v>1829.1327994786338</v>
      </c>
      <c r="V106" s="64">
        <f>IF($O$104="","",_xlfn.NORM.INV(ABS(VLOOKUP($Q$1,VLookups!$A$53:$B$54,2,FALSE)-V$3),$K$104,$O104))</f>
        <v>1724.4118951726889</v>
      </c>
      <c r="W106" s="65">
        <f>IF($O$104="","",_xlfn.NORM.INV(ABS(VLOOKUP($Q$1,VLookups!$A$53:$B$54,2,FALSE)-W$3),$K$104,$O104))</f>
        <v>1634.5706838043152</v>
      </c>
      <c r="X106" s="66">
        <f>IF($O$104="","",_xlfn.NORM.INV(ABS(VLOOKUP($Q$1,VLookups!$A$53:$B$54,2,FALSE)-X$3),$K$104,$O104))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6" x14ac:dyDescent="0.8">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6" x14ac:dyDescent="0.8">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6" x14ac:dyDescent="0.8">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156</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157</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8"/>
      <c r="H137" s="9"/>
      <c r="I137" s="9"/>
      <c r="J137" s="9"/>
      <c r="K137" s="8"/>
      <c r="L137" s="8"/>
      <c r="M137" s="8"/>
      <c r="N137" s="32"/>
      <c r="O137" s="8"/>
      <c r="P137" s="8"/>
      <c r="W137" s="5"/>
      <c r="X137" s="5"/>
      <c r="Y137" s="5"/>
    </row>
    <row r="138" spans="1:25" x14ac:dyDescent="0.75">
      <c r="A138" s="2"/>
      <c r="B138" s="10" t="s">
        <v>46</v>
      </c>
      <c r="C138" s="11"/>
      <c r="D138" s="11"/>
      <c r="E138" s="11"/>
      <c r="F138" s="11"/>
      <c r="G138" s="99"/>
      <c r="H138" s="12"/>
      <c r="I138" s="12"/>
      <c r="J138" s="12"/>
      <c r="K138" s="11"/>
      <c r="L138" s="11"/>
      <c r="M138" s="11"/>
      <c r="N138" s="13"/>
      <c r="O138" s="245"/>
      <c r="P138" s="11"/>
      <c r="W138" s="5"/>
      <c r="X138" s="5"/>
      <c r="Y138" s="5"/>
    </row>
    <row r="139" spans="1:25" x14ac:dyDescent="0.75">
      <c r="A139" s="2"/>
      <c r="B139" s="10" t="s">
        <v>56</v>
      </c>
      <c r="C139" s="11"/>
      <c r="D139" s="11"/>
      <c r="E139" s="11"/>
      <c r="F139" s="11"/>
      <c r="G139" s="99"/>
      <c r="H139" s="12"/>
      <c r="I139" s="12"/>
      <c r="J139" s="12"/>
      <c r="K139" s="11"/>
      <c r="L139" s="11"/>
      <c r="M139" s="11"/>
      <c r="N139" s="13"/>
      <c r="O139" s="245"/>
      <c r="P139" s="11"/>
      <c r="W139" s="5"/>
      <c r="X139" s="5"/>
      <c r="Y139" s="5"/>
    </row>
    <row r="140" spans="1:25" x14ac:dyDescent="0.75">
      <c r="A140" s="2"/>
      <c r="B140" s="10" t="s">
        <v>32</v>
      </c>
      <c r="C140" s="11"/>
      <c r="D140" s="11"/>
      <c r="E140" s="11"/>
      <c r="F140" s="11"/>
      <c r="G140" s="99"/>
      <c r="H140" s="12"/>
      <c r="I140" s="12"/>
      <c r="J140" s="12"/>
      <c r="K140" s="11"/>
      <c r="L140" s="11"/>
      <c r="M140" s="11"/>
      <c r="N140" s="13"/>
      <c r="O140" s="245"/>
      <c r="P140" s="11"/>
      <c r="W140" s="5"/>
      <c r="X140" s="5"/>
      <c r="Y140" s="5"/>
    </row>
    <row r="141" spans="1:25" x14ac:dyDescent="0.75">
      <c r="A141" s="2"/>
      <c r="B141" s="10" t="s">
        <v>33</v>
      </c>
      <c r="C141" s="11"/>
      <c r="D141" s="11"/>
      <c r="E141" s="11"/>
      <c r="F141" s="11"/>
      <c r="G141" s="99"/>
      <c r="H141" s="12"/>
      <c r="I141" s="12"/>
      <c r="J141" s="12"/>
      <c r="K141" s="11"/>
      <c r="L141" s="11"/>
      <c r="M141" s="11"/>
      <c r="N141" s="13"/>
      <c r="O141" s="245"/>
      <c r="P141" s="11"/>
      <c r="W141" s="5"/>
      <c r="X141" s="5"/>
      <c r="Y141" s="5"/>
    </row>
    <row r="142" spans="1:25" x14ac:dyDescent="0.75">
      <c r="A142" s="2"/>
      <c r="B142" s="10"/>
      <c r="C142" s="11"/>
      <c r="D142" s="11"/>
      <c r="E142" s="11"/>
      <c r="F142" s="11"/>
      <c r="G142" s="99"/>
      <c r="H142" s="12"/>
      <c r="I142" s="12"/>
      <c r="J142" s="12"/>
      <c r="K142" s="11"/>
      <c r="L142" s="11"/>
      <c r="M142" s="11"/>
      <c r="N142" s="13"/>
      <c r="O142" s="245"/>
      <c r="P142" s="11"/>
      <c r="W142" s="5"/>
      <c r="X142" s="5"/>
      <c r="Y142" s="5"/>
    </row>
    <row r="143" spans="1:25" x14ac:dyDescent="0.75">
      <c r="A143" s="2"/>
      <c r="B143" s="14" t="s">
        <v>8</v>
      </c>
      <c r="C143" s="11"/>
      <c r="D143" s="11"/>
      <c r="E143" s="11"/>
      <c r="F143" s="11"/>
      <c r="G143" s="99"/>
      <c r="H143" s="12"/>
      <c r="I143" s="12"/>
      <c r="J143" s="12"/>
      <c r="K143" s="11"/>
      <c r="L143" s="11"/>
      <c r="M143" s="11"/>
      <c r="N143" s="13"/>
      <c r="O143" s="245"/>
      <c r="P143" s="11"/>
      <c r="W143" s="5"/>
      <c r="X143" s="5"/>
      <c r="Y143" s="5"/>
    </row>
    <row r="144" spans="1:25" x14ac:dyDescent="0.75">
      <c r="A144" s="2"/>
      <c r="B144" s="10" t="s">
        <v>47</v>
      </c>
      <c r="C144" s="11"/>
      <c r="D144" s="11"/>
      <c r="E144" s="11"/>
      <c r="F144" s="11"/>
      <c r="G144" s="99"/>
      <c r="H144" s="12"/>
      <c r="I144" s="12"/>
      <c r="J144" s="12"/>
      <c r="K144" s="11"/>
      <c r="L144" s="11"/>
      <c r="M144" s="11"/>
      <c r="N144" s="13"/>
      <c r="O144" s="245"/>
      <c r="P144" s="11"/>
      <c r="W144" s="5"/>
      <c r="X144" s="5"/>
      <c r="Y144" s="5"/>
    </row>
    <row r="145" spans="1:25" x14ac:dyDescent="0.75">
      <c r="A145" s="2"/>
      <c r="B145" s="15"/>
      <c r="C145" s="16"/>
      <c r="D145" s="16"/>
      <c r="E145" s="16"/>
      <c r="F145" s="16"/>
      <c r="G145" s="100"/>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0.5.4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2" t="s">
        <v>80</v>
      </c>
      <c r="C148" s="382"/>
      <c r="D148" s="382"/>
      <c r="E148" s="382"/>
      <c r="F148" s="382"/>
      <c r="G148" s="382"/>
      <c r="H148" s="382"/>
      <c r="I148" s="382"/>
      <c r="J148" s="382"/>
      <c r="K148" s="46"/>
      <c r="L148" s="46"/>
      <c r="M148" s="46"/>
      <c r="N148" s="5"/>
      <c r="O148" s="5"/>
      <c r="P148" s="5"/>
      <c r="Q148" s="5"/>
      <c r="R148" s="5"/>
      <c r="S148" s="5"/>
      <c r="T148" s="5"/>
      <c r="U148" s="5"/>
      <c r="V148" s="5"/>
      <c r="W148" s="5"/>
      <c r="X148" s="5"/>
      <c r="Y148" s="5"/>
    </row>
    <row r="149" spans="1:25" x14ac:dyDescent="0.75">
      <c r="A149" s="2"/>
      <c r="B149" s="382" t="s">
        <v>81</v>
      </c>
      <c r="C149" s="382"/>
      <c r="D149" s="382"/>
      <c r="E149" s="382"/>
      <c r="F149" s="382"/>
      <c r="G149" s="382"/>
      <c r="H149" s="382"/>
      <c r="I149" s="382"/>
      <c r="J149" s="382"/>
      <c r="K149" s="46"/>
      <c r="L149" s="46"/>
      <c r="M149" s="46"/>
      <c r="N149" s="5"/>
      <c r="O149" s="5"/>
      <c r="P149" s="5"/>
      <c r="Q149" s="5"/>
      <c r="R149" s="5"/>
      <c r="S149" s="5"/>
      <c r="T149" s="5"/>
      <c r="U149" s="5"/>
      <c r="V149" s="5"/>
      <c r="W149" s="5"/>
      <c r="X149" s="5"/>
      <c r="Y149" s="5"/>
    </row>
    <row r="150" spans="1:25" x14ac:dyDescent="0.75">
      <c r="A150" s="2"/>
      <c r="B150" s="382" t="s">
        <v>60</v>
      </c>
      <c r="C150" s="382"/>
      <c r="D150" s="382"/>
      <c r="E150" s="382"/>
      <c r="F150" s="382"/>
      <c r="G150" s="382"/>
      <c r="H150" s="382"/>
      <c r="I150" s="382"/>
      <c r="J150" s="382"/>
      <c r="K150" s="46"/>
      <c r="L150" s="46"/>
      <c r="M150" s="46"/>
      <c r="N150" s="5"/>
      <c r="O150" s="5"/>
      <c r="P150" s="5"/>
      <c r="Q150" s="5"/>
      <c r="R150" s="5"/>
      <c r="S150" s="5"/>
      <c r="T150" s="5"/>
      <c r="U150" s="5"/>
      <c r="V150" s="5"/>
      <c r="W150" s="5"/>
      <c r="X150" s="5"/>
      <c r="Y150" s="5"/>
    </row>
    <row r="151" spans="1:25" x14ac:dyDescent="0.75">
      <c r="A151" s="2"/>
      <c r="B151" s="382" t="s">
        <v>139</v>
      </c>
      <c r="C151" s="382"/>
      <c r="D151" s="382"/>
      <c r="E151" s="382"/>
      <c r="F151" s="382"/>
      <c r="G151" s="382"/>
      <c r="H151" s="382"/>
      <c r="I151" s="382"/>
      <c r="J151" s="382"/>
      <c r="K151" s="46"/>
      <c r="L151" s="46"/>
      <c r="M151" s="46"/>
      <c r="N151" s="5"/>
      <c r="O151" s="5"/>
      <c r="P151" s="5"/>
      <c r="Q151" s="5"/>
      <c r="R151" s="5"/>
      <c r="S151" s="5"/>
      <c r="T151" s="5"/>
      <c r="U151" s="5"/>
      <c r="V151" s="5"/>
      <c r="W151" s="5"/>
      <c r="X151" s="5"/>
      <c r="Y151" s="5"/>
    </row>
    <row r="152" spans="1:25" x14ac:dyDescent="0.75">
      <c r="A152" s="2"/>
      <c r="B152" s="382" t="s">
        <v>732</v>
      </c>
      <c r="C152" s="382"/>
      <c r="D152" s="382"/>
      <c r="E152" s="382"/>
      <c r="F152" s="382"/>
      <c r="G152" s="382"/>
      <c r="H152" s="382"/>
      <c r="I152" s="382"/>
      <c r="J152" s="382"/>
      <c r="K152" s="382"/>
      <c r="L152" s="46"/>
      <c r="M152" s="46"/>
      <c r="N152" s="5"/>
      <c r="O152" s="5"/>
      <c r="P152" s="5"/>
      <c r="Q152" s="5"/>
      <c r="R152" s="5"/>
      <c r="S152" s="5"/>
      <c r="T152" s="5"/>
      <c r="U152" s="5"/>
      <c r="V152" s="5"/>
      <c r="W152" s="5"/>
      <c r="X152" s="5"/>
      <c r="Y152" s="5"/>
    </row>
    <row r="153" spans="1:25" x14ac:dyDescent="0.75">
      <c r="A153" s="2"/>
      <c r="B153" s="139"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9"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9"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9"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9"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9"/>
      <c r="C159" s="2"/>
      <c r="D159" s="5"/>
      <c r="E159" s="5"/>
      <c r="F159" s="5"/>
      <c r="G159" s="5"/>
      <c r="H159" s="5"/>
      <c r="I159" s="2"/>
      <c r="J159" s="2"/>
      <c r="K159" s="5"/>
      <c r="L159" s="2"/>
      <c r="M159" s="2"/>
      <c r="N159" s="5"/>
      <c r="O159" s="5"/>
      <c r="P159" s="5"/>
      <c r="Q159" s="5"/>
    </row>
    <row r="160" spans="1:25" x14ac:dyDescent="0.75">
      <c r="B160" s="139" t="s">
        <v>673</v>
      </c>
    </row>
    <row r="161" spans="1:13" x14ac:dyDescent="0.75">
      <c r="B161" s="139" t="s">
        <v>57</v>
      </c>
    </row>
    <row r="162" spans="1:13" x14ac:dyDescent="0.75">
      <c r="B162" s="383" t="s">
        <v>677</v>
      </c>
      <c r="C162" s="383"/>
      <c r="D162" s="383"/>
      <c r="E162" s="383"/>
      <c r="F162" s="383"/>
      <c r="G162" s="383"/>
      <c r="H162" s="383"/>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VLookups!$A$58:$A$59</xm:f>
          </x14:formula1>
          <xm:sqref>D106:F106</xm:sqref>
        </x14:dataValidation>
        <x14:dataValidation type="list" allowBlank="1" showInputMessage="1" showErrorMessage="1" xr:uid="{00000000-0002-0000-0400-000001000000}">
          <x14:formula1>
            <xm:f>VLookups!$A$53:$A$54</xm:f>
          </x14:formula1>
          <xm:sqref>Q1:R1</xm:sqref>
        </x14:dataValidation>
        <x14:dataValidation type="list" allowBlank="1" showInputMessage="1" showErrorMessage="1" xr:uid="{00000000-0002-0000-0400-000002000000}">
          <x14:formula1>
            <xm:f>VLookups!$B$39:$B$49</xm:f>
          </x14:formula1>
          <xm:sqref>H4:H103 F2</xm:sqref>
        </x14:dataValidation>
        <x14:dataValidation type="list" allowBlank="1" showInputMessage="1" showErrorMessage="1" xr:uid="{00000000-0002-0000-0400-000003000000}">
          <x14:formula1>
            <xm:f>VLookups!$B$26:$B$36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828</v>
      </c>
      <c r="C1" s="5"/>
      <c r="D1" s="5"/>
      <c r="E1" s="2"/>
      <c r="F1" s="2"/>
      <c r="G1" s="5"/>
      <c r="H1" s="5"/>
      <c r="I1" s="5"/>
      <c r="J1" s="5"/>
      <c r="K1" s="5"/>
      <c r="L1" s="5"/>
      <c r="M1" s="5"/>
      <c r="N1" s="5"/>
      <c r="O1" s="5"/>
      <c r="P1" s="394" t="s">
        <v>43</v>
      </c>
      <c r="Q1" s="395"/>
      <c r="R1" s="403" t="str">
        <f>VLOOKUP(P1,VLookups!A53:C54,3,FALSE)</f>
        <v>Show the likelihood that the SPERT estimates will be EQUAL TO or GREATER THAN an uncertainty</v>
      </c>
      <c r="S1" s="403"/>
      <c r="T1" s="403"/>
      <c r="U1" s="403"/>
      <c r="V1" s="403"/>
      <c r="W1" s="403"/>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50"/>
      <c r="F2" s="250"/>
      <c r="G2" s="23"/>
      <c r="H2" s="250"/>
      <c r="I2" s="250"/>
      <c r="J2" s="5"/>
      <c r="K2" s="5"/>
      <c r="L2" s="5"/>
      <c r="M2" s="5"/>
      <c r="N2" s="5"/>
      <c r="O2" s="5"/>
      <c r="P2" s="407" t="s">
        <v>40</v>
      </c>
      <c r="Q2" s="407" t="s">
        <v>41</v>
      </c>
      <c r="R2" s="404" t="s">
        <v>829</v>
      </c>
      <c r="S2" s="405"/>
      <c r="T2" s="405"/>
      <c r="U2" s="405"/>
      <c r="V2" s="405"/>
      <c r="W2" s="406"/>
      <c r="X2" s="5"/>
      <c r="Y2" s="151" t="s">
        <v>111</v>
      </c>
    </row>
    <row r="3" spans="1:428" x14ac:dyDescent="0.75">
      <c r="A3" s="3" t="s">
        <v>5</v>
      </c>
      <c r="B3" s="56" t="s">
        <v>24</v>
      </c>
      <c r="C3" s="341" t="s">
        <v>6</v>
      </c>
      <c r="D3" s="56" t="s">
        <v>25</v>
      </c>
      <c r="E3" s="56"/>
      <c r="F3" s="56"/>
      <c r="G3" s="56" t="s">
        <v>691</v>
      </c>
      <c r="H3" s="56" t="s">
        <v>9</v>
      </c>
      <c r="I3" s="56" t="s">
        <v>108</v>
      </c>
      <c r="J3" s="56" t="s">
        <v>776</v>
      </c>
      <c r="K3" s="56" t="s">
        <v>775</v>
      </c>
      <c r="L3" s="56" t="s">
        <v>773</v>
      </c>
      <c r="M3" s="56" t="s">
        <v>51</v>
      </c>
      <c r="N3" s="56" t="s">
        <v>686</v>
      </c>
      <c r="O3" s="254" t="s">
        <v>687</v>
      </c>
      <c r="P3" s="408"/>
      <c r="Q3" s="408"/>
      <c r="R3" s="92">
        <v>0.1</v>
      </c>
      <c r="S3" s="52">
        <v>0.9</v>
      </c>
      <c r="T3" s="52">
        <v>0.85</v>
      </c>
      <c r="U3" s="52">
        <v>0.8</v>
      </c>
      <c r="V3" s="52">
        <v>0.75</v>
      </c>
      <c r="W3" s="52">
        <v>0.7</v>
      </c>
      <c r="X3" s="5"/>
      <c r="Y3" s="151" t="s">
        <v>112</v>
      </c>
      <c r="HS3" s="151" t="s">
        <v>109</v>
      </c>
      <c r="PL3" s="154" t="s">
        <v>883</v>
      </c>
    </row>
    <row r="4" spans="1:428" ht="18.5" x14ac:dyDescent="0.9">
      <c r="A4" s="4">
        <v>1</v>
      </c>
      <c r="B4" s="338">
        <f>IFERROR(_xlfn.LOGNORM.INV(VLookups!$B$22,LN($G4),LN($K4)),"")</f>
        <v>47.94351878853896</v>
      </c>
      <c r="C4" s="189">
        <v>120</v>
      </c>
      <c r="D4" s="338">
        <f>IFERROR(_xlfn.LOGNORM.INV(VLookups!$B$23,LN($G4),LN($K4)),"")</f>
        <v>337.47710657958538</v>
      </c>
      <c r="E4" s="34">
        <f>IF(OR(ISBLANK(C4),ISBLANK(D4),ISBLANK(B4)),"",IF(AND(B4&gt;0,C4&gt;0,D4&gt;0),IF(C4&gt;B4,IF(D4&gt;C4,1,-1),-1)))</f>
        <v>1</v>
      </c>
      <c r="F4" s="34">
        <f>IF(OR(ISBLANK(B4),ISBLANK(C4),ISBLANK(D4)),"",IFERROR(MIN(C4-B4,D4-C4)/MAX(C4-B4,D4-C4),""))</f>
        <v>0.33132904122527529</v>
      </c>
      <c r="G4" s="191">
        <f>IF(AND(C4&gt;0,NOT(ISBLANK(H4))),IF(VLOOKUP($C$3,VLookups!$A$17:$B$18,2,FALSE),C4*VLOOKUP(H4,VLookups!$A$4:$B$13,2,FALSE),C4),"")</f>
        <v>127.2</v>
      </c>
      <c r="H4" s="190" t="s">
        <v>1</v>
      </c>
      <c r="I4" s="56"/>
      <c r="J4" s="246"/>
      <c r="K4" s="337">
        <f>IF(C4&gt;0,IF(ISBLANK(J4),IF(ISBLANK(H4),"",VLOOKUP(H4,VLookups!$A$4:$C$13,3,FALSE)),J4),"")</f>
        <v>1.3</v>
      </c>
      <c r="L4" s="192">
        <f>IFERROR((D4-B4)/6,"")</f>
        <v>48.25559796517441</v>
      </c>
      <c r="M4" s="193">
        <f>IF(L4="","",L4^2)</f>
        <v>2328.6027349765445</v>
      </c>
      <c r="N4" s="252">
        <f ca="1">RAND()</f>
        <v>0.25763160725361345</v>
      </c>
      <c r="O4" s="253">
        <f ca="1">IF(K4="","",_xlfn.LOGNORM.INV(N4,LN(G4),LN(K4)))</f>
        <v>107.23788498926859</v>
      </c>
      <c r="P4" s="189">
        <v>150</v>
      </c>
      <c r="Q4" s="241">
        <f>IF(AND(P4&gt;0,C4&gt;0,NOT(K4="")),ABS(VLOOKUP($P$1,VLookups!$A$53:$B$54,2,FALSE)-_xlfn.LOGNORM.DIST(P4,LN(G4),LN(K4),TRUE)),"")</f>
        <v>0.73513519638924807</v>
      </c>
      <c r="R4" s="194">
        <f>IF(AND($B4&gt;0,$C4&gt;0,$D4&gt;0,NOT(ISBLANK($H4))),_xlfn.LOGNORM.INV(ABS(VLOOKUP($P$1,VLookups!$A$53:$B$54,2,FALSE)-R$3),LN($G4),LN($K4)),"")</f>
        <v>90.878851471443866</v>
      </c>
      <c r="S4" s="195">
        <f>IF(AND($B4&gt;0,$C4&gt;0,$D4&gt;0,NOT(ISBLANK($H4))),_xlfn.LOGNORM.INV(ABS(VLOOKUP($P$1,VLookups!$A$53:$B$54,2,FALSE)-S$3),LN($G4),LN($K4)),"")</f>
        <v>178.03746127980131</v>
      </c>
      <c r="T4" s="194">
        <f>IF(AND($B4&gt;0,$C4&gt;0,$D4&gt;0,NOT(ISBLANK($H4))),_xlfn.LOGNORM.INV(ABS(VLOOKUP($P$1,VLookups!$A$53:$B$54,2,FALSE)-T$3),LN($G4),LN($K4)),"")</f>
        <v>166.94822506722844</v>
      </c>
      <c r="U4" s="195">
        <f>IF(AND($B4&gt;0,$C4&gt;0,$D4&gt;0,NOT(ISBLANK($H4))),_xlfn.LOGNORM.INV(ABS(VLOOKUP($P$1,VLookups!$A$53:$B$54,2,FALSE)-U$3),LN($G4),LN($K4)),"")</f>
        <v>158.62960983290057</v>
      </c>
      <c r="V4" s="194">
        <f>IF(AND($B4&gt;0,$C4&gt;0,$D4&gt;0,NOT(ISBLANK($H4))),_xlfn.LOGNORM.INV(ABS(VLOOKUP($P$1,VLookups!$A$53:$B$54,2,FALSE)-V$3),LN($G4),LN($K4)),"")</f>
        <v>151.82410671343416</v>
      </c>
      <c r="W4" s="195">
        <f>IF(AND($B4&gt;0,$C4&gt;0,$D4&gt;0,NOT(ISBLANK($H4))),_xlfn.LOGNORM.INV(ABS(VLOOKUP($P$1,VLookups!$A$53:$B$54,2,FALSE)-W$3),LN($G4),LN($K4)),"")</f>
        <v>145.96175067528932</v>
      </c>
      <c r="X4" s="5"/>
      <c r="Y4" s="152">
        <f>IF(AND(B4&gt;0,C4&gt;0,D4&gt;0),ABS(B4-D4)/(200*D39),"")</f>
        <v>1.4476679389552323</v>
      </c>
      <c r="Z4" s="152">
        <f>IF(ISNONTEXT($Y4),$B4,"")</f>
        <v>47.94351878853896</v>
      </c>
      <c r="AA4" s="48">
        <f>IF(ISNONTEXT($Y4),Z4+$Y4,"")</f>
        <v>49.391186727494194</v>
      </c>
      <c r="AB4" s="48">
        <f t="shared" ref="AB4:CM4" si="0">IF(ISNONTEXT($Y4),AA4+$Y4,"")</f>
        <v>50.838854666449429</v>
      </c>
      <c r="AC4" s="48">
        <f t="shared" si="0"/>
        <v>52.286522605404663</v>
      </c>
      <c r="AD4" s="48">
        <f t="shared" si="0"/>
        <v>53.734190544359898</v>
      </c>
      <c r="AE4" s="48">
        <f t="shared" si="0"/>
        <v>55.181858483315132</v>
      </c>
      <c r="AF4" s="48">
        <f t="shared" si="0"/>
        <v>56.629526422270366</v>
      </c>
      <c r="AG4" s="48">
        <f t="shared" si="0"/>
        <v>58.077194361225601</v>
      </c>
      <c r="AH4" s="48">
        <f t="shared" si="0"/>
        <v>59.524862300180835</v>
      </c>
      <c r="AI4" s="48">
        <f t="shared" si="0"/>
        <v>60.97253023913607</v>
      </c>
      <c r="AJ4" s="48">
        <f t="shared" si="0"/>
        <v>62.420198178091304</v>
      </c>
      <c r="AK4" s="48">
        <f t="shared" si="0"/>
        <v>63.867866117046539</v>
      </c>
      <c r="AL4" s="48">
        <f t="shared" si="0"/>
        <v>65.315534056001766</v>
      </c>
      <c r="AM4" s="48">
        <f t="shared" si="0"/>
        <v>66.763201994957001</v>
      </c>
      <c r="AN4" s="48">
        <f t="shared" si="0"/>
        <v>68.210869933912235</v>
      </c>
      <c r="AO4" s="48">
        <f t="shared" si="0"/>
        <v>69.65853787286747</v>
      </c>
      <c r="AP4" s="48">
        <f t="shared" si="0"/>
        <v>71.106205811822704</v>
      </c>
      <c r="AQ4" s="48">
        <f t="shared" si="0"/>
        <v>72.553873750777939</v>
      </c>
      <c r="AR4" s="48">
        <f t="shared" si="0"/>
        <v>74.001541689733173</v>
      </c>
      <c r="AS4" s="48">
        <f t="shared" si="0"/>
        <v>75.449209628688408</v>
      </c>
      <c r="AT4" s="48">
        <f t="shared" si="0"/>
        <v>76.896877567643642</v>
      </c>
      <c r="AU4" s="48">
        <f t="shared" si="0"/>
        <v>78.344545506598877</v>
      </c>
      <c r="AV4" s="48">
        <f t="shared" si="0"/>
        <v>79.792213445554111</v>
      </c>
      <c r="AW4" s="48">
        <f t="shared" si="0"/>
        <v>81.239881384509346</v>
      </c>
      <c r="AX4" s="48">
        <f t="shared" si="0"/>
        <v>82.68754932346458</v>
      </c>
      <c r="AY4" s="48">
        <f t="shared" si="0"/>
        <v>84.135217262419815</v>
      </c>
      <c r="AZ4" s="48">
        <f t="shared" si="0"/>
        <v>85.582885201375049</v>
      </c>
      <c r="BA4" s="48">
        <f t="shared" si="0"/>
        <v>87.030553140330284</v>
      </c>
      <c r="BB4" s="48">
        <f t="shared" si="0"/>
        <v>88.478221079285518</v>
      </c>
      <c r="BC4" s="48">
        <f t="shared" si="0"/>
        <v>89.925889018240753</v>
      </c>
      <c r="BD4" s="48">
        <f t="shared" si="0"/>
        <v>91.373556957195987</v>
      </c>
      <c r="BE4" s="48">
        <f t="shared" si="0"/>
        <v>92.821224896151222</v>
      </c>
      <c r="BF4" s="48">
        <f t="shared" si="0"/>
        <v>94.268892835106456</v>
      </c>
      <c r="BG4" s="48">
        <f t="shared" si="0"/>
        <v>95.716560774061691</v>
      </c>
      <c r="BH4" s="48">
        <f t="shared" si="0"/>
        <v>97.164228713016925</v>
      </c>
      <c r="BI4" s="48">
        <f t="shared" si="0"/>
        <v>98.61189665197216</v>
      </c>
      <c r="BJ4" s="48">
        <f t="shared" si="0"/>
        <v>100.05956459092739</v>
      </c>
      <c r="BK4" s="48">
        <f t="shared" si="0"/>
        <v>101.50723252988263</v>
      </c>
      <c r="BL4" s="48">
        <f t="shared" si="0"/>
        <v>102.95490046883786</v>
      </c>
      <c r="BM4" s="48">
        <f t="shared" si="0"/>
        <v>104.4025684077931</v>
      </c>
      <c r="BN4" s="48">
        <f t="shared" si="0"/>
        <v>105.85023634674833</v>
      </c>
      <c r="BO4" s="48">
        <f t="shared" si="0"/>
        <v>107.29790428570357</v>
      </c>
      <c r="BP4" s="48">
        <f t="shared" si="0"/>
        <v>108.7455722246588</v>
      </c>
      <c r="BQ4" s="48">
        <f t="shared" si="0"/>
        <v>110.19324016361404</v>
      </c>
      <c r="BR4" s="48">
        <f t="shared" si="0"/>
        <v>111.64090810256927</v>
      </c>
      <c r="BS4" s="48">
        <f t="shared" si="0"/>
        <v>113.0885760415245</v>
      </c>
      <c r="BT4" s="48">
        <f t="shared" si="0"/>
        <v>114.53624398047974</v>
      </c>
      <c r="BU4" s="48">
        <f t="shared" si="0"/>
        <v>115.98391191943497</v>
      </c>
      <c r="BV4" s="48">
        <f t="shared" si="0"/>
        <v>117.43157985839021</v>
      </c>
      <c r="BW4" s="48">
        <f t="shared" si="0"/>
        <v>118.87924779734544</v>
      </c>
      <c r="BX4" s="48">
        <f t="shared" si="0"/>
        <v>120.32691573630068</v>
      </c>
      <c r="BY4" s="48">
        <f t="shared" si="0"/>
        <v>121.77458367525591</v>
      </c>
      <c r="BZ4" s="48">
        <f t="shared" si="0"/>
        <v>123.22225161421115</v>
      </c>
      <c r="CA4" s="48">
        <f t="shared" si="0"/>
        <v>124.66991955316638</v>
      </c>
      <c r="CB4" s="48">
        <f t="shared" si="0"/>
        <v>126.11758749212161</v>
      </c>
      <c r="CC4" s="48">
        <f t="shared" si="0"/>
        <v>127.56525543107685</v>
      </c>
      <c r="CD4" s="48">
        <f t="shared" si="0"/>
        <v>129.01292337003207</v>
      </c>
      <c r="CE4" s="48">
        <f t="shared" si="0"/>
        <v>130.46059130898729</v>
      </c>
      <c r="CF4" s="48">
        <f t="shared" si="0"/>
        <v>131.90825924794251</v>
      </c>
      <c r="CG4" s="48">
        <f t="shared" si="0"/>
        <v>133.35592718689773</v>
      </c>
      <c r="CH4" s="48">
        <f t="shared" si="0"/>
        <v>134.80359512585295</v>
      </c>
      <c r="CI4" s="48">
        <f t="shared" si="0"/>
        <v>136.25126306480817</v>
      </c>
      <c r="CJ4" s="48">
        <f t="shared" si="0"/>
        <v>137.69893100376339</v>
      </c>
      <c r="CK4" s="48">
        <f t="shared" si="0"/>
        <v>139.14659894271861</v>
      </c>
      <c r="CL4" s="48">
        <f t="shared" si="0"/>
        <v>140.59426688167383</v>
      </c>
      <c r="CM4" s="48">
        <f t="shared" si="0"/>
        <v>142.04193482062905</v>
      </c>
      <c r="CN4" s="48">
        <f t="shared" ref="CN4:EY4" si="1">IF(ISNONTEXT($Y4),CM4+$Y4,"")</f>
        <v>143.48960275958427</v>
      </c>
      <c r="CO4" s="48">
        <f t="shared" si="1"/>
        <v>144.93727069853949</v>
      </c>
      <c r="CP4" s="48">
        <f t="shared" si="1"/>
        <v>146.38493863749471</v>
      </c>
      <c r="CQ4" s="48">
        <f t="shared" si="1"/>
        <v>147.83260657644993</v>
      </c>
      <c r="CR4" s="48">
        <f t="shared" si="1"/>
        <v>149.28027451540515</v>
      </c>
      <c r="CS4" s="48">
        <f t="shared" si="1"/>
        <v>150.72794245436037</v>
      </c>
      <c r="CT4" s="48">
        <f t="shared" si="1"/>
        <v>152.17561039331559</v>
      </c>
      <c r="CU4" s="48">
        <f t="shared" si="1"/>
        <v>153.62327833227081</v>
      </c>
      <c r="CV4" s="48">
        <f t="shared" si="1"/>
        <v>155.07094627122603</v>
      </c>
      <c r="CW4" s="48">
        <f t="shared" si="1"/>
        <v>156.51861421018125</v>
      </c>
      <c r="CX4" s="48">
        <f t="shared" si="1"/>
        <v>157.96628214913648</v>
      </c>
      <c r="CY4" s="48">
        <f t="shared" si="1"/>
        <v>159.4139500880917</v>
      </c>
      <c r="CZ4" s="48">
        <f t="shared" si="1"/>
        <v>160.86161802704692</v>
      </c>
      <c r="DA4" s="48">
        <f t="shared" si="1"/>
        <v>162.30928596600214</v>
      </c>
      <c r="DB4" s="48">
        <f t="shared" si="1"/>
        <v>163.75695390495736</v>
      </c>
      <c r="DC4" s="48">
        <f t="shared" si="1"/>
        <v>165.20462184391258</v>
      </c>
      <c r="DD4" s="48">
        <f t="shared" si="1"/>
        <v>166.6522897828678</v>
      </c>
      <c r="DE4" s="48">
        <f t="shared" si="1"/>
        <v>168.09995772182302</v>
      </c>
      <c r="DF4" s="48">
        <f t="shared" si="1"/>
        <v>169.54762566077824</v>
      </c>
      <c r="DG4" s="48">
        <f t="shared" si="1"/>
        <v>170.99529359973346</v>
      </c>
      <c r="DH4" s="48">
        <f t="shared" si="1"/>
        <v>172.44296153868868</v>
      </c>
      <c r="DI4" s="48">
        <f t="shared" si="1"/>
        <v>173.8906294776439</v>
      </c>
      <c r="DJ4" s="48">
        <f t="shared" si="1"/>
        <v>175.33829741659912</v>
      </c>
      <c r="DK4" s="48">
        <f t="shared" si="1"/>
        <v>176.78596535555434</v>
      </c>
      <c r="DL4" s="48">
        <f t="shared" si="1"/>
        <v>178.23363329450956</v>
      </c>
      <c r="DM4" s="48">
        <f t="shared" si="1"/>
        <v>179.68130123346478</v>
      </c>
      <c r="DN4" s="48">
        <f t="shared" si="1"/>
        <v>181.12896917242</v>
      </c>
      <c r="DO4" s="48">
        <f t="shared" si="1"/>
        <v>182.57663711137522</v>
      </c>
      <c r="DP4" s="48">
        <f t="shared" si="1"/>
        <v>184.02430505033044</v>
      </c>
      <c r="DQ4" s="48">
        <f t="shared" si="1"/>
        <v>185.47197298928566</v>
      </c>
      <c r="DR4" s="48">
        <f t="shared" si="1"/>
        <v>186.91964092824088</v>
      </c>
      <c r="DS4" s="48">
        <f t="shared" si="1"/>
        <v>188.3673088671961</v>
      </c>
      <c r="DT4" s="48">
        <f t="shared" si="1"/>
        <v>189.81497680615132</v>
      </c>
      <c r="DU4" s="48">
        <f t="shared" si="1"/>
        <v>191.26264474510654</v>
      </c>
      <c r="DV4" s="48">
        <f t="shared" si="1"/>
        <v>192.71031268406176</v>
      </c>
      <c r="DW4" s="48">
        <f t="shared" si="1"/>
        <v>194.15798062301698</v>
      </c>
      <c r="DX4" s="48">
        <f t="shared" si="1"/>
        <v>195.6056485619722</v>
      </c>
      <c r="DY4" s="48">
        <f t="shared" si="1"/>
        <v>197.05331650092742</v>
      </c>
      <c r="DZ4" s="48">
        <f t="shared" si="1"/>
        <v>198.50098443988264</v>
      </c>
      <c r="EA4" s="48">
        <f t="shared" si="1"/>
        <v>199.94865237883786</v>
      </c>
      <c r="EB4" s="48">
        <f t="shared" si="1"/>
        <v>201.39632031779308</v>
      </c>
      <c r="EC4" s="48">
        <f t="shared" si="1"/>
        <v>202.8439882567483</v>
      </c>
      <c r="ED4" s="48">
        <f t="shared" si="1"/>
        <v>204.29165619570352</v>
      </c>
      <c r="EE4" s="48">
        <f t="shared" si="1"/>
        <v>205.73932413465874</v>
      </c>
      <c r="EF4" s="48">
        <f t="shared" si="1"/>
        <v>207.18699207361396</v>
      </c>
      <c r="EG4" s="48">
        <f t="shared" si="1"/>
        <v>208.63466001256919</v>
      </c>
      <c r="EH4" s="48">
        <f t="shared" si="1"/>
        <v>210.08232795152441</v>
      </c>
      <c r="EI4" s="48">
        <f t="shared" si="1"/>
        <v>211.52999589047963</v>
      </c>
      <c r="EJ4" s="48">
        <f t="shared" si="1"/>
        <v>212.97766382943485</v>
      </c>
      <c r="EK4" s="48">
        <f t="shared" si="1"/>
        <v>214.42533176839007</v>
      </c>
      <c r="EL4" s="48">
        <f t="shared" si="1"/>
        <v>215.87299970734529</v>
      </c>
      <c r="EM4" s="48">
        <f t="shared" si="1"/>
        <v>217.32066764630051</v>
      </c>
      <c r="EN4" s="48">
        <f t="shared" si="1"/>
        <v>218.76833558525573</v>
      </c>
      <c r="EO4" s="48">
        <f t="shared" si="1"/>
        <v>220.21600352421095</v>
      </c>
      <c r="EP4" s="48">
        <f t="shared" si="1"/>
        <v>221.66367146316617</v>
      </c>
      <c r="EQ4" s="48">
        <f t="shared" si="1"/>
        <v>223.11133940212139</v>
      </c>
      <c r="ER4" s="48">
        <f t="shared" si="1"/>
        <v>224.55900734107661</v>
      </c>
      <c r="ES4" s="48">
        <f t="shared" si="1"/>
        <v>226.00667528003183</v>
      </c>
      <c r="ET4" s="48">
        <f t="shared" si="1"/>
        <v>227.45434321898705</v>
      </c>
      <c r="EU4" s="48">
        <f t="shared" si="1"/>
        <v>228.90201115794227</v>
      </c>
      <c r="EV4" s="48">
        <f t="shared" si="1"/>
        <v>230.34967909689749</v>
      </c>
      <c r="EW4" s="48">
        <f t="shared" si="1"/>
        <v>231.79734703585271</v>
      </c>
      <c r="EX4" s="48">
        <f t="shared" si="1"/>
        <v>233.24501497480793</v>
      </c>
      <c r="EY4" s="48">
        <f t="shared" si="1"/>
        <v>234.69268291376315</v>
      </c>
      <c r="EZ4" s="48">
        <f t="shared" ref="EZ4:HK4" si="2">IF(ISNONTEXT($Y4),EY4+$Y4,"")</f>
        <v>236.14035085271837</v>
      </c>
      <c r="FA4" s="48">
        <f t="shared" si="2"/>
        <v>237.58801879167359</v>
      </c>
      <c r="FB4" s="48">
        <f t="shared" si="2"/>
        <v>239.03568673062881</v>
      </c>
      <c r="FC4" s="48">
        <f t="shared" si="2"/>
        <v>240.48335466958403</v>
      </c>
      <c r="FD4" s="48">
        <f t="shared" si="2"/>
        <v>241.93102260853925</v>
      </c>
      <c r="FE4" s="48">
        <f t="shared" si="2"/>
        <v>243.37869054749447</v>
      </c>
      <c r="FF4" s="48">
        <f t="shared" si="2"/>
        <v>244.82635848644969</v>
      </c>
      <c r="FG4" s="48">
        <f t="shared" si="2"/>
        <v>246.27402642540491</v>
      </c>
      <c r="FH4" s="48">
        <f t="shared" si="2"/>
        <v>247.72169436436013</v>
      </c>
      <c r="FI4" s="48">
        <f t="shared" si="2"/>
        <v>249.16936230331535</v>
      </c>
      <c r="FJ4" s="48">
        <f t="shared" si="2"/>
        <v>250.61703024227057</v>
      </c>
      <c r="FK4" s="48">
        <f t="shared" si="2"/>
        <v>252.06469818122579</v>
      </c>
      <c r="FL4" s="48">
        <f t="shared" si="2"/>
        <v>253.51236612018101</v>
      </c>
      <c r="FM4" s="48">
        <f t="shared" si="2"/>
        <v>254.96003405913623</v>
      </c>
      <c r="FN4" s="48">
        <f t="shared" si="2"/>
        <v>256.40770199809145</v>
      </c>
      <c r="FO4" s="48">
        <f t="shared" si="2"/>
        <v>257.8553699370467</v>
      </c>
      <c r="FP4" s="48">
        <f t="shared" si="2"/>
        <v>259.30303787600195</v>
      </c>
      <c r="FQ4" s="48">
        <f t="shared" si="2"/>
        <v>260.7507058149572</v>
      </c>
      <c r="FR4" s="48">
        <f t="shared" si="2"/>
        <v>262.19837375391245</v>
      </c>
      <c r="FS4" s="48">
        <f t="shared" si="2"/>
        <v>263.6460416928677</v>
      </c>
      <c r="FT4" s="48">
        <f t="shared" si="2"/>
        <v>265.09370963182295</v>
      </c>
      <c r="FU4" s="48">
        <f t="shared" si="2"/>
        <v>266.5413775707782</v>
      </c>
      <c r="FV4" s="48">
        <f t="shared" si="2"/>
        <v>267.98904550973344</v>
      </c>
      <c r="FW4" s="48">
        <f t="shared" si="2"/>
        <v>269.43671344868869</v>
      </c>
      <c r="FX4" s="48">
        <f t="shared" si="2"/>
        <v>270.88438138764394</v>
      </c>
      <c r="FY4" s="48">
        <f t="shared" si="2"/>
        <v>272.33204932659919</v>
      </c>
      <c r="FZ4" s="48">
        <f t="shared" si="2"/>
        <v>273.77971726555444</v>
      </c>
      <c r="GA4" s="48">
        <f t="shared" si="2"/>
        <v>275.22738520450969</v>
      </c>
      <c r="GB4" s="48">
        <f t="shared" si="2"/>
        <v>276.67505314346494</v>
      </c>
      <c r="GC4" s="48">
        <f t="shared" si="2"/>
        <v>278.12272108242018</v>
      </c>
      <c r="GD4" s="48">
        <f t="shared" si="2"/>
        <v>279.57038902137543</v>
      </c>
      <c r="GE4" s="48">
        <f t="shared" si="2"/>
        <v>281.01805696033068</v>
      </c>
      <c r="GF4" s="48">
        <f t="shared" si="2"/>
        <v>282.46572489928593</v>
      </c>
      <c r="GG4" s="48">
        <f t="shared" si="2"/>
        <v>283.91339283824118</v>
      </c>
      <c r="GH4" s="48">
        <f t="shared" si="2"/>
        <v>285.36106077719643</v>
      </c>
      <c r="GI4" s="48">
        <f t="shared" si="2"/>
        <v>286.80872871615168</v>
      </c>
      <c r="GJ4" s="48">
        <f t="shared" si="2"/>
        <v>288.25639665510693</v>
      </c>
      <c r="GK4" s="48">
        <f t="shared" si="2"/>
        <v>289.70406459406217</v>
      </c>
      <c r="GL4" s="48">
        <f t="shared" si="2"/>
        <v>291.15173253301742</v>
      </c>
      <c r="GM4" s="48">
        <f t="shared" si="2"/>
        <v>292.59940047197267</v>
      </c>
      <c r="GN4" s="48">
        <f t="shared" si="2"/>
        <v>294.04706841092792</v>
      </c>
      <c r="GO4" s="48">
        <f t="shared" si="2"/>
        <v>295.49473634988317</v>
      </c>
      <c r="GP4" s="48">
        <f t="shared" si="2"/>
        <v>296.94240428883842</v>
      </c>
      <c r="GQ4" s="48">
        <f t="shared" si="2"/>
        <v>298.39007222779367</v>
      </c>
      <c r="GR4" s="48">
        <f t="shared" si="2"/>
        <v>299.83774016674892</v>
      </c>
      <c r="GS4" s="48">
        <f t="shared" si="2"/>
        <v>301.28540810570416</v>
      </c>
      <c r="GT4" s="48">
        <f t="shared" si="2"/>
        <v>302.73307604465941</v>
      </c>
      <c r="GU4" s="48">
        <f t="shared" si="2"/>
        <v>304.18074398361466</v>
      </c>
      <c r="GV4" s="48">
        <f t="shared" si="2"/>
        <v>305.62841192256991</v>
      </c>
      <c r="GW4" s="48">
        <f t="shared" si="2"/>
        <v>307.07607986152516</v>
      </c>
      <c r="GX4" s="48">
        <f t="shared" si="2"/>
        <v>308.52374780048041</v>
      </c>
      <c r="GY4" s="48">
        <f t="shared" si="2"/>
        <v>309.97141573943566</v>
      </c>
      <c r="GZ4" s="48">
        <f t="shared" si="2"/>
        <v>311.4190836783909</v>
      </c>
      <c r="HA4" s="48">
        <f t="shared" si="2"/>
        <v>312.86675161734615</v>
      </c>
      <c r="HB4" s="48">
        <f t="shared" si="2"/>
        <v>314.3144195563014</v>
      </c>
      <c r="HC4" s="48">
        <f t="shared" si="2"/>
        <v>315.76208749525665</v>
      </c>
      <c r="HD4" s="48">
        <f t="shared" si="2"/>
        <v>317.2097554342119</v>
      </c>
      <c r="HE4" s="48">
        <f t="shared" si="2"/>
        <v>318.65742337316715</v>
      </c>
      <c r="HF4" s="48">
        <f t="shared" si="2"/>
        <v>320.1050913121224</v>
      </c>
      <c r="HG4" s="48">
        <f t="shared" si="2"/>
        <v>321.55275925107765</v>
      </c>
      <c r="HH4" s="48">
        <f t="shared" si="2"/>
        <v>323.00042719003289</v>
      </c>
      <c r="HI4" s="48">
        <f t="shared" si="2"/>
        <v>324.44809512898814</v>
      </c>
      <c r="HJ4" s="48">
        <f t="shared" si="2"/>
        <v>325.89576306794339</v>
      </c>
      <c r="HK4" s="48">
        <f t="shared" si="2"/>
        <v>327.34343100689864</v>
      </c>
      <c r="HL4" s="48">
        <f t="shared" ref="HL4:HR4" si="3">IF(ISNONTEXT($Y4),HK4+$Y4,"")</f>
        <v>328.79109894585389</v>
      </c>
      <c r="HM4" s="48">
        <f t="shared" si="3"/>
        <v>330.23876688480914</v>
      </c>
      <c r="HN4" s="48">
        <f t="shared" si="3"/>
        <v>331.68643482376439</v>
      </c>
      <c r="HO4" s="48">
        <f t="shared" si="3"/>
        <v>333.13410276271964</v>
      </c>
      <c r="HP4" s="48">
        <f t="shared" si="3"/>
        <v>334.58177070167488</v>
      </c>
      <c r="HQ4" s="48">
        <f t="shared" si="3"/>
        <v>336.02943864063013</v>
      </c>
      <c r="HR4" s="48">
        <f t="shared" si="3"/>
        <v>337.47710657958538</v>
      </c>
      <c r="HS4" s="153">
        <f>IF(ISNONTEXT($K4),_xlfn.LOGNORM.DIST(Z4,LN($G4),LN($K4),FALSE),NA())</f>
        <v>3.146978903873224E-5</v>
      </c>
      <c r="HT4" s="153">
        <f t="shared" ref="HT4:KE4" si="4">IF(ISNONTEXT($K4),_xlfn.LOGNORM.DIST(AA4,LN($G4),LN($K4),FALSE),NA())</f>
        <v>4.6271907882857005E-5</v>
      </c>
      <c r="HU4" s="153">
        <f t="shared" si="4"/>
        <v>6.6459971543699612E-5</v>
      </c>
      <c r="HV4" s="153">
        <f t="shared" si="4"/>
        <v>9.3398909922835988E-5</v>
      </c>
      <c r="HW4" s="153">
        <f t="shared" si="4"/>
        <v>1.2862197206592272E-4</v>
      </c>
      <c r="HX4" s="153">
        <f t="shared" si="4"/>
        <v>1.7380961689230165E-4</v>
      </c>
      <c r="HY4" s="153">
        <f t="shared" si="4"/>
        <v>2.3075906993637817E-4</v>
      </c>
      <c r="HZ4" s="153">
        <f t="shared" si="4"/>
        <v>3.013452937685691E-4</v>
      </c>
      <c r="IA4" s="153">
        <f t="shared" si="4"/>
        <v>3.8747465729948563E-4</v>
      </c>
      <c r="IB4" s="153">
        <f t="shared" si="4"/>
        <v>4.9103303768846594E-4</v>
      </c>
      <c r="IC4" s="153">
        <f t="shared" si="4"/>
        <v>6.1383041900464836E-4</v>
      </c>
      <c r="ID4" s="153">
        <f t="shared" si="4"/>
        <v>7.5754424723137217E-4</v>
      </c>
      <c r="IE4" s="153">
        <f t="shared" si="4"/>
        <v>9.2366385693889985E-4</v>
      </c>
      <c r="IF4" s="153">
        <f t="shared" si="4"/>
        <v>1.1134382072464078E-3</v>
      </c>
      <c r="IG4" s="153">
        <f t="shared" si="4"/>
        <v>1.3278289688176514E-3</v>
      </c>
      <c r="IH4" s="153">
        <f t="shared" si="4"/>
        <v>1.5674707113854092E-3</v>
      </c>
      <c r="II4" s="153">
        <f t="shared" si="4"/>
        <v>1.8326395784082105E-3</v>
      </c>
      <c r="IJ4" s="153">
        <f t="shared" si="4"/>
        <v>2.1232314291235598E-3</v>
      </c>
      <c r="IK4" s="153">
        <f t="shared" si="4"/>
        <v>2.4387500049777916E-3</v>
      </c>
      <c r="IL4" s="153">
        <f t="shared" si="4"/>
        <v>2.7783052612950455E-3</v>
      </c>
      <c r="IM4" s="153">
        <f t="shared" si="4"/>
        <v>3.1406216165898674E-3</v>
      </c>
      <c r="IN4" s="153">
        <f t="shared" si="4"/>
        <v>3.5240555272776793E-3</v>
      </c>
      <c r="IO4" s="153">
        <f t="shared" si="4"/>
        <v>3.9266215062034654E-3</v>
      </c>
      <c r="IP4" s="153">
        <f t="shared" si="4"/>
        <v>4.3460254763334118E-3</v>
      </c>
      <c r="IQ4" s="153">
        <f t="shared" si="4"/>
        <v>4.7797041888767806E-3</v>
      </c>
      <c r="IR4" s="153">
        <f t="shared" si="4"/>
        <v>5.2248693371152255E-3</v>
      </c>
      <c r="IS4" s="153">
        <f t="shared" si="4"/>
        <v>5.6785549594311306E-3</v>
      </c>
      <c r="IT4" s="153">
        <f t="shared" si="4"/>
        <v>6.1376667413087886E-3</v>
      </c>
      <c r="IU4" s="153">
        <f t="shared" si="4"/>
        <v>6.5990318887495123E-3</v>
      </c>
      <c r="IV4" s="153">
        <f t="shared" si="4"/>
        <v>7.0594483460325449E-3</v>
      </c>
      <c r="IW4" s="153">
        <f t="shared" si="4"/>
        <v>7.5157322601865952E-3</v>
      </c>
      <c r="IX4" s="153">
        <f t="shared" si="4"/>
        <v>7.9647627442125148E-3</v>
      </c>
      <c r="IY4" s="153">
        <f t="shared" si="4"/>
        <v>8.4035231528470609E-3</v>
      </c>
      <c r="IZ4" s="153">
        <f t="shared" si="4"/>
        <v>8.829138251138997E-3</v>
      </c>
      <c r="JA4" s="153">
        <f t="shared" si="4"/>
        <v>9.2389068209640969E-3</v>
      </c>
      <c r="JB4" s="153">
        <f t="shared" si="4"/>
        <v>9.6303294085702245E-3</v>
      </c>
      <c r="JC4" s="153">
        <f t="shared" si="4"/>
        <v>1.0001131063156804E-2</v>
      </c>
      <c r="JD4" s="153">
        <f t="shared" si="4"/>
        <v>1.0349279049279431E-2</v>
      </c>
      <c r="JE4" s="153">
        <f t="shared" si="4"/>
        <v>1.0672995632452404E-2</v>
      </c>
      <c r="JF4" s="153">
        <f t="shared" si="4"/>
        <v>1.0970766136529139E-2</v>
      </c>
      <c r="JG4" s="153">
        <f t="shared" si="4"/>
        <v>1.1241342552878618E-2</v>
      </c>
      <c r="JH4" s="153">
        <f t="shared" si="4"/>
        <v>1.1483743045307549E-2</v>
      </c>
      <c r="JI4" s="153">
        <f t="shared" si="4"/>
        <v>1.1697247741882234E-2</v>
      </c>
      <c r="JJ4" s="153">
        <f t="shared" si="4"/>
        <v>1.1881391236465437E-2</v>
      </c>
      <c r="JK4" s="153">
        <f t="shared" si="4"/>
        <v>1.2035952240361464E-2</v>
      </c>
      <c r="JL4" s="153">
        <f t="shared" si="4"/>
        <v>1.2160940829606228E-2</v>
      </c>
      <c r="JM4" s="153">
        <f t="shared" si="4"/>
        <v>1.2256583727883109E-2</v>
      </c>
      <c r="JN4" s="153">
        <f t="shared" si="4"/>
        <v>1.2323308050547942E-2</v>
      </c>
      <c r="JO4" s="153">
        <f t="shared" si="4"/>
        <v>1.2361723913520757E-2</v>
      </c>
      <c r="JP4" s="153">
        <f t="shared" si="4"/>
        <v>1.2372606283477142E-2</v>
      </c>
      <c r="JQ4" s="153">
        <f t="shared" si="4"/>
        <v>1.2356876414352482E-2</v>
      </c>
      <c r="JR4" s="153">
        <f t="shared" si="4"/>
        <v>1.2315583181020641E-2</v>
      </c>
      <c r="JS4" s="153">
        <f t="shared" si="4"/>
        <v>1.224988458532817E-2</v>
      </c>
      <c r="JT4" s="153">
        <f t="shared" si="4"/>
        <v>1.2161029673493435E-2</v>
      </c>
      <c r="JU4" s="153">
        <f t="shared" si="4"/>
        <v>1.2050341068096278E-2</v>
      </c>
      <c r="JV4" s="153">
        <f t="shared" si="4"/>
        <v>1.1919198283204887E-2</v>
      </c>
      <c r="JW4" s="153">
        <f t="shared" si="4"/>
        <v>1.176902195818133E-2</v>
      </c>
      <c r="JX4" s="153">
        <f t="shared" si="4"/>
        <v>1.1601259114814147E-2</v>
      </c>
      <c r="JY4" s="153">
        <f t="shared" si="4"/>
        <v>1.1417369513950532E-2</v>
      </c>
      <c r="JZ4" s="153">
        <f t="shared" si="4"/>
        <v>1.12188131619509E-2</v>
      </c>
      <c r="KA4" s="153">
        <f t="shared" si="4"/>
        <v>1.1007038994169263E-2</v>
      </c>
      <c r="KB4" s="153">
        <f t="shared" si="4"/>
        <v>1.0783474742307425E-2</v>
      </c>
      <c r="KC4" s="153">
        <f t="shared" si="4"/>
        <v>1.0549517974862624E-2</v>
      </c>
      <c r="KD4" s="153">
        <f t="shared" si="4"/>
        <v>1.0306528284898486E-2</v>
      </c>
      <c r="KE4" s="153">
        <f t="shared" si="4"/>
        <v>1.0055820586890441E-2</v>
      </c>
      <c r="KF4" s="153">
        <f t="shared" ref="KF4:MQ4" si="5">IF(ISNONTEXT($K4),_xlfn.LOGNORM.DIST(CM4,LN($G4),LN($K4),FALSE),NA())</f>
        <v>9.7986594742691651E-3</v>
      </c>
      <c r="KG4" s="153">
        <f t="shared" si="5"/>
        <v>9.5362545813274489E-3</v>
      </c>
      <c r="KH4" s="153">
        <f t="shared" si="5"/>
        <v>9.2697568871749729E-3</v>
      </c>
      <c r="KI4" s="153">
        <f t="shared" si="5"/>
        <v>9.0002558952206047E-3</v>
      </c>
      <c r="KJ4" s="153">
        <f t="shared" si="5"/>
        <v>8.7287776190309325E-3</v>
      </c>
      <c r="KK4" s="153">
        <f t="shared" si="5"/>
        <v>8.4562833041596369E-3</v>
      </c>
      <c r="KL4" s="153">
        <f t="shared" si="5"/>
        <v>8.1836688154742245E-3</v>
      </c>
      <c r="KM4" s="153">
        <f t="shared" si="5"/>
        <v>7.9117646204433165E-3</v>
      </c>
      <c r="KN4" s="153">
        <f t="shared" si="5"/>
        <v>7.6413363006196944E-3</v>
      </c>
      <c r="KO4" s="153">
        <f t="shared" si="5"/>
        <v>7.3730855260055756E-3</v>
      </c>
      <c r="KP4" s="153">
        <f t="shared" si="5"/>
        <v>7.1076514299768089E-3</v>
      </c>
      <c r="KQ4" s="153">
        <f t="shared" si="5"/>
        <v>6.8456123258388993E-3</v>
      </c>
      <c r="KR4" s="153">
        <f t="shared" si="5"/>
        <v>6.5874877097836862E-3</v>
      </c>
      <c r="KS4" s="153">
        <f t="shared" si="5"/>
        <v>6.3337404989018166E-3</v>
      </c>
      <c r="KT4" s="153">
        <f t="shared" si="5"/>
        <v>6.0847794569058051E-3</v>
      </c>
      <c r="KU4" s="153">
        <f t="shared" si="5"/>
        <v>5.8409617642485086E-3</v>
      </c>
      <c r="KV4" s="153">
        <f t="shared" si="5"/>
        <v>5.6025956933251665E-3</v>
      </c>
      <c r="KW4" s="153">
        <f t="shared" si="5"/>
        <v>5.3699433533701364E-3</v>
      </c>
      <c r="KX4" s="153">
        <f t="shared" si="5"/>
        <v>5.1432234734589887E-3</v>
      </c>
      <c r="KY4" s="153">
        <f t="shared" si="5"/>
        <v>4.9226141956712419E-3</v>
      </c>
      <c r="KZ4" s="153">
        <f t="shared" si="5"/>
        <v>4.7082558539310281E-3</v>
      </c>
      <c r="LA4" s="153">
        <f t="shared" si="5"/>
        <v>4.5002537173063498E-3</v>
      </c>
      <c r="LB4" s="153">
        <f t="shared" si="5"/>
        <v>4.298680679597224E-3</v>
      </c>
      <c r="LC4" s="153">
        <f t="shared" si="5"/>
        <v>4.1035798798728053E-3</v>
      </c>
      <c r="LD4" s="153">
        <f t="shared" si="5"/>
        <v>3.9149672412245526E-3</v>
      </c>
      <c r="LE4" s="153">
        <f t="shared" si="5"/>
        <v>3.7328339173867942E-3</v>
      </c>
      <c r="LF4" s="153">
        <f t="shared" si="5"/>
        <v>3.5571486390416243E-3</v>
      </c>
      <c r="LG4" s="153">
        <f t="shared" si="5"/>
        <v>3.3878599535780325E-3</v>
      </c>
      <c r="LH4" s="153">
        <f t="shared" si="5"/>
        <v>3.2248983538234227E-3</v>
      </c>
      <c r="LI4" s="153">
        <f t="shared" si="5"/>
        <v>3.0681782928197619E-3</v>
      </c>
      <c r="LJ4" s="153">
        <f t="shared" si="5"/>
        <v>2.9176000830854337E-3</v>
      </c>
      <c r="LK4" s="153">
        <f t="shared" si="5"/>
        <v>2.7730516800007158E-3</v>
      </c>
      <c r="LL4" s="153">
        <f t="shared" si="5"/>
        <v>2.6344103499900671E-3</v>
      </c>
      <c r="LM4" s="153">
        <f t="shared" si="5"/>
        <v>2.501544225061525E-3</v>
      </c>
      <c r="LN4" s="153">
        <f t="shared" si="5"/>
        <v>2.3743137460128919E-3</v>
      </c>
      <c r="LO4" s="153">
        <f t="shared" si="5"/>
        <v>2.2525729972395405E-3</v>
      </c>
      <c r="LP4" s="153">
        <f t="shared" si="5"/>
        <v>2.1361709365900314E-3</v>
      </c>
      <c r="LQ4" s="153">
        <f t="shared" si="5"/>
        <v>2.0249525241247536E-3</v>
      </c>
      <c r="LR4" s="153">
        <f t="shared" si="5"/>
        <v>1.9187597539508045E-3</v>
      </c>
      <c r="LS4" s="153">
        <f t="shared" si="5"/>
        <v>1.8174325935416088E-3</v>
      </c>
      <c r="LT4" s="153">
        <f t="shared" si="5"/>
        <v>1.7208098351141241E-3</v>
      </c>
      <c r="LU4" s="153">
        <f t="shared" si="5"/>
        <v>1.6287298637369949E-3</v>
      </c>
      <c r="LV4" s="153">
        <f t="shared" si="5"/>
        <v>1.5410313468879647E-3</v>
      </c>
      <c r="LW4" s="153">
        <f t="shared" si="5"/>
        <v>1.4575538501776352E-3</v>
      </c>
      <c r="LX4" s="153">
        <f t="shared" si="5"/>
        <v>1.3781383839129859E-3</v>
      </c>
      <c r="LY4" s="153">
        <f t="shared" si="5"/>
        <v>1.3026278850979376E-3</v>
      </c>
      <c r="LZ4" s="153">
        <f t="shared" si="5"/>
        <v>1.2308676393618621E-3</v>
      </c>
      <c r="MA4" s="153">
        <f t="shared" si="5"/>
        <v>1.1627056471784061E-3</v>
      </c>
      <c r="MB4" s="153">
        <f t="shared" si="5"/>
        <v>1.0979929385886919E-3</v>
      </c>
      <c r="MC4" s="153">
        <f t="shared" si="5"/>
        <v>1.0365838404804569E-3</v>
      </c>
      <c r="MD4" s="153">
        <f t="shared" si="5"/>
        <v>9.783362003008703E-4</v>
      </c>
      <c r="ME4" s="153">
        <f t="shared" si="5"/>
        <v>9.2311156989902479E-4</v>
      </c>
      <c r="MF4" s="153">
        <f t="shared" si="5"/>
        <v>8.7077535300719917E-4</v>
      </c>
      <c r="MG4" s="153">
        <f t="shared" si="5"/>
        <v>8.2119691968067553E-4</v>
      </c>
      <c r="MH4" s="153">
        <f t="shared" si="5"/>
        <v>7.7424969082545139E-4</v>
      </c>
      <c r="MI4" s="153">
        <f t="shared" si="5"/>
        <v>7.2981119575442962E-4</v>
      </c>
      <c r="MJ4" s="153">
        <f t="shared" si="5"/>
        <v>6.8776310552604741E-4</v>
      </c>
      <c r="MK4" s="153">
        <f t="shared" si="5"/>
        <v>6.4799124463714355E-4</v>
      </c>
      <c r="ML4" s="153">
        <f t="shared" si="5"/>
        <v>6.1038558346386182E-4</v>
      </c>
      <c r="MM4" s="153">
        <f t="shared" si="5"/>
        <v>5.7484021367299203E-4</v>
      </c>
      <c r="MN4" s="153">
        <f t="shared" si="5"/>
        <v>5.4125330866019517E-4</v>
      </c>
      <c r="MO4" s="153">
        <f t="shared" si="5"/>
        <v>5.0952707091325158E-4</v>
      </c>
      <c r="MP4" s="153">
        <f t="shared" si="5"/>
        <v>4.7956766804678957E-4</v>
      </c>
      <c r="MQ4" s="153">
        <f t="shared" si="5"/>
        <v>4.5128515911100703E-4</v>
      </c>
      <c r="MR4" s="153">
        <f t="shared" ref="MR4:PC4" si="6">IF(ISNONTEXT($K4),_xlfn.LOGNORM.DIST(EY4,LN($G4),LN($K4),FALSE),NA())</f>
        <v>4.2459341264038352E-4</v>
      </c>
      <c r="MS4" s="153">
        <f t="shared" si="6"/>
        <v>3.9941001777946681E-4</v>
      </c>
      <c r="MT4" s="153">
        <f t="shared" si="6"/>
        <v>3.7565618970153875E-4</v>
      </c>
      <c r="MU4" s="153">
        <f t="shared" si="6"/>
        <v>3.5325667042198771E-4</v>
      </c>
      <c r="MV4" s="153">
        <f t="shared" si="6"/>
        <v>3.3213962600179685E-4</v>
      </c>
      <c r="MW4" s="153">
        <f t="shared" si="6"/>
        <v>3.1223654103698504E-4</v>
      </c>
      <c r="MX4" s="153">
        <f t="shared" si="6"/>
        <v>2.9348211123742381E-4</v>
      </c>
      <c r="MY4" s="153">
        <f t="shared" si="6"/>
        <v>2.7581413481248923E-4</v>
      </c>
      <c r="MZ4" s="153">
        <f t="shared" si="6"/>
        <v>2.5917340330156973E-4</v>
      </c>
      <c r="NA4" s="153">
        <f t="shared" si="6"/>
        <v>2.4350359241402198E-4</v>
      </c>
      <c r="NB4" s="153">
        <f t="shared" si="6"/>
        <v>2.2875115337558623E-4</v>
      </c>
      <c r="NC4" s="153">
        <f t="shared" si="6"/>
        <v>2.1486520521617159E-4</v>
      </c>
      <c r="ND4" s="153">
        <f t="shared" si="6"/>
        <v>2.0179742837702198E-4</v>
      </c>
      <c r="NE4" s="153">
        <f t="shared" si="6"/>
        <v>1.8950195996332112E-4</v>
      </c>
      <c r="NF4" s="153">
        <f t="shared" si="6"/>
        <v>1.7793529092085614E-4</v>
      </c>
      <c r="NG4" s="153">
        <f t="shared" si="6"/>
        <v>1.670561653723582E-4</v>
      </c>
      <c r="NH4" s="153">
        <f t="shared" si="6"/>
        <v>1.5682548231003322E-4</v>
      </c>
      <c r="NI4" s="153">
        <f t="shared" si="6"/>
        <v>1.4720619980558366E-4</v>
      </c>
      <c r="NJ4" s="153">
        <f t="shared" si="6"/>
        <v>1.3816324186719829E-4</v>
      </c>
      <c r="NK4" s="153">
        <f t="shared" si="6"/>
        <v>1.2966340804445925E-4</v>
      </c>
      <c r="NL4" s="153">
        <f t="shared" si="6"/>
        <v>1.216752858565769E-4</v>
      </c>
      <c r="NM4" s="153">
        <f t="shared" si="6"/>
        <v>1.1416916609658124E-4</v>
      </c>
      <c r="NN4" s="153">
        <f t="shared" si="6"/>
        <v>1.0711696104387777E-4</v>
      </c>
      <c r="NO4" s="153">
        <f t="shared" si="6"/>
        <v>1.0049212559968941E-4</v>
      </c>
      <c r="NP4" s="153">
        <f t="shared" si="6"/>
        <v>9.4269581344183894E-5</v>
      </c>
      <c r="NQ4" s="153">
        <f t="shared" si="6"/>
        <v>8.8425643500290022E-5</v>
      </c>
      <c r="NR4" s="153">
        <f t="shared" si="6"/>
        <v>8.2937950777268462E-5</v>
      </c>
      <c r="NS4" s="153">
        <f t="shared" si="6"/>
        <v>7.7785398056704651E-5</v>
      </c>
      <c r="NT4" s="153">
        <f t="shared" si="6"/>
        <v>7.2948071874792583E-5</v>
      </c>
      <c r="NU4" s="153">
        <f t="shared" si="6"/>
        <v>6.8407188647189379E-5</v>
      </c>
      <c r="NV4" s="153">
        <f t="shared" si="6"/>
        <v>6.4145035576471378E-5</v>
      </c>
      <c r="NW4" s="153">
        <f t="shared" si="6"/>
        <v>6.014491417697165E-5</v>
      </c>
      <c r="NX4" s="153">
        <f t="shared" si="6"/>
        <v>5.6391086347556983E-5</v>
      </c>
      <c r="NY4" s="153">
        <f t="shared" si="6"/>
        <v>5.2868722919558549E-5</v>
      </c>
      <c r="NZ4" s="153">
        <f t="shared" si="6"/>
        <v>4.9563854604484747E-5</v>
      </c>
      <c r="OA4" s="153">
        <f t="shared" si="6"/>
        <v>4.6463325264297103E-5</v>
      </c>
      <c r="OB4" s="153">
        <f t="shared" si="6"/>
        <v>4.3554747425760759E-5</v>
      </c>
      <c r="OC4" s="153">
        <f t="shared" si="6"/>
        <v>4.0826459959696638E-5</v>
      </c>
      <c r="OD4" s="153">
        <f t="shared" si="6"/>
        <v>3.8267487845727321E-5</v>
      </c>
      <c r="OE4" s="153">
        <f t="shared" si="6"/>
        <v>3.5867503943315084E-5</v>
      </c>
      <c r="OF4" s="153">
        <f t="shared" si="6"/>
        <v>3.3616792690452081E-5</v>
      </c>
      <c r="OG4" s="153">
        <f t="shared" si="6"/>
        <v>3.1506215652235679E-5</v>
      </c>
      <c r="OH4" s="153">
        <f t="shared" si="6"/>
        <v>2.9527178842721842E-5</v>
      </c>
      <c r="OI4" s="153">
        <f t="shared" si="6"/>
        <v>2.767160174481639E-5</v>
      </c>
      <c r="OJ4" s="153">
        <f t="shared" si="6"/>
        <v>2.5931887954545249E-5</v>
      </c>
      <c r="OK4" s="153">
        <f t="shared" si="6"/>
        <v>2.4300897377761077E-5</v>
      </c>
      <c r="OL4" s="153">
        <f t="shared" si="6"/>
        <v>2.2771919909225471E-5</v>
      </c>
      <c r="OM4" s="153">
        <f t="shared" si="6"/>
        <v>2.133865052594958E-5</v>
      </c>
      <c r="ON4" s="153">
        <f t="shared" si="6"/>
        <v>1.9995165728733363E-5</v>
      </c>
      <c r="OO4" s="153">
        <f t="shared" si="6"/>
        <v>1.8735901267946453E-5</v>
      </c>
      <c r="OP4" s="153">
        <f t="shared" si="6"/>
        <v>1.7555631091734458E-5</v>
      </c>
      <c r="OQ4" s="153">
        <f t="shared" si="6"/>
        <v>1.6449447457011217E-5</v>
      </c>
      <c r="OR4" s="153">
        <f t="shared" si="6"/>
        <v>1.5412742145772409E-5</v>
      </c>
      <c r="OS4" s="153">
        <f t="shared" si="6"/>
        <v>1.4441188731447806E-5</v>
      </c>
      <c r="OT4" s="153">
        <f t="shared" si="6"/>
        <v>1.3530725842175573E-5</v>
      </c>
      <c r="OU4" s="153">
        <f t="shared" si="6"/>
        <v>1.267754137002365E-5</v>
      </c>
      <c r="OV4" s="153">
        <f t="shared" si="6"/>
        <v>1.1878057577300435E-5</v>
      </c>
      <c r="OW4" s="153">
        <f t="shared" si="6"/>
        <v>1.1128917053170705E-5</v>
      </c>
      <c r="OX4" s="153">
        <f t="shared" si="6"/>
        <v>1.042696947583045E-5</v>
      </c>
      <c r="OY4" s="153">
        <f t="shared" si="6"/>
        <v>9.7692591374787914E-6</v>
      </c>
      <c r="OZ4" s="153">
        <f t="shared" si="6"/>
        <v>9.153013191265746E-6</v>
      </c>
      <c r="PA4" s="153">
        <f t="shared" si="6"/>
        <v>8.5756305812724282E-6</v>
      </c>
      <c r="PB4" s="153">
        <f t="shared" si="6"/>
        <v>8.0346716184103117E-6</v>
      </c>
      <c r="PC4" s="153">
        <f t="shared" si="6"/>
        <v>7.527848166892465E-6</v>
      </c>
      <c r="PD4" s="153">
        <f t="shared" ref="PD4:PK4" si="7">IF(ISNONTEXT($K4),_xlfn.LOGNORM.DIST(HK4,LN($G4),LN($K4),FALSE),NA())</f>
        <v>7.0530144076375459E-6</v>
      </c>
      <c r="PE4" s="153">
        <f t="shared" si="7"/>
        <v>6.6081581466183003E-6</v>
      </c>
      <c r="PF4" s="153">
        <f t="shared" si="7"/>
        <v>6.1913926377502366E-6</v>
      </c>
      <c r="PG4" s="153">
        <f t="shared" si="7"/>
        <v>5.8009488914494986E-6</v>
      </c>
      <c r="PH4" s="153">
        <f t="shared" si="7"/>
        <v>5.4351684414490929E-6</v>
      </c>
      <c r="PI4" s="153">
        <f t="shared" si="7"/>
        <v>5.0924965438781722E-6</v>
      </c>
      <c r="PJ4" s="153">
        <f t="shared" si="7"/>
        <v>4.7714757839507503E-6</v>
      </c>
      <c r="PK4" s="153">
        <f t="shared" si="7"/>
        <v>4.4707400669084019E-6</v>
      </c>
    </row>
    <row r="5" spans="1:428" hidden="1" x14ac:dyDescent="0.75">
      <c r="A5" s="2"/>
      <c r="B5" s="82">
        <f>SUM(B4:B4)</f>
        <v>47.94351878853896</v>
      </c>
      <c r="C5" s="82">
        <f>SUM(C4:C4)</f>
        <v>120</v>
      </c>
      <c r="D5" s="82">
        <f>SUM(D4:D4)</f>
        <v>337.47710657958538</v>
      </c>
      <c r="E5" s="35"/>
      <c r="F5" s="35"/>
      <c r="G5" s="82">
        <f>SUM(G4:G4)</f>
        <v>127.2</v>
      </c>
      <c r="H5" s="5"/>
      <c r="I5" s="5"/>
      <c r="L5" s="83">
        <f>IF(K4="","",SQRT(M5))</f>
        <v>48.25559796517441</v>
      </c>
      <c r="M5" s="67">
        <f>IF(M4="","",SUM(M4:M4))</f>
        <v>2328.6027349765445</v>
      </c>
      <c r="N5" s="67"/>
      <c r="O5" s="67"/>
      <c r="P5" s="82">
        <f>IF(SUM(P4:P4)=0,"",SUM(P4:P4))</f>
        <v>150</v>
      </c>
      <c r="Q5" s="73">
        <f>IF(OR(L5="",P5=""),"",ABS(VLOOKUP($P$1,VLookups!$A$53:$B$54,2,FALSE)-_xlfn.NORM.DIST(P5,G5,L5,TRUE)))</f>
        <v>0.68170933540024015</v>
      </c>
      <c r="R5" s="84">
        <f t="shared" ref="R5:W5" si="8">SUM(R4:R4)</f>
        <v>90.878851471443866</v>
      </c>
      <c r="S5" s="84">
        <f t="shared" si="8"/>
        <v>178.03746127980131</v>
      </c>
      <c r="T5" s="84">
        <f t="shared" si="8"/>
        <v>166.94822506722844</v>
      </c>
      <c r="U5" s="84">
        <f t="shared" si="8"/>
        <v>158.62960983290057</v>
      </c>
      <c r="V5" s="84">
        <f t="shared" si="8"/>
        <v>151.82410671343416</v>
      </c>
      <c r="W5" s="84">
        <f t="shared" si="8"/>
        <v>145.96175067528932</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87" t="s">
        <v>45</v>
      </c>
      <c r="C7" s="388"/>
      <c r="D7" s="389"/>
      <c r="E7" s="5"/>
      <c r="F7" s="5"/>
      <c r="G7" s="5"/>
      <c r="H7" s="5"/>
      <c r="I7" s="5"/>
      <c r="J7" s="31" t="s">
        <v>54</v>
      </c>
      <c r="K7" s="31"/>
      <c r="L7" s="31"/>
      <c r="M7" s="31"/>
      <c r="N7" s="31"/>
      <c r="O7" s="31"/>
      <c r="P7" s="89">
        <v>1000</v>
      </c>
      <c r="Q7" s="39">
        <f>IF(OR(L5="",P7=""),"",ABS(VLOOKUP($P$1,VLookups!$A$53:$B$54,2,FALSE)-_xlfn.NORM.DIST(P7,G5,L5,TRUE)))</f>
        <v>1</v>
      </c>
      <c r="R7" s="61">
        <f>IF($L$5="","",_xlfn.NORM.INV(ABS(VLOOKUP($P$1,VLookups!$A$53:$B$54,2,FALSE)-R$3),$G$5,$L5))</f>
        <v>65.357962881439903</v>
      </c>
      <c r="S7" s="62">
        <f>IF($L$5="","",_xlfn.NORM.INV(ABS(VLOOKUP($P$1,VLookups!$A$53:$B$54,2,FALSE)-S$3),$G$5,$L5))</f>
        <v>189.0420371185601</v>
      </c>
      <c r="T7" s="63">
        <f>IF($L$5="","",_xlfn.NORM.INV(ABS(VLOOKUP($P$1,VLookups!$A$53:$B$54,2,FALSE)-T$3),$G$5,$L5))</f>
        <v>177.21371296109535</v>
      </c>
      <c r="U7" s="64">
        <f>IF($L$5="","",_xlfn.NORM.INV(ABS(VLOOKUP($P$1,VLookups!$A$53:$B$54,2,FALSE)-U$3),$G$5,$L5))</f>
        <v>167.81293588624874</v>
      </c>
      <c r="V7" s="65">
        <f>IF($L$5="","",_xlfn.NORM.INV(ABS(VLOOKUP($P$1,VLookups!$A$53:$B$54,2,FALSE)-V$3),$G$5,$L5))</f>
        <v>159.74790621709306</v>
      </c>
      <c r="W7" s="66">
        <f>IF($L$5="","",_xlfn.NORM.INV(ABS(VLOOKUP($P$1,VLookups!$A$53:$B$54,2,FALSE)-W$3),$G$5,$L5))</f>
        <v>152.50526031397055</v>
      </c>
      <c r="X7" s="5"/>
    </row>
    <row r="8" spans="1:428" ht="15" customHeight="1" x14ac:dyDescent="0.75">
      <c r="A8" s="5"/>
      <c r="B8" s="5"/>
      <c r="C8" s="5"/>
      <c r="D8" s="5"/>
      <c r="E8" s="2"/>
      <c r="F8" s="2"/>
      <c r="G8" s="5"/>
      <c r="H8" s="327" t="s">
        <v>889</v>
      </c>
      <c r="I8" s="5"/>
      <c r="J8" s="5"/>
      <c r="K8" s="5"/>
      <c r="L8" s="5"/>
      <c r="M8" s="5"/>
      <c r="N8" s="5"/>
      <c r="O8" s="5"/>
      <c r="P8" s="5"/>
      <c r="Q8" s="5"/>
      <c r="X8" s="5"/>
      <c r="HS8" s="182">
        <f>IF(AND($D$32&gt;0,$D$33&gt;0),IF(OR(Z4&lt;$D$32,Z4=$D$32),HS4,0),"")</f>
        <v>3.146978903873224E-5</v>
      </c>
      <c r="HT8" s="182">
        <f t="shared" ref="HT8:KE8" si="9">IF(AND($D$32&gt;0,$D$33&gt;0),IF(OR(AA4&lt;$D$32,AA4=$D$32),HT4,0),"")</f>
        <v>4.6271907882857005E-5</v>
      </c>
      <c r="HU8" s="182">
        <f t="shared" si="9"/>
        <v>6.6459971543699612E-5</v>
      </c>
      <c r="HV8" s="182">
        <f t="shared" si="9"/>
        <v>9.3398909922835988E-5</v>
      </c>
      <c r="HW8" s="182">
        <f t="shared" si="9"/>
        <v>1.2862197206592272E-4</v>
      </c>
      <c r="HX8" s="182">
        <f t="shared" si="9"/>
        <v>1.7380961689230165E-4</v>
      </c>
      <c r="HY8" s="182">
        <f t="shared" si="9"/>
        <v>2.3075906993637817E-4</v>
      </c>
      <c r="HZ8" s="182">
        <f t="shared" si="9"/>
        <v>3.013452937685691E-4</v>
      </c>
      <c r="IA8" s="182">
        <f t="shared" si="9"/>
        <v>3.8747465729948563E-4</v>
      </c>
      <c r="IB8" s="182">
        <f t="shared" si="9"/>
        <v>4.9103303768846594E-4</v>
      </c>
      <c r="IC8" s="182">
        <f t="shared" si="9"/>
        <v>6.1383041900464836E-4</v>
      </c>
      <c r="ID8" s="182">
        <f t="shared" si="9"/>
        <v>7.5754424723137217E-4</v>
      </c>
      <c r="IE8" s="182">
        <f t="shared" si="9"/>
        <v>9.2366385693889985E-4</v>
      </c>
      <c r="IF8" s="182">
        <f t="shared" si="9"/>
        <v>1.1134382072464078E-3</v>
      </c>
      <c r="IG8" s="182">
        <f t="shared" si="9"/>
        <v>1.3278289688176514E-3</v>
      </c>
      <c r="IH8" s="182">
        <f t="shared" si="9"/>
        <v>1.5674707113854092E-3</v>
      </c>
      <c r="II8" s="182">
        <f t="shared" si="9"/>
        <v>1.8326395784082105E-3</v>
      </c>
      <c r="IJ8" s="182">
        <f t="shared" si="9"/>
        <v>2.1232314291235598E-3</v>
      </c>
      <c r="IK8" s="182">
        <f t="shared" si="9"/>
        <v>2.4387500049777916E-3</v>
      </c>
      <c r="IL8" s="182">
        <f t="shared" si="9"/>
        <v>2.7783052612950455E-3</v>
      </c>
      <c r="IM8" s="182">
        <f t="shared" si="9"/>
        <v>3.1406216165898674E-3</v>
      </c>
      <c r="IN8" s="182">
        <f t="shared" si="9"/>
        <v>3.5240555272776793E-3</v>
      </c>
      <c r="IO8" s="182">
        <f t="shared" si="9"/>
        <v>3.9266215062034654E-3</v>
      </c>
      <c r="IP8" s="182">
        <f t="shared" si="9"/>
        <v>4.3460254763334118E-3</v>
      </c>
      <c r="IQ8" s="182">
        <f t="shared" si="9"/>
        <v>4.7797041888767806E-3</v>
      </c>
      <c r="IR8" s="182">
        <f t="shared" si="9"/>
        <v>0</v>
      </c>
      <c r="IS8" s="182">
        <f t="shared" si="9"/>
        <v>0</v>
      </c>
      <c r="IT8" s="182">
        <f t="shared" si="9"/>
        <v>0</v>
      </c>
      <c r="IU8" s="182">
        <f t="shared" si="9"/>
        <v>0</v>
      </c>
      <c r="IV8" s="182">
        <f t="shared" si="9"/>
        <v>0</v>
      </c>
      <c r="IW8" s="182">
        <f t="shared" si="9"/>
        <v>0</v>
      </c>
      <c r="IX8" s="182">
        <f t="shared" si="9"/>
        <v>0</v>
      </c>
      <c r="IY8" s="182">
        <f t="shared" si="9"/>
        <v>0</v>
      </c>
      <c r="IZ8" s="182">
        <f t="shared" si="9"/>
        <v>0</v>
      </c>
      <c r="JA8" s="182">
        <f t="shared" si="9"/>
        <v>0</v>
      </c>
      <c r="JB8" s="182">
        <f t="shared" si="9"/>
        <v>0</v>
      </c>
      <c r="JC8" s="182">
        <f t="shared" si="9"/>
        <v>0</v>
      </c>
      <c r="JD8" s="182">
        <f t="shared" si="9"/>
        <v>0</v>
      </c>
      <c r="JE8" s="182">
        <f t="shared" si="9"/>
        <v>0</v>
      </c>
      <c r="JF8" s="182">
        <f t="shared" si="9"/>
        <v>0</v>
      </c>
      <c r="JG8" s="182">
        <f t="shared" si="9"/>
        <v>0</v>
      </c>
      <c r="JH8" s="182">
        <f t="shared" si="9"/>
        <v>0</v>
      </c>
      <c r="JI8" s="182">
        <f t="shared" si="9"/>
        <v>0</v>
      </c>
      <c r="JJ8" s="182">
        <f t="shared" si="9"/>
        <v>0</v>
      </c>
      <c r="JK8" s="182">
        <f t="shared" si="9"/>
        <v>0</v>
      </c>
      <c r="JL8" s="182">
        <f t="shared" si="9"/>
        <v>0</v>
      </c>
      <c r="JM8" s="182">
        <f t="shared" si="9"/>
        <v>0</v>
      </c>
      <c r="JN8" s="182">
        <f t="shared" si="9"/>
        <v>0</v>
      </c>
      <c r="JO8" s="182">
        <f t="shared" si="9"/>
        <v>0</v>
      </c>
      <c r="JP8" s="182">
        <f t="shared" si="9"/>
        <v>0</v>
      </c>
      <c r="JQ8" s="182">
        <f t="shared" si="9"/>
        <v>0</v>
      </c>
      <c r="JR8" s="182">
        <f t="shared" si="9"/>
        <v>0</v>
      </c>
      <c r="JS8" s="182">
        <f t="shared" si="9"/>
        <v>0</v>
      </c>
      <c r="JT8" s="182">
        <f t="shared" si="9"/>
        <v>0</v>
      </c>
      <c r="JU8" s="182">
        <f t="shared" si="9"/>
        <v>0</v>
      </c>
      <c r="JV8" s="182">
        <f t="shared" si="9"/>
        <v>0</v>
      </c>
      <c r="JW8" s="182">
        <f t="shared" si="9"/>
        <v>0</v>
      </c>
      <c r="JX8" s="182">
        <f t="shared" si="9"/>
        <v>0</v>
      </c>
      <c r="JY8" s="182">
        <f t="shared" si="9"/>
        <v>0</v>
      </c>
      <c r="JZ8" s="182">
        <f t="shared" si="9"/>
        <v>0</v>
      </c>
      <c r="KA8" s="182">
        <f t="shared" si="9"/>
        <v>0</v>
      </c>
      <c r="KB8" s="182">
        <f t="shared" si="9"/>
        <v>0</v>
      </c>
      <c r="KC8" s="182">
        <f t="shared" si="9"/>
        <v>0</v>
      </c>
      <c r="KD8" s="182">
        <f t="shared" si="9"/>
        <v>0</v>
      </c>
      <c r="KE8" s="182">
        <f t="shared" si="9"/>
        <v>0</v>
      </c>
      <c r="KF8" s="182">
        <f t="shared" ref="KF8:MQ8" si="10">IF(AND($D$32&gt;0,$D$33&gt;0),IF(OR(CM4&lt;$D$32,CM4=$D$32),KF4,0),"")</f>
        <v>0</v>
      </c>
      <c r="KG8" s="182">
        <f t="shared" si="10"/>
        <v>0</v>
      </c>
      <c r="KH8" s="182">
        <f t="shared" si="10"/>
        <v>0</v>
      </c>
      <c r="KI8" s="182">
        <f t="shared" si="10"/>
        <v>0</v>
      </c>
      <c r="KJ8" s="182">
        <f t="shared" si="10"/>
        <v>0</v>
      </c>
      <c r="KK8" s="182">
        <f t="shared" si="10"/>
        <v>0</v>
      </c>
      <c r="KL8" s="182">
        <f t="shared" si="10"/>
        <v>0</v>
      </c>
      <c r="KM8" s="182">
        <f t="shared" si="10"/>
        <v>0</v>
      </c>
      <c r="KN8" s="182">
        <f t="shared" si="10"/>
        <v>0</v>
      </c>
      <c r="KO8" s="182">
        <f t="shared" si="10"/>
        <v>0</v>
      </c>
      <c r="KP8" s="182">
        <f t="shared" si="10"/>
        <v>0</v>
      </c>
      <c r="KQ8" s="182">
        <f t="shared" si="10"/>
        <v>0</v>
      </c>
      <c r="KR8" s="182">
        <f t="shared" si="10"/>
        <v>0</v>
      </c>
      <c r="KS8" s="182">
        <f t="shared" si="10"/>
        <v>0</v>
      </c>
      <c r="KT8" s="182">
        <f t="shared" si="10"/>
        <v>0</v>
      </c>
      <c r="KU8" s="182">
        <f t="shared" si="10"/>
        <v>0</v>
      </c>
      <c r="KV8" s="182">
        <f t="shared" si="10"/>
        <v>0</v>
      </c>
      <c r="KW8" s="182">
        <f t="shared" si="10"/>
        <v>0</v>
      </c>
      <c r="KX8" s="182">
        <f t="shared" si="10"/>
        <v>0</v>
      </c>
      <c r="KY8" s="182">
        <f t="shared" si="10"/>
        <v>0</v>
      </c>
      <c r="KZ8" s="182">
        <f t="shared" si="10"/>
        <v>0</v>
      </c>
      <c r="LA8" s="182">
        <f t="shared" si="10"/>
        <v>0</v>
      </c>
      <c r="LB8" s="182">
        <f t="shared" si="10"/>
        <v>0</v>
      </c>
      <c r="LC8" s="182">
        <f t="shared" si="10"/>
        <v>0</v>
      </c>
      <c r="LD8" s="182">
        <f t="shared" si="10"/>
        <v>0</v>
      </c>
      <c r="LE8" s="182">
        <f t="shared" si="10"/>
        <v>0</v>
      </c>
      <c r="LF8" s="182">
        <f t="shared" si="10"/>
        <v>0</v>
      </c>
      <c r="LG8" s="182">
        <f t="shared" si="10"/>
        <v>0</v>
      </c>
      <c r="LH8" s="182">
        <f t="shared" si="10"/>
        <v>0</v>
      </c>
      <c r="LI8" s="182">
        <f t="shared" si="10"/>
        <v>0</v>
      </c>
      <c r="LJ8" s="182">
        <f t="shared" si="10"/>
        <v>0</v>
      </c>
      <c r="LK8" s="182">
        <f t="shared" si="10"/>
        <v>0</v>
      </c>
      <c r="LL8" s="182">
        <f t="shared" si="10"/>
        <v>0</v>
      </c>
      <c r="LM8" s="182">
        <f t="shared" si="10"/>
        <v>0</v>
      </c>
      <c r="LN8" s="182">
        <f t="shared" si="10"/>
        <v>0</v>
      </c>
      <c r="LO8" s="182">
        <f t="shared" si="10"/>
        <v>0</v>
      </c>
      <c r="LP8" s="182">
        <f t="shared" si="10"/>
        <v>0</v>
      </c>
      <c r="LQ8" s="182">
        <f t="shared" si="10"/>
        <v>0</v>
      </c>
      <c r="LR8" s="182">
        <f t="shared" si="10"/>
        <v>0</v>
      </c>
      <c r="LS8" s="182">
        <f t="shared" si="10"/>
        <v>0</v>
      </c>
      <c r="LT8" s="182">
        <f t="shared" si="10"/>
        <v>0</v>
      </c>
      <c r="LU8" s="182">
        <f t="shared" si="10"/>
        <v>0</v>
      </c>
      <c r="LV8" s="182">
        <f t="shared" si="10"/>
        <v>0</v>
      </c>
      <c r="LW8" s="182">
        <f t="shared" si="10"/>
        <v>0</v>
      </c>
      <c r="LX8" s="182">
        <f t="shared" si="10"/>
        <v>0</v>
      </c>
      <c r="LY8" s="182">
        <f t="shared" si="10"/>
        <v>0</v>
      </c>
      <c r="LZ8" s="182">
        <f t="shared" si="10"/>
        <v>0</v>
      </c>
      <c r="MA8" s="182">
        <f t="shared" si="10"/>
        <v>0</v>
      </c>
      <c r="MB8" s="182">
        <f t="shared" si="10"/>
        <v>0</v>
      </c>
      <c r="MC8" s="182">
        <f t="shared" si="10"/>
        <v>0</v>
      </c>
      <c r="MD8" s="182">
        <f t="shared" si="10"/>
        <v>0</v>
      </c>
      <c r="ME8" s="182">
        <f t="shared" si="10"/>
        <v>0</v>
      </c>
      <c r="MF8" s="182">
        <f t="shared" si="10"/>
        <v>0</v>
      </c>
      <c r="MG8" s="182">
        <f t="shared" si="10"/>
        <v>0</v>
      </c>
      <c r="MH8" s="182">
        <f t="shared" si="10"/>
        <v>0</v>
      </c>
      <c r="MI8" s="182">
        <f t="shared" si="10"/>
        <v>0</v>
      </c>
      <c r="MJ8" s="182">
        <f t="shared" si="10"/>
        <v>0</v>
      </c>
      <c r="MK8" s="182">
        <f t="shared" si="10"/>
        <v>0</v>
      </c>
      <c r="ML8" s="182">
        <f t="shared" si="10"/>
        <v>0</v>
      </c>
      <c r="MM8" s="182">
        <f t="shared" si="10"/>
        <v>0</v>
      </c>
      <c r="MN8" s="182">
        <f t="shared" si="10"/>
        <v>0</v>
      </c>
      <c r="MO8" s="182">
        <f t="shared" si="10"/>
        <v>0</v>
      </c>
      <c r="MP8" s="182">
        <f t="shared" si="10"/>
        <v>0</v>
      </c>
      <c r="MQ8" s="182">
        <f t="shared" si="10"/>
        <v>0</v>
      </c>
      <c r="MR8" s="182">
        <f t="shared" ref="MR8:PC8" si="11">IF(AND($D$32&gt;0,$D$33&gt;0),IF(OR(EY4&lt;$D$32,EY4=$D$32),MR4,0),"")</f>
        <v>0</v>
      </c>
      <c r="MS8" s="182">
        <f t="shared" si="11"/>
        <v>0</v>
      </c>
      <c r="MT8" s="182">
        <f t="shared" si="11"/>
        <v>0</v>
      </c>
      <c r="MU8" s="182">
        <f t="shared" si="11"/>
        <v>0</v>
      </c>
      <c r="MV8" s="182">
        <f t="shared" si="11"/>
        <v>0</v>
      </c>
      <c r="MW8" s="182">
        <f t="shared" si="11"/>
        <v>0</v>
      </c>
      <c r="MX8" s="182">
        <f t="shared" si="11"/>
        <v>0</v>
      </c>
      <c r="MY8" s="182">
        <f t="shared" si="11"/>
        <v>0</v>
      </c>
      <c r="MZ8" s="182">
        <f t="shared" si="11"/>
        <v>0</v>
      </c>
      <c r="NA8" s="182">
        <f t="shared" si="11"/>
        <v>0</v>
      </c>
      <c r="NB8" s="182">
        <f t="shared" si="11"/>
        <v>0</v>
      </c>
      <c r="NC8" s="182">
        <f t="shared" si="11"/>
        <v>0</v>
      </c>
      <c r="ND8" s="182">
        <f t="shared" si="11"/>
        <v>0</v>
      </c>
      <c r="NE8" s="182">
        <f t="shared" si="11"/>
        <v>0</v>
      </c>
      <c r="NF8" s="182">
        <f t="shared" si="11"/>
        <v>0</v>
      </c>
      <c r="NG8" s="182">
        <f t="shared" si="11"/>
        <v>0</v>
      </c>
      <c r="NH8" s="182">
        <f t="shared" si="11"/>
        <v>0</v>
      </c>
      <c r="NI8" s="182">
        <f t="shared" si="11"/>
        <v>0</v>
      </c>
      <c r="NJ8" s="182">
        <f t="shared" si="11"/>
        <v>0</v>
      </c>
      <c r="NK8" s="182">
        <f t="shared" si="11"/>
        <v>0</v>
      </c>
      <c r="NL8" s="182">
        <f t="shared" si="11"/>
        <v>0</v>
      </c>
      <c r="NM8" s="182">
        <f t="shared" si="11"/>
        <v>0</v>
      </c>
      <c r="NN8" s="182">
        <f t="shared" si="11"/>
        <v>0</v>
      </c>
      <c r="NO8" s="182">
        <f t="shared" si="11"/>
        <v>0</v>
      </c>
      <c r="NP8" s="182">
        <f t="shared" si="11"/>
        <v>0</v>
      </c>
      <c r="NQ8" s="182">
        <f t="shared" si="11"/>
        <v>0</v>
      </c>
      <c r="NR8" s="182">
        <f t="shared" si="11"/>
        <v>0</v>
      </c>
      <c r="NS8" s="182">
        <f t="shared" si="11"/>
        <v>0</v>
      </c>
      <c r="NT8" s="182">
        <f t="shared" si="11"/>
        <v>0</v>
      </c>
      <c r="NU8" s="182">
        <f t="shared" si="11"/>
        <v>0</v>
      </c>
      <c r="NV8" s="182">
        <f t="shared" si="11"/>
        <v>0</v>
      </c>
      <c r="NW8" s="182">
        <f t="shared" si="11"/>
        <v>0</v>
      </c>
      <c r="NX8" s="182">
        <f t="shared" si="11"/>
        <v>0</v>
      </c>
      <c r="NY8" s="182">
        <f t="shared" si="11"/>
        <v>0</v>
      </c>
      <c r="NZ8" s="182">
        <f t="shared" si="11"/>
        <v>0</v>
      </c>
      <c r="OA8" s="182">
        <f t="shared" si="11"/>
        <v>0</v>
      </c>
      <c r="OB8" s="182">
        <f t="shared" si="11"/>
        <v>0</v>
      </c>
      <c r="OC8" s="182">
        <f t="shared" si="11"/>
        <v>0</v>
      </c>
      <c r="OD8" s="182">
        <f t="shared" si="11"/>
        <v>0</v>
      </c>
      <c r="OE8" s="182">
        <f t="shared" si="11"/>
        <v>0</v>
      </c>
      <c r="OF8" s="182">
        <f t="shared" si="11"/>
        <v>0</v>
      </c>
      <c r="OG8" s="182">
        <f t="shared" si="11"/>
        <v>0</v>
      </c>
      <c r="OH8" s="182">
        <f t="shared" si="11"/>
        <v>0</v>
      </c>
      <c r="OI8" s="182">
        <f t="shared" si="11"/>
        <v>0</v>
      </c>
      <c r="OJ8" s="182">
        <f t="shared" si="11"/>
        <v>0</v>
      </c>
      <c r="OK8" s="182">
        <f t="shared" si="11"/>
        <v>0</v>
      </c>
      <c r="OL8" s="182">
        <f t="shared" si="11"/>
        <v>0</v>
      </c>
      <c r="OM8" s="182">
        <f t="shared" si="11"/>
        <v>0</v>
      </c>
      <c r="ON8" s="182">
        <f t="shared" si="11"/>
        <v>0</v>
      </c>
      <c r="OO8" s="182">
        <f t="shared" si="11"/>
        <v>0</v>
      </c>
      <c r="OP8" s="182">
        <f t="shared" si="11"/>
        <v>0</v>
      </c>
      <c r="OQ8" s="182">
        <f t="shared" si="11"/>
        <v>0</v>
      </c>
      <c r="OR8" s="182">
        <f t="shared" si="11"/>
        <v>0</v>
      </c>
      <c r="OS8" s="182">
        <f t="shared" si="11"/>
        <v>0</v>
      </c>
      <c r="OT8" s="182">
        <f t="shared" si="11"/>
        <v>0</v>
      </c>
      <c r="OU8" s="182">
        <f t="shared" si="11"/>
        <v>0</v>
      </c>
      <c r="OV8" s="182">
        <f t="shared" si="11"/>
        <v>0</v>
      </c>
      <c r="OW8" s="182">
        <f t="shared" si="11"/>
        <v>0</v>
      </c>
      <c r="OX8" s="182">
        <f t="shared" si="11"/>
        <v>0</v>
      </c>
      <c r="OY8" s="182">
        <f t="shared" si="11"/>
        <v>0</v>
      </c>
      <c r="OZ8" s="182">
        <f t="shared" si="11"/>
        <v>0</v>
      </c>
      <c r="PA8" s="182">
        <f t="shared" si="11"/>
        <v>0</v>
      </c>
      <c r="PB8" s="182">
        <f t="shared" si="11"/>
        <v>0</v>
      </c>
      <c r="PC8" s="182">
        <f t="shared" si="11"/>
        <v>0</v>
      </c>
      <c r="PD8" s="182">
        <f t="shared" ref="PD8:PK8" si="12">IF(AND($D$32&gt;0,$D$33&gt;0),IF(OR(HK4&lt;$D$32,HK4=$D$32),PD4,0),"")</f>
        <v>0</v>
      </c>
      <c r="PE8" s="182">
        <f t="shared" si="12"/>
        <v>0</v>
      </c>
      <c r="PF8" s="182">
        <f t="shared" si="12"/>
        <v>0</v>
      </c>
      <c r="PG8" s="182">
        <f t="shared" si="12"/>
        <v>0</v>
      </c>
      <c r="PH8" s="182">
        <f t="shared" si="12"/>
        <v>0</v>
      </c>
      <c r="PI8" s="182">
        <f t="shared" si="12"/>
        <v>0</v>
      </c>
      <c r="PJ8" s="182">
        <f t="shared" si="12"/>
        <v>0</v>
      </c>
      <c r="PK8" s="182">
        <f t="shared" si="12"/>
        <v>0</v>
      </c>
    </row>
    <row r="9" spans="1:428" ht="18" customHeight="1" x14ac:dyDescent="0.75">
      <c r="A9" s="5"/>
      <c r="E9" s="2"/>
      <c r="F9" s="2"/>
      <c r="G9" s="5"/>
      <c r="H9" s="5"/>
      <c r="I9" s="5"/>
      <c r="J9" s="5"/>
      <c r="K9" s="5"/>
      <c r="L9" s="5"/>
      <c r="M9" s="5"/>
      <c r="N9" s="5"/>
      <c r="O9" s="5"/>
      <c r="P9" s="5"/>
      <c r="Q9" s="5"/>
      <c r="R9" s="414">
        <f>VLOOKUP(P1,VLookups!A53:M54,12,FALSE)</f>
        <v>0</v>
      </c>
      <c r="S9" s="414"/>
      <c r="T9" s="414"/>
      <c r="U9" s="414"/>
      <c r="V9" s="414"/>
      <c r="W9" s="414"/>
      <c r="X9" s="5"/>
      <c r="HS9" s="182">
        <f>IF(AND($D$32&gt;0,$D$33&gt;0),IF(AND(Z4&gt;$D$32,OR(Z4&lt;$D$33,Z4=$D$33)),HS4,0),"")</f>
        <v>0</v>
      </c>
      <c r="HT9" s="182">
        <f t="shared" ref="HT9:KE9" si="13">IF(AND($D$32&gt;0,$D$33&gt;0),IF(AND(AA4&gt;$D$32,OR(AA4&lt;$D$33,AA4=$D$33)),HT4,0),"")</f>
        <v>0</v>
      </c>
      <c r="HU9" s="182">
        <f t="shared" si="13"/>
        <v>0</v>
      </c>
      <c r="HV9" s="182">
        <f t="shared" si="13"/>
        <v>0</v>
      </c>
      <c r="HW9" s="182">
        <f t="shared" si="13"/>
        <v>0</v>
      </c>
      <c r="HX9" s="182">
        <f t="shared" si="13"/>
        <v>0</v>
      </c>
      <c r="HY9" s="182">
        <f t="shared" si="13"/>
        <v>0</v>
      </c>
      <c r="HZ9" s="182">
        <f t="shared" si="13"/>
        <v>0</v>
      </c>
      <c r="IA9" s="182">
        <f t="shared" si="13"/>
        <v>0</v>
      </c>
      <c r="IB9" s="182">
        <f t="shared" si="13"/>
        <v>0</v>
      </c>
      <c r="IC9" s="182">
        <f t="shared" si="13"/>
        <v>0</v>
      </c>
      <c r="ID9" s="182">
        <f t="shared" si="13"/>
        <v>0</v>
      </c>
      <c r="IE9" s="182">
        <f t="shared" si="13"/>
        <v>0</v>
      </c>
      <c r="IF9" s="182">
        <f t="shared" si="13"/>
        <v>0</v>
      </c>
      <c r="IG9" s="182">
        <f t="shared" si="13"/>
        <v>0</v>
      </c>
      <c r="IH9" s="182">
        <f t="shared" si="13"/>
        <v>0</v>
      </c>
      <c r="II9" s="182">
        <f t="shared" si="13"/>
        <v>0</v>
      </c>
      <c r="IJ9" s="182">
        <f t="shared" si="13"/>
        <v>0</v>
      </c>
      <c r="IK9" s="182">
        <f t="shared" si="13"/>
        <v>0</v>
      </c>
      <c r="IL9" s="182">
        <f t="shared" si="13"/>
        <v>0</v>
      </c>
      <c r="IM9" s="182">
        <f t="shared" si="13"/>
        <v>0</v>
      </c>
      <c r="IN9" s="182">
        <f t="shared" si="13"/>
        <v>0</v>
      </c>
      <c r="IO9" s="182">
        <f t="shared" si="13"/>
        <v>0</v>
      </c>
      <c r="IP9" s="182">
        <f t="shared" si="13"/>
        <v>0</v>
      </c>
      <c r="IQ9" s="182">
        <f t="shared" si="13"/>
        <v>0</v>
      </c>
      <c r="IR9" s="182">
        <f t="shared" si="13"/>
        <v>5.2248693371152255E-3</v>
      </c>
      <c r="IS9" s="182">
        <f t="shared" si="13"/>
        <v>5.6785549594311306E-3</v>
      </c>
      <c r="IT9" s="182">
        <f t="shared" si="13"/>
        <v>6.1376667413087886E-3</v>
      </c>
      <c r="IU9" s="182">
        <f t="shared" si="13"/>
        <v>6.5990318887495123E-3</v>
      </c>
      <c r="IV9" s="182">
        <f t="shared" si="13"/>
        <v>7.0594483460325449E-3</v>
      </c>
      <c r="IW9" s="182">
        <f t="shared" si="13"/>
        <v>7.5157322601865952E-3</v>
      </c>
      <c r="IX9" s="182">
        <f t="shared" si="13"/>
        <v>7.9647627442125148E-3</v>
      </c>
      <c r="IY9" s="182">
        <f t="shared" si="13"/>
        <v>8.4035231528470609E-3</v>
      </c>
      <c r="IZ9" s="182">
        <f t="shared" si="13"/>
        <v>8.829138251138997E-3</v>
      </c>
      <c r="JA9" s="182">
        <f t="shared" si="13"/>
        <v>9.2389068209640969E-3</v>
      </c>
      <c r="JB9" s="182">
        <f t="shared" si="13"/>
        <v>9.6303294085702245E-3</v>
      </c>
      <c r="JC9" s="182">
        <f t="shared" si="13"/>
        <v>1.0001131063156804E-2</v>
      </c>
      <c r="JD9" s="182">
        <f t="shared" si="13"/>
        <v>1.0349279049279431E-2</v>
      </c>
      <c r="JE9" s="182">
        <f t="shared" si="13"/>
        <v>1.0672995632452404E-2</v>
      </c>
      <c r="JF9" s="182">
        <f t="shared" si="13"/>
        <v>1.0970766136529139E-2</v>
      </c>
      <c r="JG9" s="182">
        <f t="shared" si="13"/>
        <v>1.1241342552878618E-2</v>
      </c>
      <c r="JH9" s="182">
        <f t="shared" si="13"/>
        <v>1.1483743045307549E-2</v>
      </c>
      <c r="JI9" s="182">
        <f t="shared" si="13"/>
        <v>1.1697247741882234E-2</v>
      </c>
      <c r="JJ9" s="182">
        <f t="shared" si="13"/>
        <v>1.1881391236465437E-2</v>
      </c>
      <c r="JK9" s="182">
        <f t="shared" si="13"/>
        <v>1.2035952240361464E-2</v>
      </c>
      <c r="JL9" s="182">
        <f t="shared" si="13"/>
        <v>1.2160940829606228E-2</v>
      </c>
      <c r="JM9" s="182">
        <f t="shared" si="13"/>
        <v>1.2256583727883109E-2</v>
      </c>
      <c r="JN9" s="182">
        <f t="shared" si="13"/>
        <v>1.2323308050547942E-2</v>
      </c>
      <c r="JO9" s="182">
        <f t="shared" si="13"/>
        <v>1.2361723913520757E-2</v>
      </c>
      <c r="JP9" s="182">
        <f t="shared" si="13"/>
        <v>1.2372606283477142E-2</v>
      </c>
      <c r="JQ9" s="182">
        <f t="shared" si="13"/>
        <v>1.2356876414352482E-2</v>
      </c>
      <c r="JR9" s="182">
        <f t="shared" si="13"/>
        <v>1.2315583181020641E-2</v>
      </c>
      <c r="JS9" s="182">
        <f t="shared" si="13"/>
        <v>1.224988458532817E-2</v>
      </c>
      <c r="JT9" s="182">
        <f t="shared" si="13"/>
        <v>1.2161029673493435E-2</v>
      </c>
      <c r="JU9" s="182">
        <f t="shared" si="13"/>
        <v>1.2050341068096278E-2</v>
      </c>
      <c r="JV9" s="182">
        <f t="shared" si="13"/>
        <v>1.1919198283204887E-2</v>
      </c>
      <c r="JW9" s="182">
        <f t="shared" si="13"/>
        <v>1.176902195818133E-2</v>
      </c>
      <c r="JX9" s="182">
        <f t="shared" si="13"/>
        <v>1.1601259114814147E-2</v>
      </c>
      <c r="JY9" s="182">
        <f t="shared" si="13"/>
        <v>1.1417369513950532E-2</v>
      </c>
      <c r="JZ9" s="182">
        <f t="shared" si="13"/>
        <v>1.12188131619509E-2</v>
      </c>
      <c r="KA9" s="182">
        <f t="shared" si="13"/>
        <v>1.1007038994169263E-2</v>
      </c>
      <c r="KB9" s="182">
        <f t="shared" si="13"/>
        <v>1.0783474742307425E-2</v>
      </c>
      <c r="KC9" s="182">
        <f t="shared" si="13"/>
        <v>1.0549517974862624E-2</v>
      </c>
      <c r="KD9" s="182">
        <f t="shared" si="13"/>
        <v>1.0306528284898486E-2</v>
      </c>
      <c r="KE9" s="182">
        <f t="shared" si="13"/>
        <v>1.0055820586890441E-2</v>
      </c>
      <c r="KF9" s="182">
        <f t="shared" ref="KF9:MQ9" si="14">IF(AND($D$32&gt;0,$D$33&gt;0),IF(AND(CM4&gt;$D$32,OR(CM4&lt;$D$33,CM4=$D$33)),KF4,0),"")</f>
        <v>9.7986594742691651E-3</v>
      </c>
      <c r="KG9" s="182">
        <f t="shared" si="14"/>
        <v>9.5362545813274489E-3</v>
      </c>
      <c r="KH9" s="182">
        <f t="shared" si="14"/>
        <v>9.2697568871749729E-3</v>
      </c>
      <c r="KI9" s="182">
        <f t="shared" si="14"/>
        <v>9.0002558952206047E-3</v>
      </c>
      <c r="KJ9" s="182">
        <f t="shared" si="14"/>
        <v>8.7287776190309325E-3</v>
      </c>
      <c r="KK9" s="182">
        <f t="shared" si="14"/>
        <v>8.4562833041596369E-3</v>
      </c>
      <c r="KL9" s="182">
        <f t="shared" si="14"/>
        <v>8.1836688154742245E-3</v>
      </c>
      <c r="KM9" s="182">
        <f t="shared" si="14"/>
        <v>7.9117646204433165E-3</v>
      </c>
      <c r="KN9" s="182">
        <f t="shared" si="14"/>
        <v>7.6413363006196944E-3</v>
      </c>
      <c r="KO9" s="182">
        <f t="shared" si="14"/>
        <v>7.3730855260055756E-3</v>
      </c>
      <c r="KP9" s="182">
        <f t="shared" si="14"/>
        <v>7.1076514299768089E-3</v>
      </c>
      <c r="KQ9" s="182">
        <f t="shared" si="14"/>
        <v>6.8456123258388993E-3</v>
      </c>
      <c r="KR9" s="182">
        <f t="shared" si="14"/>
        <v>6.5874877097836862E-3</v>
      </c>
      <c r="KS9" s="182">
        <f t="shared" si="14"/>
        <v>6.3337404989018166E-3</v>
      </c>
      <c r="KT9" s="182">
        <f t="shared" si="14"/>
        <v>6.0847794569058051E-3</v>
      </c>
      <c r="KU9" s="182">
        <f t="shared" si="14"/>
        <v>5.8409617642485086E-3</v>
      </c>
      <c r="KV9" s="182">
        <f t="shared" si="14"/>
        <v>5.6025956933251665E-3</v>
      </c>
      <c r="KW9" s="182">
        <f t="shared" si="14"/>
        <v>5.3699433533701364E-3</v>
      </c>
      <c r="KX9" s="182">
        <f t="shared" si="14"/>
        <v>5.1432234734589887E-3</v>
      </c>
      <c r="KY9" s="182">
        <f t="shared" si="14"/>
        <v>4.9226141956712419E-3</v>
      </c>
      <c r="KZ9" s="182">
        <f t="shared" si="14"/>
        <v>4.7082558539310281E-3</v>
      </c>
      <c r="LA9" s="182">
        <f t="shared" si="14"/>
        <v>4.5002537173063498E-3</v>
      </c>
      <c r="LB9" s="182">
        <f t="shared" si="14"/>
        <v>4.298680679597224E-3</v>
      </c>
      <c r="LC9" s="182">
        <f t="shared" si="14"/>
        <v>4.1035798798728053E-3</v>
      </c>
      <c r="LD9" s="182">
        <f t="shared" si="14"/>
        <v>3.9149672412245526E-3</v>
      </c>
      <c r="LE9" s="182">
        <f t="shared" si="14"/>
        <v>3.7328339173867942E-3</v>
      </c>
      <c r="LF9" s="182">
        <f t="shared" si="14"/>
        <v>3.5571486390416243E-3</v>
      </c>
      <c r="LG9" s="182">
        <f t="shared" si="14"/>
        <v>3.3878599535780325E-3</v>
      </c>
      <c r="LH9" s="182">
        <f t="shared" si="14"/>
        <v>3.2248983538234227E-3</v>
      </c>
      <c r="LI9" s="182">
        <f t="shared" si="14"/>
        <v>3.0681782928197619E-3</v>
      </c>
      <c r="LJ9" s="182">
        <f t="shared" si="14"/>
        <v>2.9176000830854337E-3</v>
      </c>
      <c r="LK9" s="182">
        <f t="shared" si="14"/>
        <v>2.7730516800007158E-3</v>
      </c>
      <c r="LL9" s="182">
        <f t="shared" si="14"/>
        <v>2.6344103499900671E-3</v>
      </c>
      <c r="LM9" s="182">
        <f t="shared" si="14"/>
        <v>2.501544225061525E-3</v>
      </c>
      <c r="LN9" s="182">
        <f t="shared" si="14"/>
        <v>2.3743137460128919E-3</v>
      </c>
      <c r="LO9" s="182">
        <f t="shared" si="14"/>
        <v>2.2525729972395405E-3</v>
      </c>
      <c r="LP9" s="182">
        <f t="shared" si="14"/>
        <v>2.1361709365900314E-3</v>
      </c>
      <c r="LQ9" s="182">
        <f t="shared" si="14"/>
        <v>2.0249525241247536E-3</v>
      </c>
      <c r="LR9" s="182">
        <f t="shared" si="14"/>
        <v>0</v>
      </c>
      <c r="LS9" s="182">
        <f t="shared" si="14"/>
        <v>0</v>
      </c>
      <c r="LT9" s="182">
        <f t="shared" si="14"/>
        <v>0</v>
      </c>
      <c r="LU9" s="182">
        <f t="shared" si="14"/>
        <v>0</v>
      </c>
      <c r="LV9" s="182">
        <f t="shared" si="14"/>
        <v>0</v>
      </c>
      <c r="LW9" s="182">
        <f t="shared" si="14"/>
        <v>0</v>
      </c>
      <c r="LX9" s="182">
        <f t="shared" si="14"/>
        <v>0</v>
      </c>
      <c r="LY9" s="182">
        <f t="shared" si="14"/>
        <v>0</v>
      </c>
      <c r="LZ9" s="182">
        <f t="shared" si="14"/>
        <v>0</v>
      </c>
      <c r="MA9" s="182">
        <f t="shared" si="14"/>
        <v>0</v>
      </c>
      <c r="MB9" s="182">
        <f t="shared" si="14"/>
        <v>0</v>
      </c>
      <c r="MC9" s="182">
        <f t="shared" si="14"/>
        <v>0</v>
      </c>
      <c r="MD9" s="182">
        <f t="shared" si="14"/>
        <v>0</v>
      </c>
      <c r="ME9" s="182">
        <f t="shared" si="14"/>
        <v>0</v>
      </c>
      <c r="MF9" s="182">
        <f t="shared" si="14"/>
        <v>0</v>
      </c>
      <c r="MG9" s="182">
        <f t="shared" si="14"/>
        <v>0</v>
      </c>
      <c r="MH9" s="182">
        <f t="shared" si="14"/>
        <v>0</v>
      </c>
      <c r="MI9" s="182">
        <f t="shared" si="14"/>
        <v>0</v>
      </c>
      <c r="MJ9" s="182">
        <f t="shared" si="14"/>
        <v>0</v>
      </c>
      <c r="MK9" s="182">
        <f t="shared" si="14"/>
        <v>0</v>
      </c>
      <c r="ML9" s="182">
        <f t="shared" si="14"/>
        <v>0</v>
      </c>
      <c r="MM9" s="182">
        <f t="shared" si="14"/>
        <v>0</v>
      </c>
      <c r="MN9" s="182">
        <f t="shared" si="14"/>
        <v>0</v>
      </c>
      <c r="MO9" s="182">
        <f t="shared" si="14"/>
        <v>0</v>
      </c>
      <c r="MP9" s="182">
        <f t="shared" si="14"/>
        <v>0</v>
      </c>
      <c r="MQ9" s="182">
        <f t="shared" si="14"/>
        <v>0</v>
      </c>
      <c r="MR9" s="182">
        <f t="shared" ref="MR9:PC9" si="15">IF(AND($D$32&gt;0,$D$33&gt;0),IF(AND(EY4&gt;$D$32,OR(EY4&lt;$D$33,EY4=$D$33)),MR4,0),"")</f>
        <v>0</v>
      </c>
      <c r="MS9" s="182">
        <f t="shared" si="15"/>
        <v>0</v>
      </c>
      <c r="MT9" s="182">
        <f t="shared" si="15"/>
        <v>0</v>
      </c>
      <c r="MU9" s="182">
        <f t="shared" si="15"/>
        <v>0</v>
      </c>
      <c r="MV9" s="182">
        <f t="shared" si="15"/>
        <v>0</v>
      </c>
      <c r="MW9" s="182">
        <f t="shared" si="15"/>
        <v>0</v>
      </c>
      <c r="MX9" s="182">
        <f t="shared" si="15"/>
        <v>0</v>
      </c>
      <c r="MY9" s="182">
        <f t="shared" si="15"/>
        <v>0</v>
      </c>
      <c r="MZ9" s="182">
        <f t="shared" si="15"/>
        <v>0</v>
      </c>
      <c r="NA9" s="182">
        <f t="shared" si="15"/>
        <v>0</v>
      </c>
      <c r="NB9" s="182">
        <f t="shared" si="15"/>
        <v>0</v>
      </c>
      <c r="NC9" s="182">
        <f t="shared" si="15"/>
        <v>0</v>
      </c>
      <c r="ND9" s="182">
        <f t="shared" si="15"/>
        <v>0</v>
      </c>
      <c r="NE9" s="182">
        <f t="shared" si="15"/>
        <v>0</v>
      </c>
      <c r="NF9" s="182">
        <f t="shared" si="15"/>
        <v>0</v>
      </c>
      <c r="NG9" s="182">
        <f t="shared" si="15"/>
        <v>0</v>
      </c>
      <c r="NH9" s="182">
        <f t="shared" si="15"/>
        <v>0</v>
      </c>
      <c r="NI9" s="182">
        <f t="shared" si="15"/>
        <v>0</v>
      </c>
      <c r="NJ9" s="182">
        <f t="shared" si="15"/>
        <v>0</v>
      </c>
      <c r="NK9" s="182">
        <f t="shared" si="15"/>
        <v>0</v>
      </c>
      <c r="NL9" s="182">
        <f t="shared" si="15"/>
        <v>0</v>
      </c>
      <c r="NM9" s="182">
        <f t="shared" si="15"/>
        <v>0</v>
      </c>
      <c r="NN9" s="182">
        <f t="shared" si="15"/>
        <v>0</v>
      </c>
      <c r="NO9" s="182">
        <f t="shared" si="15"/>
        <v>0</v>
      </c>
      <c r="NP9" s="182">
        <f t="shared" si="15"/>
        <v>0</v>
      </c>
      <c r="NQ9" s="182">
        <f t="shared" si="15"/>
        <v>0</v>
      </c>
      <c r="NR9" s="182">
        <f t="shared" si="15"/>
        <v>0</v>
      </c>
      <c r="NS9" s="182">
        <f t="shared" si="15"/>
        <v>0</v>
      </c>
      <c r="NT9" s="182">
        <f t="shared" si="15"/>
        <v>0</v>
      </c>
      <c r="NU9" s="182">
        <f t="shared" si="15"/>
        <v>0</v>
      </c>
      <c r="NV9" s="182">
        <f t="shared" si="15"/>
        <v>0</v>
      </c>
      <c r="NW9" s="182">
        <f t="shared" si="15"/>
        <v>0</v>
      </c>
      <c r="NX9" s="182">
        <f t="shared" si="15"/>
        <v>0</v>
      </c>
      <c r="NY9" s="182">
        <f t="shared" si="15"/>
        <v>0</v>
      </c>
      <c r="NZ9" s="182">
        <f t="shared" si="15"/>
        <v>0</v>
      </c>
      <c r="OA9" s="182">
        <f t="shared" si="15"/>
        <v>0</v>
      </c>
      <c r="OB9" s="182">
        <f t="shared" si="15"/>
        <v>0</v>
      </c>
      <c r="OC9" s="182">
        <f t="shared" si="15"/>
        <v>0</v>
      </c>
      <c r="OD9" s="182">
        <f t="shared" si="15"/>
        <v>0</v>
      </c>
      <c r="OE9" s="182">
        <f t="shared" si="15"/>
        <v>0</v>
      </c>
      <c r="OF9" s="182">
        <f t="shared" si="15"/>
        <v>0</v>
      </c>
      <c r="OG9" s="182">
        <f t="shared" si="15"/>
        <v>0</v>
      </c>
      <c r="OH9" s="182">
        <f t="shared" si="15"/>
        <v>0</v>
      </c>
      <c r="OI9" s="182">
        <f t="shared" si="15"/>
        <v>0</v>
      </c>
      <c r="OJ9" s="182">
        <f t="shared" si="15"/>
        <v>0</v>
      </c>
      <c r="OK9" s="182">
        <f t="shared" si="15"/>
        <v>0</v>
      </c>
      <c r="OL9" s="182">
        <f t="shared" si="15"/>
        <v>0</v>
      </c>
      <c r="OM9" s="182">
        <f t="shared" si="15"/>
        <v>0</v>
      </c>
      <c r="ON9" s="182">
        <f t="shared" si="15"/>
        <v>0</v>
      </c>
      <c r="OO9" s="182">
        <f t="shared" si="15"/>
        <v>0</v>
      </c>
      <c r="OP9" s="182">
        <f t="shared" si="15"/>
        <v>0</v>
      </c>
      <c r="OQ9" s="182">
        <f t="shared" si="15"/>
        <v>0</v>
      </c>
      <c r="OR9" s="182">
        <f t="shared" si="15"/>
        <v>0</v>
      </c>
      <c r="OS9" s="182">
        <f t="shared" si="15"/>
        <v>0</v>
      </c>
      <c r="OT9" s="182">
        <f t="shared" si="15"/>
        <v>0</v>
      </c>
      <c r="OU9" s="182">
        <f t="shared" si="15"/>
        <v>0</v>
      </c>
      <c r="OV9" s="182">
        <f t="shared" si="15"/>
        <v>0</v>
      </c>
      <c r="OW9" s="182">
        <f t="shared" si="15"/>
        <v>0</v>
      </c>
      <c r="OX9" s="182">
        <f t="shared" si="15"/>
        <v>0</v>
      </c>
      <c r="OY9" s="182">
        <f t="shared" si="15"/>
        <v>0</v>
      </c>
      <c r="OZ9" s="182">
        <f t="shared" si="15"/>
        <v>0</v>
      </c>
      <c r="PA9" s="182">
        <f t="shared" si="15"/>
        <v>0</v>
      </c>
      <c r="PB9" s="182">
        <f t="shared" si="15"/>
        <v>0</v>
      </c>
      <c r="PC9" s="182">
        <f t="shared" si="15"/>
        <v>0</v>
      </c>
      <c r="PD9" s="182">
        <f t="shared" ref="PD9:PK9" si="16">IF(AND($D$32&gt;0,$D$33&gt;0),IF(AND(HK4&gt;$D$32,OR(HK4&lt;$D$33,HK4=$D$33)),PD4,0),"")</f>
        <v>0</v>
      </c>
      <c r="PE9" s="182">
        <f t="shared" si="16"/>
        <v>0</v>
      </c>
      <c r="PF9" s="182">
        <f t="shared" si="16"/>
        <v>0</v>
      </c>
      <c r="PG9" s="182">
        <f t="shared" si="16"/>
        <v>0</v>
      </c>
      <c r="PH9" s="182">
        <f t="shared" si="16"/>
        <v>0</v>
      </c>
      <c r="PI9" s="182">
        <f t="shared" si="16"/>
        <v>0</v>
      </c>
      <c r="PJ9" s="182">
        <f t="shared" si="16"/>
        <v>0</v>
      </c>
      <c r="PK9" s="182">
        <f t="shared" si="16"/>
        <v>0</v>
      </c>
    </row>
    <row r="10" spans="1:428" ht="17.25" x14ac:dyDescent="0.75">
      <c r="A10" s="5"/>
      <c r="B10" s="410" t="s">
        <v>692</v>
      </c>
      <c r="C10" s="411"/>
      <c r="D10" s="412"/>
      <c r="F10" s="2"/>
      <c r="G10" s="5"/>
      <c r="H10" s="5"/>
      <c r="I10" s="5"/>
      <c r="J10" s="5"/>
      <c r="K10" s="5"/>
      <c r="L10" s="5"/>
      <c r="M10" s="5"/>
      <c r="N10" s="5"/>
      <c r="O10" s="5"/>
      <c r="P10" s="5"/>
      <c r="R10" s="415" t="s">
        <v>830</v>
      </c>
      <c r="S10" s="416"/>
      <c r="T10" s="416"/>
      <c r="U10" s="416"/>
      <c r="V10" s="416"/>
      <c r="W10" s="417"/>
      <c r="X10" s="5"/>
      <c r="HS10" s="182">
        <f>IF(AND($D$32&gt;0,$D$33&gt;0),IF(AND(Z4&gt;$D$33),HS4,0),"")</f>
        <v>0</v>
      </c>
      <c r="HT10" s="182">
        <f t="shared" ref="HT10:KE10" si="17">IF(AND($D$32&gt;0,$D$33&gt;0),IF(AND(AA4&gt;$D$33),HT4,0),"")</f>
        <v>0</v>
      </c>
      <c r="HU10" s="182">
        <f t="shared" si="17"/>
        <v>0</v>
      </c>
      <c r="HV10" s="182">
        <f t="shared" si="17"/>
        <v>0</v>
      </c>
      <c r="HW10" s="182">
        <f t="shared" si="17"/>
        <v>0</v>
      </c>
      <c r="HX10" s="182">
        <f t="shared" si="17"/>
        <v>0</v>
      </c>
      <c r="HY10" s="182">
        <f t="shared" si="17"/>
        <v>0</v>
      </c>
      <c r="HZ10" s="182">
        <f t="shared" si="17"/>
        <v>0</v>
      </c>
      <c r="IA10" s="182">
        <f t="shared" si="17"/>
        <v>0</v>
      </c>
      <c r="IB10" s="182">
        <f t="shared" si="17"/>
        <v>0</v>
      </c>
      <c r="IC10" s="182">
        <f t="shared" si="17"/>
        <v>0</v>
      </c>
      <c r="ID10" s="182">
        <f t="shared" si="17"/>
        <v>0</v>
      </c>
      <c r="IE10" s="182">
        <f t="shared" si="17"/>
        <v>0</v>
      </c>
      <c r="IF10" s="182">
        <f t="shared" si="17"/>
        <v>0</v>
      </c>
      <c r="IG10" s="182">
        <f t="shared" si="17"/>
        <v>0</v>
      </c>
      <c r="IH10" s="182">
        <f t="shared" si="17"/>
        <v>0</v>
      </c>
      <c r="II10" s="182">
        <f t="shared" si="17"/>
        <v>0</v>
      </c>
      <c r="IJ10" s="182">
        <f t="shared" si="17"/>
        <v>0</v>
      </c>
      <c r="IK10" s="182">
        <f t="shared" si="17"/>
        <v>0</v>
      </c>
      <c r="IL10" s="182">
        <f t="shared" si="17"/>
        <v>0</v>
      </c>
      <c r="IM10" s="182">
        <f t="shared" si="17"/>
        <v>0</v>
      </c>
      <c r="IN10" s="182">
        <f t="shared" si="17"/>
        <v>0</v>
      </c>
      <c r="IO10" s="182">
        <f t="shared" si="17"/>
        <v>0</v>
      </c>
      <c r="IP10" s="182">
        <f t="shared" si="17"/>
        <v>0</v>
      </c>
      <c r="IQ10" s="182">
        <f t="shared" si="17"/>
        <v>0</v>
      </c>
      <c r="IR10" s="182">
        <f t="shared" si="17"/>
        <v>0</v>
      </c>
      <c r="IS10" s="182">
        <f t="shared" si="17"/>
        <v>0</v>
      </c>
      <c r="IT10" s="182">
        <f t="shared" si="17"/>
        <v>0</v>
      </c>
      <c r="IU10" s="182">
        <f t="shared" si="17"/>
        <v>0</v>
      </c>
      <c r="IV10" s="182">
        <f t="shared" si="17"/>
        <v>0</v>
      </c>
      <c r="IW10" s="182">
        <f t="shared" si="17"/>
        <v>0</v>
      </c>
      <c r="IX10" s="182">
        <f t="shared" si="17"/>
        <v>0</v>
      </c>
      <c r="IY10" s="182">
        <f t="shared" si="17"/>
        <v>0</v>
      </c>
      <c r="IZ10" s="182">
        <f t="shared" si="17"/>
        <v>0</v>
      </c>
      <c r="JA10" s="182">
        <f t="shared" si="17"/>
        <v>0</v>
      </c>
      <c r="JB10" s="182">
        <f t="shared" si="17"/>
        <v>0</v>
      </c>
      <c r="JC10" s="182">
        <f t="shared" si="17"/>
        <v>0</v>
      </c>
      <c r="JD10" s="182">
        <f t="shared" si="17"/>
        <v>0</v>
      </c>
      <c r="JE10" s="182">
        <f t="shared" si="17"/>
        <v>0</v>
      </c>
      <c r="JF10" s="182">
        <f t="shared" si="17"/>
        <v>0</v>
      </c>
      <c r="JG10" s="182">
        <f t="shared" si="17"/>
        <v>0</v>
      </c>
      <c r="JH10" s="182">
        <f t="shared" si="17"/>
        <v>0</v>
      </c>
      <c r="JI10" s="182">
        <f t="shared" si="17"/>
        <v>0</v>
      </c>
      <c r="JJ10" s="182">
        <f t="shared" si="17"/>
        <v>0</v>
      </c>
      <c r="JK10" s="182">
        <f t="shared" si="17"/>
        <v>0</v>
      </c>
      <c r="JL10" s="182">
        <f t="shared" si="17"/>
        <v>0</v>
      </c>
      <c r="JM10" s="182">
        <f t="shared" si="17"/>
        <v>0</v>
      </c>
      <c r="JN10" s="182">
        <f t="shared" si="17"/>
        <v>0</v>
      </c>
      <c r="JO10" s="182">
        <f t="shared" si="17"/>
        <v>0</v>
      </c>
      <c r="JP10" s="182">
        <f t="shared" si="17"/>
        <v>0</v>
      </c>
      <c r="JQ10" s="182">
        <f t="shared" si="17"/>
        <v>0</v>
      </c>
      <c r="JR10" s="182">
        <f t="shared" si="17"/>
        <v>0</v>
      </c>
      <c r="JS10" s="182">
        <f t="shared" si="17"/>
        <v>0</v>
      </c>
      <c r="JT10" s="182">
        <f t="shared" si="17"/>
        <v>0</v>
      </c>
      <c r="JU10" s="182">
        <f t="shared" si="17"/>
        <v>0</v>
      </c>
      <c r="JV10" s="182">
        <f t="shared" si="17"/>
        <v>0</v>
      </c>
      <c r="JW10" s="182">
        <f t="shared" si="17"/>
        <v>0</v>
      </c>
      <c r="JX10" s="182">
        <f t="shared" si="17"/>
        <v>0</v>
      </c>
      <c r="JY10" s="182">
        <f t="shared" si="17"/>
        <v>0</v>
      </c>
      <c r="JZ10" s="182">
        <f t="shared" si="17"/>
        <v>0</v>
      </c>
      <c r="KA10" s="182">
        <f t="shared" si="17"/>
        <v>0</v>
      </c>
      <c r="KB10" s="182">
        <f t="shared" si="17"/>
        <v>0</v>
      </c>
      <c r="KC10" s="182">
        <f t="shared" si="17"/>
        <v>0</v>
      </c>
      <c r="KD10" s="182">
        <f t="shared" si="17"/>
        <v>0</v>
      </c>
      <c r="KE10" s="182">
        <f t="shared" si="17"/>
        <v>0</v>
      </c>
      <c r="KF10" s="182">
        <f t="shared" ref="KF10:MQ10" si="18">IF(AND($D$32&gt;0,$D$33&gt;0),IF(AND(CM4&gt;$D$33),KF4,0),"")</f>
        <v>0</v>
      </c>
      <c r="KG10" s="182">
        <f t="shared" si="18"/>
        <v>0</v>
      </c>
      <c r="KH10" s="182">
        <f t="shared" si="18"/>
        <v>0</v>
      </c>
      <c r="KI10" s="182">
        <f t="shared" si="18"/>
        <v>0</v>
      </c>
      <c r="KJ10" s="182">
        <f t="shared" si="18"/>
        <v>0</v>
      </c>
      <c r="KK10" s="182">
        <f t="shared" si="18"/>
        <v>0</v>
      </c>
      <c r="KL10" s="182">
        <f t="shared" si="18"/>
        <v>0</v>
      </c>
      <c r="KM10" s="182">
        <f t="shared" si="18"/>
        <v>0</v>
      </c>
      <c r="KN10" s="182">
        <f t="shared" si="18"/>
        <v>0</v>
      </c>
      <c r="KO10" s="182">
        <f t="shared" si="18"/>
        <v>0</v>
      </c>
      <c r="KP10" s="182">
        <f t="shared" si="18"/>
        <v>0</v>
      </c>
      <c r="KQ10" s="182">
        <f t="shared" si="18"/>
        <v>0</v>
      </c>
      <c r="KR10" s="182">
        <f t="shared" si="18"/>
        <v>0</v>
      </c>
      <c r="KS10" s="182">
        <f t="shared" si="18"/>
        <v>0</v>
      </c>
      <c r="KT10" s="182">
        <f t="shared" si="18"/>
        <v>0</v>
      </c>
      <c r="KU10" s="182">
        <f t="shared" si="18"/>
        <v>0</v>
      </c>
      <c r="KV10" s="182">
        <f t="shared" si="18"/>
        <v>0</v>
      </c>
      <c r="KW10" s="182">
        <f t="shared" si="18"/>
        <v>0</v>
      </c>
      <c r="KX10" s="182">
        <f t="shared" si="18"/>
        <v>0</v>
      </c>
      <c r="KY10" s="182">
        <f t="shared" si="18"/>
        <v>0</v>
      </c>
      <c r="KZ10" s="182">
        <f t="shared" si="18"/>
        <v>0</v>
      </c>
      <c r="LA10" s="182">
        <f t="shared" si="18"/>
        <v>0</v>
      </c>
      <c r="LB10" s="182">
        <f t="shared" si="18"/>
        <v>0</v>
      </c>
      <c r="LC10" s="182">
        <f t="shared" si="18"/>
        <v>0</v>
      </c>
      <c r="LD10" s="182">
        <f t="shared" si="18"/>
        <v>0</v>
      </c>
      <c r="LE10" s="182">
        <f t="shared" si="18"/>
        <v>0</v>
      </c>
      <c r="LF10" s="182">
        <f t="shared" si="18"/>
        <v>0</v>
      </c>
      <c r="LG10" s="182">
        <f t="shared" si="18"/>
        <v>0</v>
      </c>
      <c r="LH10" s="182">
        <f t="shared" si="18"/>
        <v>0</v>
      </c>
      <c r="LI10" s="182">
        <f t="shared" si="18"/>
        <v>0</v>
      </c>
      <c r="LJ10" s="182">
        <f t="shared" si="18"/>
        <v>0</v>
      </c>
      <c r="LK10" s="182">
        <f t="shared" si="18"/>
        <v>0</v>
      </c>
      <c r="LL10" s="182">
        <f t="shared" si="18"/>
        <v>0</v>
      </c>
      <c r="LM10" s="182">
        <f t="shared" si="18"/>
        <v>0</v>
      </c>
      <c r="LN10" s="182">
        <f t="shared" si="18"/>
        <v>0</v>
      </c>
      <c r="LO10" s="182">
        <f t="shared" si="18"/>
        <v>0</v>
      </c>
      <c r="LP10" s="182">
        <f t="shared" si="18"/>
        <v>0</v>
      </c>
      <c r="LQ10" s="182">
        <f t="shared" si="18"/>
        <v>0</v>
      </c>
      <c r="LR10" s="182">
        <f t="shared" si="18"/>
        <v>1.9187597539508045E-3</v>
      </c>
      <c r="LS10" s="182">
        <f t="shared" si="18"/>
        <v>1.8174325935416088E-3</v>
      </c>
      <c r="LT10" s="182">
        <f t="shared" si="18"/>
        <v>1.7208098351141241E-3</v>
      </c>
      <c r="LU10" s="182">
        <f t="shared" si="18"/>
        <v>1.6287298637369949E-3</v>
      </c>
      <c r="LV10" s="182">
        <f t="shared" si="18"/>
        <v>1.5410313468879647E-3</v>
      </c>
      <c r="LW10" s="182">
        <f t="shared" si="18"/>
        <v>1.4575538501776352E-3</v>
      </c>
      <c r="LX10" s="182">
        <f t="shared" si="18"/>
        <v>1.3781383839129859E-3</v>
      </c>
      <c r="LY10" s="182">
        <f t="shared" si="18"/>
        <v>1.3026278850979376E-3</v>
      </c>
      <c r="LZ10" s="182">
        <f t="shared" si="18"/>
        <v>1.2308676393618621E-3</v>
      </c>
      <c r="MA10" s="182">
        <f t="shared" si="18"/>
        <v>1.1627056471784061E-3</v>
      </c>
      <c r="MB10" s="182">
        <f t="shared" si="18"/>
        <v>1.0979929385886919E-3</v>
      </c>
      <c r="MC10" s="182">
        <f t="shared" si="18"/>
        <v>1.0365838404804569E-3</v>
      </c>
      <c r="MD10" s="182">
        <f t="shared" si="18"/>
        <v>9.783362003008703E-4</v>
      </c>
      <c r="ME10" s="182">
        <f t="shared" si="18"/>
        <v>9.2311156989902479E-4</v>
      </c>
      <c r="MF10" s="182">
        <f t="shared" si="18"/>
        <v>8.7077535300719917E-4</v>
      </c>
      <c r="MG10" s="182">
        <f t="shared" si="18"/>
        <v>8.2119691968067553E-4</v>
      </c>
      <c r="MH10" s="182">
        <f t="shared" si="18"/>
        <v>7.7424969082545139E-4</v>
      </c>
      <c r="MI10" s="182">
        <f t="shared" si="18"/>
        <v>7.2981119575442962E-4</v>
      </c>
      <c r="MJ10" s="182">
        <f t="shared" si="18"/>
        <v>6.8776310552604741E-4</v>
      </c>
      <c r="MK10" s="182">
        <f t="shared" si="18"/>
        <v>6.4799124463714355E-4</v>
      </c>
      <c r="ML10" s="182">
        <f t="shared" si="18"/>
        <v>6.1038558346386182E-4</v>
      </c>
      <c r="MM10" s="182">
        <f t="shared" si="18"/>
        <v>5.7484021367299203E-4</v>
      </c>
      <c r="MN10" s="182">
        <f t="shared" si="18"/>
        <v>5.4125330866019517E-4</v>
      </c>
      <c r="MO10" s="182">
        <f t="shared" si="18"/>
        <v>5.0952707091325158E-4</v>
      </c>
      <c r="MP10" s="182">
        <f t="shared" si="18"/>
        <v>4.7956766804678957E-4</v>
      </c>
      <c r="MQ10" s="182">
        <f t="shared" si="18"/>
        <v>4.5128515911100703E-4</v>
      </c>
      <c r="MR10" s="182">
        <f t="shared" ref="MR10:PC10" si="19">IF(AND($D$32&gt;0,$D$33&gt;0),IF(AND(EY4&gt;$D$33),MR4,0),"")</f>
        <v>4.2459341264038352E-4</v>
      </c>
      <c r="MS10" s="182">
        <f t="shared" si="19"/>
        <v>3.9941001777946681E-4</v>
      </c>
      <c r="MT10" s="182">
        <f t="shared" si="19"/>
        <v>3.7565618970153875E-4</v>
      </c>
      <c r="MU10" s="182">
        <f t="shared" si="19"/>
        <v>3.5325667042198771E-4</v>
      </c>
      <c r="MV10" s="182">
        <f t="shared" si="19"/>
        <v>3.3213962600179685E-4</v>
      </c>
      <c r="MW10" s="182">
        <f t="shared" si="19"/>
        <v>3.1223654103698504E-4</v>
      </c>
      <c r="MX10" s="182">
        <f t="shared" si="19"/>
        <v>2.9348211123742381E-4</v>
      </c>
      <c r="MY10" s="182">
        <f t="shared" si="19"/>
        <v>2.7581413481248923E-4</v>
      </c>
      <c r="MZ10" s="182">
        <f t="shared" si="19"/>
        <v>2.5917340330156973E-4</v>
      </c>
      <c r="NA10" s="182">
        <f t="shared" si="19"/>
        <v>2.4350359241402198E-4</v>
      </c>
      <c r="NB10" s="182">
        <f t="shared" si="19"/>
        <v>2.2875115337558623E-4</v>
      </c>
      <c r="NC10" s="182">
        <f t="shared" si="19"/>
        <v>2.1486520521617159E-4</v>
      </c>
      <c r="ND10" s="182">
        <f t="shared" si="19"/>
        <v>2.0179742837702198E-4</v>
      </c>
      <c r="NE10" s="182">
        <f t="shared" si="19"/>
        <v>1.8950195996332112E-4</v>
      </c>
      <c r="NF10" s="182">
        <f t="shared" si="19"/>
        <v>1.7793529092085614E-4</v>
      </c>
      <c r="NG10" s="182">
        <f t="shared" si="19"/>
        <v>1.670561653723582E-4</v>
      </c>
      <c r="NH10" s="182">
        <f t="shared" si="19"/>
        <v>1.5682548231003322E-4</v>
      </c>
      <c r="NI10" s="182">
        <f t="shared" si="19"/>
        <v>1.4720619980558366E-4</v>
      </c>
      <c r="NJ10" s="182">
        <f t="shared" si="19"/>
        <v>1.3816324186719829E-4</v>
      </c>
      <c r="NK10" s="182">
        <f t="shared" si="19"/>
        <v>1.2966340804445925E-4</v>
      </c>
      <c r="NL10" s="182">
        <f t="shared" si="19"/>
        <v>1.216752858565769E-4</v>
      </c>
      <c r="NM10" s="182">
        <f t="shared" si="19"/>
        <v>1.1416916609658124E-4</v>
      </c>
      <c r="NN10" s="182">
        <f t="shared" si="19"/>
        <v>1.0711696104387777E-4</v>
      </c>
      <c r="NO10" s="182">
        <f t="shared" si="19"/>
        <v>1.0049212559968941E-4</v>
      </c>
      <c r="NP10" s="182">
        <f t="shared" si="19"/>
        <v>9.4269581344183894E-5</v>
      </c>
      <c r="NQ10" s="182">
        <f t="shared" si="19"/>
        <v>8.8425643500290022E-5</v>
      </c>
      <c r="NR10" s="182">
        <f t="shared" si="19"/>
        <v>8.2937950777268462E-5</v>
      </c>
      <c r="NS10" s="182">
        <f t="shared" si="19"/>
        <v>7.7785398056704651E-5</v>
      </c>
      <c r="NT10" s="182">
        <f t="shared" si="19"/>
        <v>7.2948071874792583E-5</v>
      </c>
      <c r="NU10" s="182">
        <f t="shared" si="19"/>
        <v>6.8407188647189379E-5</v>
      </c>
      <c r="NV10" s="182">
        <f t="shared" si="19"/>
        <v>6.4145035576471378E-5</v>
      </c>
      <c r="NW10" s="182">
        <f t="shared" si="19"/>
        <v>6.014491417697165E-5</v>
      </c>
      <c r="NX10" s="182">
        <f t="shared" si="19"/>
        <v>5.6391086347556983E-5</v>
      </c>
      <c r="NY10" s="182">
        <f t="shared" si="19"/>
        <v>5.2868722919558549E-5</v>
      </c>
      <c r="NZ10" s="182">
        <f t="shared" si="19"/>
        <v>4.9563854604484747E-5</v>
      </c>
      <c r="OA10" s="182">
        <f t="shared" si="19"/>
        <v>4.6463325264297103E-5</v>
      </c>
      <c r="OB10" s="182">
        <f t="shared" si="19"/>
        <v>4.3554747425760759E-5</v>
      </c>
      <c r="OC10" s="182">
        <f t="shared" si="19"/>
        <v>4.0826459959696638E-5</v>
      </c>
      <c r="OD10" s="182">
        <f t="shared" si="19"/>
        <v>3.8267487845727321E-5</v>
      </c>
      <c r="OE10" s="182">
        <f t="shared" si="19"/>
        <v>3.5867503943315084E-5</v>
      </c>
      <c r="OF10" s="182">
        <f t="shared" si="19"/>
        <v>3.3616792690452081E-5</v>
      </c>
      <c r="OG10" s="182">
        <f t="shared" si="19"/>
        <v>3.1506215652235679E-5</v>
      </c>
      <c r="OH10" s="182">
        <f t="shared" si="19"/>
        <v>2.9527178842721842E-5</v>
      </c>
      <c r="OI10" s="182">
        <f t="shared" si="19"/>
        <v>2.767160174481639E-5</v>
      </c>
      <c r="OJ10" s="182">
        <f t="shared" si="19"/>
        <v>2.5931887954545249E-5</v>
      </c>
      <c r="OK10" s="182">
        <f t="shared" si="19"/>
        <v>2.4300897377761077E-5</v>
      </c>
      <c r="OL10" s="182">
        <f t="shared" si="19"/>
        <v>2.2771919909225471E-5</v>
      </c>
      <c r="OM10" s="182">
        <f t="shared" si="19"/>
        <v>2.133865052594958E-5</v>
      </c>
      <c r="ON10" s="182">
        <f t="shared" si="19"/>
        <v>1.9995165728733363E-5</v>
      </c>
      <c r="OO10" s="182">
        <f t="shared" si="19"/>
        <v>1.8735901267946453E-5</v>
      </c>
      <c r="OP10" s="182">
        <f t="shared" si="19"/>
        <v>1.7555631091734458E-5</v>
      </c>
      <c r="OQ10" s="182">
        <f t="shared" si="19"/>
        <v>1.6449447457011217E-5</v>
      </c>
      <c r="OR10" s="182">
        <f t="shared" si="19"/>
        <v>1.5412742145772409E-5</v>
      </c>
      <c r="OS10" s="182">
        <f t="shared" si="19"/>
        <v>1.4441188731447806E-5</v>
      </c>
      <c r="OT10" s="182">
        <f t="shared" si="19"/>
        <v>1.3530725842175573E-5</v>
      </c>
      <c r="OU10" s="182">
        <f t="shared" si="19"/>
        <v>1.267754137002365E-5</v>
      </c>
      <c r="OV10" s="182">
        <f t="shared" si="19"/>
        <v>1.1878057577300435E-5</v>
      </c>
      <c r="OW10" s="182">
        <f t="shared" si="19"/>
        <v>1.1128917053170705E-5</v>
      </c>
      <c r="OX10" s="182">
        <f t="shared" si="19"/>
        <v>1.042696947583045E-5</v>
      </c>
      <c r="OY10" s="182">
        <f t="shared" si="19"/>
        <v>9.7692591374787914E-6</v>
      </c>
      <c r="OZ10" s="182">
        <f t="shared" si="19"/>
        <v>9.153013191265746E-6</v>
      </c>
      <c r="PA10" s="182">
        <f t="shared" si="19"/>
        <v>8.5756305812724282E-6</v>
      </c>
      <c r="PB10" s="182">
        <f t="shared" si="19"/>
        <v>8.0346716184103117E-6</v>
      </c>
      <c r="PC10" s="182">
        <f t="shared" si="19"/>
        <v>7.527848166892465E-6</v>
      </c>
      <c r="PD10" s="182">
        <f t="shared" ref="PD10:PK10" si="20">IF(AND($D$32&gt;0,$D$33&gt;0),IF(AND(HK4&gt;$D$33),PD4,0),"")</f>
        <v>7.0530144076375459E-6</v>
      </c>
      <c r="PE10" s="182">
        <f t="shared" si="20"/>
        <v>6.6081581466183003E-6</v>
      </c>
      <c r="PF10" s="182">
        <f t="shared" si="20"/>
        <v>6.1913926377502366E-6</v>
      </c>
      <c r="PG10" s="182">
        <f t="shared" si="20"/>
        <v>5.8009488914494986E-6</v>
      </c>
      <c r="PH10" s="182">
        <f t="shared" si="20"/>
        <v>5.4351684414490929E-6</v>
      </c>
      <c r="PI10" s="182">
        <f t="shared" si="20"/>
        <v>5.0924965438781722E-6</v>
      </c>
      <c r="PJ10" s="182">
        <f t="shared" si="20"/>
        <v>4.7714757839507503E-6</v>
      </c>
      <c r="PK10" s="182">
        <f t="shared" si="20"/>
        <v>4.4707400669084019E-6</v>
      </c>
    </row>
    <row r="11" spans="1:428" ht="18.5" x14ac:dyDescent="0.9">
      <c r="A11" s="5"/>
      <c r="F11" s="2"/>
      <c r="G11" s="5"/>
      <c r="H11" s="5"/>
      <c r="I11" s="5"/>
      <c r="J11" s="5"/>
      <c r="K11" s="5"/>
      <c r="L11" s="5"/>
      <c r="M11" s="5"/>
      <c r="N11" s="5"/>
      <c r="O11" s="5"/>
      <c r="P11" s="5"/>
      <c r="Q11" s="5"/>
      <c r="R11" s="257">
        <f>IF(VLOOKUP($P$1,VLookups!$A$53:$C$54,2,FALSE),COUNTIF($C$64:$C$10063,"&gt;"&amp;R4)/10000,COUNTIF($C$64:$C$10063,"&lt;"&amp;R4)/10000)</f>
        <v>0.1081</v>
      </c>
      <c r="S11" s="257">
        <f>IF(VLOOKUP($P$1,VLookups!$A$53:$C$54,2,FALSE),COUNTIF($C$64:$C$10063,"&gt;"&amp;S4)/10000,COUNTIF($C$64:$C$10063,"&lt;"&amp;S4)/10000)</f>
        <v>0.90169999999999995</v>
      </c>
      <c r="T11" s="257">
        <f>IF(VLOOKUP($P$1,VLookups!$A$53:$C$54,2,FALSE),COUNTIF($C$64:$C$10063,"&gt;"&amp;T4)/10000,COUNTIF($C$64:$C$10063,"&lt;"&amp;T4)/10000)</f>
        <v>0.85299999999999998</v>
      </c>
      <c r="U11" s="257">
        <f>IF(VLOOKUP($P$1,VLookups!$A$53:$C$54,2,FALSE),COUNTIF($C$64:$C$10063,"&gt;"&amp;U4)/10000,COUNTIF($C$64:$C$10063,"&lt;"&amp;U4)/10000)</f>
        <v>0.79900000000000004</v>
      </c>
      <c r="V11" s="257">
        <f>IF(VLOOKUP($P$1,VLookups!$A$53:$C$54,2,FALSE),COUNTIF($C$64:$C$10063,"&gt;"&amp;V4)/10000,COUNTIF($C$64:$C$10063,"&lt;"&amp;V4)/10000)</f>
        <v>0.75080000000000002</v>
      </c>
      <c r="W11" s="257">
        <f>IF(VLOOKUP($P$1,VLookups!$A$53:$C$54,2,FALSE),COUNTIF($C$64:$C$10063,"&gt;"&amp;W4)/10000,COUNTIF($C$64:$C$10063,"&lt;"&amp;W4)/10000)</f>
        <v>0.70069999999999999</v>
      </c>
      <c r="X11" s="5"/>
      <c r="HS11" s="226">
        <f t="shared" ref="HS11" si="21">MAX(HS8:HS10)</f>
        <v>3.146978903873224E-5</v>
      </c>
      <c r="HT11" s="226">
        <f t="shared" ref="HT11:KE11" si="22">MAX(HT8:HT10)</f>
        <v>4.6271907882857005E-5</v>
      </c>
      <c r="HU11" s="226">
        <f t="shared" si="22"/>
        <v>6.6459971543699612E-5</v>
      </c>
      <c r="HV11" s="226">
        <f t="shared" si="22"/>
        <v>9.3398909922835988E-5</v>
      </c>
      <c r="HW11" s="226">
        <f t="shared" si="22"/>
        <v>1.2862197206592272E-4</v>
      </c>
      <c r="HX11" s="226">
        <f t="shared" si="22"/>
        <v>1.7380961689230165E-4</v>
      </c>
      <c r="HY11" s="226">
        <f t="shared" si="22"/>
        <v>2.3075906993637817E-4</v>
      </c>
      <c r="HZ11" s="226">
        <f t="shared" si="22"/>
        <v>3.013452937685691E-4</v>
      </c>
      <c r="IA11" s="226">
        <f t="shared" si="22"/>
        <v>3.8747465729948563E-4</v>
      </c>
      <c r="IB11" s="226">
        <f t="shared" si="22"/>
        <v>4.9103303768846594E-4</v>
      </c>
      <c r="IC11" s="226">
        <f t="shared" si="22"/>
        <v>6.1383041900464836E-4</v>
      </c>
      <c r="ID11" s="226">
        <f t="shared" si="22"/>
        <v>7.5754424723137217E-4</v>
      </c>
      <c r="IE11" s="226">
        <f t="shared" si="22"/>
        <v>9.2366385693889985E-4</v>
      </c>
      <c r="IF11" s="226">
        <f t="shared" si="22"/>
        <v>1.1134382072464078E-3</v>
      </c>
      <c r="IG11" s="226">
        <f t="shared" si="22"/>
        <v>1.3278289688176514E-3</v>
      </c>
      <c r="IH11" s="226">
        <f t="shared" si="22"/>
        <v>1.5674707113854092E-3</v>
      </c>
      <c r="II11" s="226">
        <f t="shared" si="22"/>
        <v>1.8326395784082105E-3</v>
      </c>
      <c r="IJ11" s="226">
        <f t="shared" si="22"/>
        <v>2.1232314291235598E-3</v>
      </c>
      <c r="IK11" s="226">
        <f t="shared" si="22"/>
        <v>2.4387500049777916E-3</v>
      </c>
      <c r="IL11" s="226">
        <f t="shared" si="22"/>
        <v>2.7783052612950455E-3</v>
      </c>
      <c r="IM11" s="226">
        <f t="shared" si="22"/>
        <v>3.1406216165898674E-3</v>
      </c>
      <c r="IN11" s="226">
        <f t="shared" si="22"/>
        <v>3.5240555272776793E-3</v>
      </c>
      <c r="IO11" s="226">
        <f t="shared" si="22"/>
        <v>3.9266215062034654E-3</v>
      </c>
      <c r="IP11" s="226">
        <f t="shared" si="22"/>
        <v>4.3460254763334118E-3</v>
      </c>
      <c r="IQ11" s="226">
        <f t="shared" si="22"/>
        <v>4.7797041888767806E-3</v>
      </c>
      <c r="IR11" s="226">
        <f t="shared" si="22"/>
        <v>5.2248693371152255E-3</v>
      </c>
      <c r="IS11" s="226">
        <f t="shared" si="22"/>
        <v>5.6785549594311306E-3</v>
      </c>
      <c r="IT11" s="226">
        <f t="shared" si="22"/>
        <v>6.1376667413087886E-3</v>
      </c>
      <c r="IU11" s="226">
        <f t="shared" si="22"/>
        <v>6.5990318887495123E-3</v>
      </c>
      <c r="IV11" s="226">
        <f t="shared" si="22"/>
        <v>7.0594483460325449E-3</v>
      </c>
      <c r="IW11" s="226">
        <f t="shared" si="22"/>
        <v>7.5157322601865952E-3</v>
      </c>
      <c r="IX11" s="226">
        <f t="shared" si="22"/>
        <v>7.9647627442125148E-3</v>
      </c>
      <c r="IY11" s="226">
        <f t="shared" si="22"/>
        <v>8.4035231528470609E-3</v>
      </c>
      <c r="IZ11" s="226">
        <f t="shared" si="22"/>
        <v>8.829138251138997E-3</v>
      </c>
      <c r="JA11" s="226">
        <f t="shared" si="22"/>
        <v>9.2389068209640969E-3</v>
      </c>
      <c r="JB11" s="226">
        <f t="shared" si="22"/>
        <v>9.6303294085702245E-3</v>
      </c>
      <c r="JC11" s="226">
        <f t="shared" si="22"/>
        <v>1.0001131063156804E-2</v>
      </c>
      <c r="JD11" s="226">
        <f t="shared" si="22"/>
        <v>1.0349279049279431E-2</v>
      </c>
      <c r="JE11" s="226">
        <f t="shared" si="22"/>
        <v>1.0672995632452404E-2</v>
      </c>
      <c r="JF11" s="226">
        <f t="shared" si="22"/>
        <v>1.0970766136529139E-2</v>
      </c>
      <c r="JG11" s="226">
        <f t="shared" si="22"/>
        <v>1.1241342552878618E-2</v>
      </c>
      <c r="JH11" s="226">
        <f t="shared" si="22"/>
        <v>1.1483743045307549E-2</v>
      </c>
      <c r="JI11" s="226">
        <f t="shared" si="22"/>
        <v>1.1697247741882234E-2</v>
      </c>
      <c r="JJ11" s="226">
        <f t="shared" si="22"/>
        <v>1.1881391236465437E-2</v>
      </c>
      <c r="JK11" s="226">
        <f t="shared" si="22"/>
        <v>1.2035952240361464E-2</v>
      </c>
      <c r="JL11" s="226">
        <f t="shared" si="22"/>
        <v>1.2160940829606228E-2</v>
      </c>
      <c r="JM11" s="226">
        <f t="shared" si="22"/>
        <v>1.2256583727883109E-2</v>
      </c>
      <c r="JN11" s="226">
        <f t="shared" si="22"/>
        <v>1.2323308050547942E-2</v>
      </c>
      <c r="JO11" s="226">
        <f t="shared" si="22"/>
        <v>1.2361723913520757E-2</v>
      </c>
      <c r="JP11" s="226">
        <f t="shared" si="22"/>
        <v>1.2372606283477142E-2</v>
      </c>
      <c r="JQ11" s="226">
        <f t="shared" si="22"/>
        <v>1.2356876414352482E-2</v>
      </c>
      <c r="JR11" s="226">
        <f t="shared" si="22"/>
        <v>1.2315583181020641E-2</v>
      </c>
      <c r="JS11" s="226">
        <f t="shared" si="22"/>
        <v>1.224988458532817E-2</v>
      </c>
      <c r="JT11" s="226">
        <f t="shared" si="22"/>
        <v>1.2161029673493435E-2</v>
      </c>
      <c r="JU11" s="226">
        <f t="shared" si="22"/>
        <v>1.2050341068096278E-2</v>
      </c>
      <c r="JV11" s="226">
        <f t="shared" si="22"/>
        <v>1.1919198283204887E-2</v>
      </c>
      <c r="JW11" s="226">
        <f t="shared" si="22"/>
        <v>1.176902195818133E-2</v>
      </c>
      <c r="JX11" s="226">
        <f t="shared" si="22"/>
        <v>1.1601259114814147E-2</v>
      </c>
      <c r="JY11" s="226">
        <f t="shared" si="22"/>
        <v>1.1417369513950532E-2</v>
      </c>
      <c r="JZ11" s="226">
        <f t="shared" si="22"/>
        <v>1.12188131619509E-2</v>
      </c>
      <c r="KA11" s="226">
        <f t="shared" si="22"/>
        <v>1.1007038994169263E-2</v>
      </c>
      <c r="KB11" s="226">
        <f t="shared" si="22"/>
        <v>1.0783474742307425E-2</v>
      </c>
      <c r="KC11" s="226">
        <f t="shared" si="22"/>
        <v>1.0549517974862624E-2</v>
      </c>
      <c r="KD11" s="226">
        <f t="shared" si="22"/>
        <v>1.0306528284898486E-2</v>
      </c>
      <c r="KE11" s="226">
        <f t="shared" si="22"/>
        <v>1.0055820586890441E-2</v>
      </c>
      <c r="KF11" s="226">
        <f t="shared" ref="KF11:MQ11" si="23">MAX(KF8:KF10)</f>
        <v>9.7986594742691651E-3</v>
      </c>
      <c r="KG11" s="226">
        <f t="shared" si="23"/>
        <v>9.5362545813274489E-3</v>
      </c>
      <c r="KH11" s="226">
        <f t="shared" si="23"/>
        <v>9.2697568871749729E-3</v>
      </c>
      <c r="KI11" s="226">
        <f t="shared" si="23"/>
        <v>9.0002558952206047E-3</v>
      </c>
      <c r="KJ11" s="226">
        <f t="shared" si="23"/>
        <v>8.7287776190309325E-3</v>
      </c>
      <c r="KK11" s="226">
        <f t="shared" si="23"/>
        <v>8.4562833041596369E-3</v>
      </c>
      <c r="KL11" s="226">
        <f t="shared" si="23"/>
        <v>8.1836688154742245E-3</v>
      </c>
      <c r="KM11" s="226">
        <f t="shared" si="23"/>
        <v>7.9117646204433165E-3</v>
      </c>
      <c r="KN11" s="226">
        <f t="shared" si="23"/>
        <v>7.6413363006196944E-3</v>
      </c>
      <c r="KO11" s="226">
        <f t="shared" si="23"/>
        <v>7.3730855260055756E-3</v>
      </c>
      <c r="KP11" s="226">
        <f t="shared" si="23"/>
        <v>7.1076514299768089E-3</v>
      </c>
      <c r="KQ11" s="226">
        <f t="shared" si="23"/>
        <v>6.8456123258388993E-3</v>
      </c>
      <c r="KR11" s="226">
        <f t="shared" si="23"/>
        <v>6.5874877097836862E-3</v>
      </c>
      <c r="KS11" s="226">
        <f t="shared" si="23"/>
        <v>6.3337404989018166E-3</v>
      </c>
      <c r="KT11" s="226">
        <f t="shared" si="23"/>
        <v>6.0847794569058051E-3</v>
      </c>
      <c r="KU11" s="226">
        <f t="shared" si="23"/>
        <v>5.8409617642485086E-3</v>
      </c>
      <c r="KV11" s="226">
        <f t="shared" si="23"/>
        <v>5.6025956933251665E-3</v>
      </c>
      <c r="KW11" s="226">
        <f t="shared" si="23"/>
        <v>5.3699433533701364E-3</v>
      </c>
      <c r="KX11" s="226">
        <f t="shared" si="23"/>
        <v>5.1432234734589887E-3</v>
      </c>
      <c r="KY11" s="226">
        <f t="shared" si="23"/>
        <v>4.9226141956712419E-3</v>
      </c>
      <c r="KZ11" s="226">
        <f t="shared" si="23"/>
        <v>4.7082558539310281E-3</v>
      </c>
      <c r="LA11" s="226">
        <f t="shared" si="23"/>
        <v>4.5002537173063498E-3</v>
      </c>
      <c r="LB11" s="226">
        <f t="shared" si="23"/>
        <v>4.298680679597224E-3</v>
      </c>
      <c r="LC11" s="226">
        <f t="shared" si="23"/>
        <v>4.1035798798728053E-3</v>
      </c>
      <c r="LD11" s="226">
        <f t="shared" si="23"/>
        <v>3.9149672412245526E-3</v>
      </c>
      <c r="LE11" s="226">
        <f t="shared" si="23"/>
        <v>3.7328339173867942E-3</v>
      </c>
      <c r="LF11" s="226">
        <f t="shared" si="23"/>
        <v>3.5571486390416243E-3</v>
      </c>
      <c r="LG11" s="226">
        <f t="shared" si="23"/>
        <v>3.3878599535780325E-3</v>
      </c>
      <c r="LH11" s="226">
        <f t="shared" si="23"/>
        <v>3.2248983538234227E-3</v>
      </c>
      <c r="LI11" s="226">
        <f t="shared" si="23"/>
        <v>3.0681782928197619E-3</v>
      </c>
      <c r="LJ11" s="226">
        <f t="shared" si="23"/>
        <v>2.9176000830854337E-3</v>
      </c>
      <c r="LK11" s="226">
        <f t="shared" si="23"/>
        <v>2.7730516800007158E-3</v>
      </c>
      <c r="LL11" s="226">
        <f t="shared" si="23"/>
        <v>2.6344103499900671E-3</v>
      </c>
      <c r="LM11" s="226">
        <f t="shared" si="23"/>
        <v>2.501544225061525E-3</v>
      </c>
      <c r="LN11" s="226">
        <f t="shared" si="23"/>
        <v>2.3743137460128919E-3</v>
      </c>
      <c r="LO11" s="226">
        <f t="shared" si="23"/>
        <v>2.2525729972395405E-3</v>
      </c>
      <c r="LP11" s="226">
        <f t="shared" si="23"/>
        <v>2.1361709365900314E-3</v>
      </c>
      <c r="LQ11" s="226">
        <f t="shared" si="23"/>
        <v>2.0249525241247536E-3</v>
      </c>
      <c r="LR11" s="226">
        <f t="shared" si="23"/>
        <v>1.9187597539508045E-3</v>
      </c>
      <c r="LS11" s="226">
        <f t="shared" si="23"/>
        <v>1.8174325935416088E-3</v>
      </c>
      <c r="LT11" s="226">
        <f t="shared" si="23"/>
        <v>1.7208098351141241E-3</v>
      </c>
      <c r="LU11" s="226">
        <f t="shared" si="23"/>
        <v>1.6287298637369949E-3</v>
      </c>
      <c r="LV11" s="226">
        <f t="shared" si="23"/>
        <v>1.5410313468879647E-3</v>
      </c>
      <c r="LW11" s="226">
        <f t="shared" si="23"/>
        <v>1.4575538501776352E-3</v>
      </c>
      <c r="LX11" s="226">
        <f t="shared" si="23"/>
        <v>1.3781383839129859E-3</v>
      </c>
      <c r="LY11" s="226">
        <f t="shared" si="23"/>
        <v>1.3026278850979376E-3</v>
      </c>
      <c r="LZ11" s="226">
        <f t="shared" si="23"/>
        <v>1.2308676393618621E-3</v>
      </c>
      <c r="MA11" s="226">
        <f t="shared" si="23"/>
        <v>1.1627056471784061E-3</v>
      </c>
      <c r="MB11" s="226">
        <f t="shared" si="23"/>
        <v>1.0979929385886919E-3</v>
      </c>
      <c r="MC11" s="226">
        <f t="shared" si="23"/>
        <v>1.0365838404804569E-3</v>
      </c>
      <c r="MD11" s="226">
        <f t="shared" si="23"/>
        <v>9.783362003008703E-4</v>
      </c>
      <c r="ME11" s="226">
        <f t="shared" si="23"/>
        <v>9.2311156989902479E-4</v>
      </c>
      <c r="MF11" s="226">
        <f t="shared" si="23"/>
        <v>8.7077535300719917E-4</v>
      </c>
      <c r="MG11" s="226">
        <f t="shared" si="23"/>
        <v>8.2119691968067553E-4</v>
      </c>
      <c r="MH11" s="226">
        <f t="shared" si="23"/>
        <v>7.7424969082545139E-4</v>
      </c>
      <c r="MI11" s="226">
        <f t="shared" si="23"/>
        <v>7.2981119575442962E-4</v>
      </c>
      <c r="MJ11" s="226">
        <f t="shared" si="23"/>
        <v>6.8776310552604741E-4</v>
      </c>
      <c r="MK11" s="226">
        <f t="shared" si="23"/>
        <v>6.4799124463714355E-4</v>
      </c>
      <c r="ML11" s="226">
        <f t="shared" si="23"/>
        <v>6.1038558346386182E-4</v>
      </c>
      <c r="MM11" s="226">
        <f t="shared" si="23"/>
        <v>5.7484021367299203E-4</v>
      </c>
      <c r="MN11" s="226">
        <f t="shared" si="23"/>
        <v>5.4125330866019517E-4</v>
      </c>
      <c r="MO11" s="226">
        <f t="shared" si="23"/>
        <v>5.0952707091325158E-4</v>
      </c>
      <c r="MP11" s="226">
        <f t="shared" si="23"/>
        <v>4.7956766804678957E-4</v>
      </c>
      <c r="MQ11" s="226">
        <f t="shared" si="23"/>
        <v>4.5128515911100703E-4</v>
      </c>
      <c r="MR11" s="226">
        <f t="shared" ref="MR11:PC11" si="24">MAX(MR8:MR10)</f>
        <v>4.2459341264038352E-4</v>
      </c>
      <c r="MS11" s="226">
        <f t="shared" si="24"/>
        <v>3.9941001777946681E-4</v>
      </c>
      <c r="MT11" s="226">
        <f t="shared" si="24"/>
        <v>3.7565618970153875E-4</v>
      </c>
      <c r="MU11" s="226">
        <f t="shared" si="24"/>
        <v>3.5325667042198771E-4</v>
      </c>
      <c r="MV11" s="226">
        <f t="shared" si="24"/>
        <v>3.3213962600179685E-4</v>
      </c>
      <c r="MW11" s="226">
        <f t="shared" si="24"/>
        <v>3.1223654103698504E-4</v>
      </c>
      <c r="MX11" s="226">
        <f t="shared" si="24"/>
        <v>2.9348211123742381E-4</v>
      </c>
      <c r="MY11" s="226">
        <f t="shared" si="24"/>
        <v>2.7581413481248923E-4</v>
      </c>
      <c r="MZ11" s="226">
        <f t="shared" si="24"/>
        <v>2.5917340330156973E-4</v>
      </c>
      <c r="NA11" s="226">
        <f t="shared" si="24"/>
        <v>2.4350359241402198E-4</v>
      </c>
      <c r="NB11" s="226">
        <f t="shared" si="24"/>
        <v>2.2875115337558623E-4</v>
      </c>
      <c r="NC11" s="226">
        <f t="shared" si="24"/>
        <v>2.1486520521617159E-4</v>
      </c>
      <c r="ND11" s="226">
        <f t="shared" si="24"/>
        <v>2.0179742837702198E-4</v>
      </c>
      <c r="NE11" s="226">
        <f t="shared" si="24"/>
        <v>1.8950195996332112E-4</v>
      </c>
      <c r="NF11" s="226">
        <f t="shared" si="24"/>
        <v>1.7793529092085614E-4</v>
      </c>
      <c r="NG11" s="226">
        <f t="shared" si="24"/>
        <v>1.670561653723582E-4</v>
      </c>
      <c r="NH11" s="226">
        <f t="shared" si="24"/>
        <v>1.5682548231003322E-4</v>
      </c>
      <c r="NI11" s="226">
        <f t="shared" si="24"/>
        <v>1.4720619980558366E-4</v>
      </c>
      <c r="NJ11" s="226">
        <f t="shared" si="24"/>
        <v>1.3816324186719829E-4</v>
      </c>
      <c r="NK11" s="226">
        <f t="shared" si="24"/>
        <v>1.2966340804445925E-4</v>
      </c>
      <c r="NL11" s="226">
        <f t="shared" si="24"/>
        <v>1.216752858565769E-4</v>
      </c>
      <c r="NM11" s="226">
        <f t="shared" si="24"/>
        <v>1.1416916609658124E-4</v>
      </c>
      <c r="NN11" s="226">
        <f t="shared" si="24"/>
        <v>1.0711696104387777E-4</v>
      </c>
      <c r="NO11" s="226">
        <f t="shared" si="24"/>
        <v>1.0049212559968941E-4</v>
      </c>
      <c r="NP11" s="226">
        <f t="shared" si="24"/>
        <v>9.4269581344183894E-5</v>
      </c>
      <c r="NQ11" s="226">
        <f t="shared" si="24"/>
        <v>8.8425643500290022E-5</v>
      </c>
      <c r="NR11" s="226">
        <f t="shared" si="24"/>
        <v>8.2937950777268462E-5</v>
      </c>
      <c r="NS11" s="226">
        <f t="shared" si="24"/>
        <v>7.7785398056704651E-5</v>
      </c>
      <c r="NT11" s="226">
        <f t="shared" si="24"/>
        <v>7.2948071874792583E-5</v>
      </c>
      <c r="NU11" s="226">
        <f t="shared" si="24"/>
        <v>6.8407188647189379E-5</v>
      </c>
      <c r="NV11" s="226">
        <f t="shared" si="24"/>
        <v>6.4145035576471378E-5</v>
      </c>
      <c r="NW11" s="226">
        <f t="shared" si="24"/>
        <v>6.014491417697165E-5</v>
      </c>
      <c r="NX11" s="226">
        <f t="shared" si="24"/>
        <v>5.6391086347556983E-5</v>
      </c>
      <c r="NY11" s="226">
        <f t="shared" si="24"/>
        <v>5.2868722919558549E-5</v>
      </c>
      <c r="NZ11" s="226">
        <f t="shared" si="24"/>
        <v>4.9563854604484747E-5</v>
      </c>
      <c r="OA11" s="226">
        <f t="shared" si="24"/>
        <v>4.6463325264297103E-5</v>
      </c>
      <c r="OB11" s="226">
        <f t="shared" si="24"/>
        <v>4.3554747425760759E-5</v>
      </c>
      <c r="OC11" s="226">
        <f t="shared" si="24"/>
        <v>4.0826459959696638E-5</v>
      </c>
      <c r="OD11" s="226">
        <f t="shared" si="24"/>
        <v>3.8267487845727321E-5</v>
      </c>
      <c r="OE11" s="226">
        <f t="shared" si="24"/>
        <v>3.5867503943315084E-5</v>
      </c>
      <c r="OF11" s="226">
        <f t="shared" si="24"/>
        <v>3.3616792690452081E-5</v>
      </c>
      <c r="OG11" s="226">
        <f t="shared" si="24"/>
        <v>3.1506215652235679E-5</v>
      </c>
      <c r="OH11" s="226">
        <f t="shared" si="24"/>
        <v>2.9527178842721842E-5</v>
      </c>
      <c r="OI11" s="226">
        <f t="shared" si="24"/>
        <v>2.767160174481639E-5</v>
      </c>
      <c r="OJ11" s="226">
        <f t="shared" si="24"/>
        <v>2.5931887954545249E-5</v>
      </c>
      <c r="OK11" s="226">
        <f t="shared" si="24"/>
        <v>2.4300897377761077E-5</v>
      </c>
      <c r="OL11" s="226">
        <f t="shared" si="24"/>
        <v>2.2771919909225471E-5</v>
      </c>
      <c r="OM11" s="226">
        <f t="shared" si="24"/>
        <v>2.133865052594958E-5</v>
      </c>
      <c r="ON11" s="226">
        <f t="shared" si="24"/>
        <v>1.9995165728733363E-5</v>
      </c>
      <c r="OO11" s="226">
        <f t="shared" si="24"/>
        <v>1.8735901267946453E-5</v>
      </c>
      <c r="OP11" s="226">
        <f t="shared" si="24"/>
        <v>1.7555631091734458E-5</v>
      </c>
      <c r="OQ11" s="226">
        <f t="shared" si="24"/>
        <v>1.6449447457011217E-5</v>
      </c>
      <c r="OR11" s="226">
        <f t="shared" si="24"/>
        <v>1.5412742145772409E-5</v>
      </c>
      <c r="OS11" s="226">
        <f t="shared" si="24"/>
        <v>1.4441188731447806E-5</v>
      </c>
      <c r="OT11" s="226">
        <f t="shared" si="24"/>
        <v>1.3530725842175573E-5</v>
      </c>
      <c r="OU11" s="226">
        <f t="shared" si="24"/>
        <v>1.267754137002365E-5</v>
      </c>
      <c r="OV11" s="226">
        <f t="shared" si="24"/>
        <v>1.1878057577300435E-5</v>
      </c>
      <c r="OW11" s="226">
        <f t="shared" si="24"/>
        <v>1.1128917053170705E-5</v>
      </c>
      <c r="OX11" s="226">
        <f t="shared" si="24"/>
        <v>1.042696947583045E-5</v>
      </c>
      <c r="OY11" s="226">
        <f t="shared" si="24"/>
        <v>9.7692591374787914E-6</v>
      </c>
      <c r="OZ11" s="226">
        <f t="shared" si="24"/>
        <v>9.153013191265746E-6</v>
      </c>
      <c r="PA11" s="226">
        <f t="shared" si="24"/>
        <v>8.5756305812724282E-6</v>
      </c>
      <c r="PB11" s="226">
        <f t="shared" si="24"/>
        <v>8.0346716184103117E-6</v>
      </c>
      <c r="PC11" s="226">
        <f t="shared" si="24"/>
        <v>7.527848166892465E-6</v>
      </c>
      <c r="PD11" s="226">
        <f t="shared" ref="PD11:PK11" si="25">MAX(PD8:PD10)</f>
        <v>7.0530144076375459E-6</v>
      </c>
      <c r="PE11" s="226">
        <f t="shared" si="25"/>
        <v>6.6081581466183003E-6</v>
      </c>
      <c r="PF11" s="226">
        <f t="shared" si="25"/>
        <v>6.1913926377502366E-6</v>
      </c>
      <c r="PG11" s="226">
        <f t="shared" si="25"/>
        <v>5.8009488914494986E-6</v>
      </c>
      <c r="PH11" s="226">
        <f t="shared" si="25"/>
        <v>5.4351684414490929E-6</v>
      </c>
      <c r="PI11" s="226">
        <f t="shared" si="25"/>
        <v>5.0924965438781722E-6</v>
      </c>
      <c r="PJ11" s="226">
        <f t="shared" si="25"/>
        <v>4.7714757839507503E-6</v>
      </c>
      <c r="PK11" s="226">
        <f t="shared" si="25"/>
        <v>4.4707400669084019E-6</v>
      </c>
    </row>
    <row r="12" spans="1:428" ht="16" customHeight="1" x14ac:dyDescent="0.75">
      <c r="A12" s="266"/>
      <c r="B12" s="266"/>
      <c r="C12" s="267" t="s">
        <v>40</v>
      </c>
      <c r="D12" s="268">
        <v>150</v>
      </c>
      <c r="F12" s="38"/>
      <c r="G12" s="5"/>
      <c r="H12" s="5"/>
      <c r="I12" s="5"/>
      <c r="J12" s="5"/>
      <c r="K12" s="5"/>
      <c r="L12" s="5"/>
      <c r="M12" s="5"/>
      <c r="N12" s="5"/>
      <c r="V12" s="5"/>
      <c r="W12" s="5"/>
      <c r="X12" s="5"/>
    </row>
    <row r="13" spans="1:428" ht="16" customHeight="1" x14ac:dyDescent="0.75">
      <c r="A13" s="266"/>
      <c r="B13" s="266"/>
      <c r="C13" s="269" t="str">
        <f>IF(VLOOKUP(P1,VLookups!A53:C54,2,FALSE),"Planning estimate is not greater than","Planning estimate is greater than")</f>
        <v>Planning estimate is greater than</v>
      </c>
      <c r="D13" s="265">
        <f>IF(AND(P4&gt;0,C4&gt;0,NOT(K4="")),ABS(VLOOKUP($P$1,VLookups!$A$53:$B$54,2,FALSE)-(COUNTIF(C64:C10063,"&lt;"&amp;D12)/10000)),"")</f>
        <v>0.73599999999999999</v>
      </c>
      <c r="F13" s="2"/>
      <c r="G13" s="5"/>
      <c r="H13" s="5"/>
      <c r="I13" s="5"/>
      <c r="J13" s="5"/>
      <c r="K13" s="5"/>
      <c r="L13" s="5"/>
      <c r="M13" s="5"/>
      <c r="N13" s="5"/>
      <c r="V13" s="5"/>
      <c r="W13" s="5"/>
      <c r="X13" s="5"/>
    </row>
    <row r="14" spans="1:428" ht="16" customHeight="1" x14ac:dyDescent="0.75">
      <c r="A14" s="266"/>
      <c r="B14" s="266"/>
      <c r="C14" s="324" t="s">
        <v>739</v>
      </c>
      <c r="F14" s="44"/>
      <c r="G14" s="5"/>
      <c r="H14" s="5"/>
      <c r="I14" s="5"/>
      <c r="J14" s="5"/>
      <c r="K14" s="5"/>
      <c r="L14" s="5"/>
      <c r="M14" s="5"/>
      <c r="N14" s="5"/>
      <c r="R14" s="270"/>
      <c r="V14" s="5"/>
      <c r="W14" s="5"/>
      <c r="X14" s="5"/>
    </row>
    <row r="15" spans="1:428" ht="16" customHeight="1" x14ac:dyDescent="0.75">
      <c r="A15" s="266"/>
      <c r="B15" s="266"/>
      <c r="C15" s="267" t="s">
        <v>18</v>
      </c>
      <c r="D15" s="261">
        <v>89</v>
      </c>
      <c r="F15" s="44"/>
      <c r="G15" s="5"/>
      <c r="H15" s="5"/>
      <c r="I15" s="5"/>
      <c r="J15" s="5"/>
      <c r="K15" s="5"/>
      <c r="L15" s="5"/>
      <c r="M15" s="5"/>
      <c r="N15" s="5"/>
      <c r="R15" s="418" t="s">
        <v>831</v>
      </c>
      <c r="S15" s="419"/>
      <c r="T15" s="419"/>
      <c r="U15" s="420"/>
      <c r="V15" s="5"/>
      <c r="W15" s="5"/>
      <c r="X15" s="5"/>
    </row>
    <row r="16" spans="1:428" ht="16" customHeight="1" x14ac:dyDescent="0.75">
      <c r="A16" s="266"/>
      <c r="B16" s="266"/>
      <c r="C16" s="267" t="s">
        <v>19</v>
      </c>
      <c r="D16" s="261">
        <v>151</v>
      </c>
      <c r="F16" s="44"/>
      <c r="G16" s="5"/>
      <c r="H16" s="5"/>
      <c r="I16" s="5"/>
      <c r="J16" s="5"/>
      <c r="K16" s="5"/>
      <c r="L16" s="5"/>
      <c r="M16" s="5"/>
      <c r="N16" s="5"/>
      <c r="R16" s="323">
        <v>0.01</v>
      </c>
      <c r="S16" s="325">
        <f>IF(ISERROR(_xlfn.PERCENTILE.EXC($C$64:$C$10063,R16)),"",_xlfn.PERCENTILE.EXC($C$66:$C$10065,R16))</f>
        <v>68.693314544584837</v>
      </c>
      <c r="T16" s="323">
        <v>0.5</v>
      </c>
      <c r="U16" s="325">
        <f>IF(ISERROR(_xlfn.PERCENTILE.EXC($C$64:$C$10063,T16)),"",_xlfn.PERCENTILE.EXC($C$64:$C$10063,T16))</f>
        <v>127.05735930650374</v>
      </c>
      <c r="V16" s="5"/>
      <c r="W16" s="5"/>
      <c r="X16" s="5"/>
    </row>
    <row r="17" spans="1:24" ht="16" customHeight="1" x14ac:dyDescent="0.75">
      <c r="A17" s="266"/>
      <c r="B17" s="266"/>
      <c r="C17" s="267" t="s">
        <v>49</v>
      </c>
      <c r="D17" s="265">
        <f>1-(COUNTIF($C$64:$C$10063,"&lt;"&amp;D15)/10000)-(COUNTIF($C$64:$C$10063,"&gt;"&amp;D16)/10000)</f>
        <v>0.64949999999999997</v>
      </c>
      <c r="F17" s="44"/>
      <c r="G17" s="5"/>
      <c r="H17" s="5"/>
      <c r="I17" s="5"/>
      <c r="J17" s="5"/>
      <c r="K17" s="5"/>
      <c r="L17" s="5"/>
      <c r="M17" s="5"/>
      <c r="N17" s="5"/>
      <c r="R17" s="323">
        <v>0.05</v>
      </c>
      <c r="S17" s="325">
        <f t="shared" ref="S17:S26" si="26">IF(ISERROR(_xlfn.PERCENTILE.EXC($C$64:$C$10063,R17)),"",_xlfn.PERCENTILE.EXC($C$66:$C$10065,R17))</f>
        <v>81.595755786956516</v>
      </c>
      <c r="T17" s="323">
        <v>0.55000000000000004</v>
      </c>
      <c r="U17" s="325">
        <f t="shared" ref="U17:U26" si="27">IF(ISERROR(_xlfn.PERCENTILE.EXC($C$64:$C$10063,T17)),"",_xlfn.PERCENTILE.EXC($C$64:$C$10063,T17))</f>
        <v>131.27235384808617</v>
      </c>
      <c r="V17" s="5"/>
      <c r="W17" s="5"/>
      <c r="X17" s="5"/>
    </row>
    <row r="18" spans="1:24" ht="16" customHeight="1" x14ac:dyDescent="0.75">
      <c r="A18" s="266"/>
      <c r="B18" s="266"/>
      <c r="C18" s="267" t="s">
        <v>156</v>
      </c>
      <c r="D18" s="265">
        <f>COUNTIF($C$64:$C$10063,"&lt;"&amp;D15)/10000</f>
        <v>9.3600000000000003E-2</v>
      </c>
      <c r="F18" s="44"/>
      <c r="G18" s="5"/>
      <c r="H18" s="5"/>
      <c r="I18" s="5"/>
      <c r="J18" s="5"/>
      <c r="K18" s="5"/>
      <c r="L18" s="5"/>
      <c r="M18" s="5"/>
      <c r="N18" s="5"/>
      <c r="R18" s="323">
        <v>0.1</v>
      </c>
      <c r="S18" s="325">
        <f t="shared" si="26"/>
        <v>89.865807822242559</v>
      </c>
      <c r="T18" s="323">
        <v>0.6</v>
      </c>
      <c r="U18" s="325">
        <f t="shared" si="27"/>
        <v>135.71182920716066</v>
      </c>
      <c r="V18" s="5"/>
      <c r="W18" s="5"/>
      <c r="X18" s="5"/>
    </row>
    <row r="19" spans="1:24" ht="16" customHeight="1" x14ac:dyDescent="0.75">
      <c r="A19" s="5"/>
      <c r="B19" s="31"/>
      <c r="C19" s="267" t="s">
        <v>157</v>
      </c>
      <c r="D19" s="265">
        <f>COUNTIF($C$64:$C$10063,"&gt;"&amp;D16)/10000</f>
        <v>0.25690000000000002</v>
      </c>
      <c r="G19" s="5"/>
      <c r="H19" s="5"/>
      <c r="I19" s="5"/>
      <c r="J19" s="5"/>
      <c r="K19" s="5"/>
      <c r="L19" s="5"/>
      <c r="M19" s="5"/>
      <c r="N19" s="5"/>
      <c r="R19" s="323">
        <v>0.15</v>
      </c>
      <c r="S19" s="325">
        <f t="shared" si="26"/>
        <v>95.892979528380124</v>
      </c>
      <c r="T19" s="323">
        <v>0.65</v>
      </c>
      <c r="U19" s="325">
        <f t="shared" si="27"/>
        <v>140.48761258509924</v>
      </c>
      <c r="V19" s="5"/>
      <c r="W19" s="5"/>
      <c r="X19" s="5"/>
    </row>
    <row r="20" spans="1:24" ht="16" customHeight="1" x14ac:dyDescent="0.75">
      <c r="A20" s="5"/>
      <c r="B20" s="31"/>
      <c r="C20" s="267"/>
      <c r="D20" s="31"/>
      <c r="G20" s="5"/>
      <c r="H20" s="5"/>
      <c r="I20" s="5"/>
      <c r="J20" s="5"/>
      <c r="K20" s="5"/>
      <c r="L20" s="5"/>
      <c r="M20" s="5"/>
      <c r="N20" s="5"/>
      <c r="R20" s="323">
        <v>0.2</v>
      </c>
      <c r="S20" s="325">
        <f t="shared" si="26"/>
        <v>101.08207795503088</v>
      </c>
      <c r="T20" s="323">
        <v>0.7</v>
      </c>
      <c r="U20" s="325">
        <f t="shared" si="27"/>
        <v>145.92256485500084</v>
      </c>
      <c r="V20" s="5"/>
      <c r="W20" s="5"/>
      <c r="X20" s="5"/>
    </row>
    <row r="21" spans="1:24" ht="16" customHeight="1" x14ac:dyDescent="0.75">
      <c r="A21" s="5"/>
      <c r="B21" s="31"/>
      <c r="C21" s="267" t="s">
        <v>24</v>
      </c>
      <c r="D21" s="326">
        <f>MIN($C$64:$C$10063)</f>
        <v>46.426587699767822</v>
      </c>
      <c r="E21" s="2"/>
      <c r="F21" s="2"/>
      <c r="G21" s="5"/>
      <c r="H21" s="5"/>
      <c r="I21" s="5"/>
      <c r="J21" s="5"/>
      <c r="K21" s="5"/>
      <c r="L21" s="5"/>
      <c r="M21" s="5"/>
      <c r="N21" s="5"/>
      <c r="O21" s="5"/>
      <c r="P21" s="5"/>
      <c r="Q21" s="5"/>
      <c r="R21" s="323">
        <v>0.25</v>
      </c>
      <c r="S21" s="325">
        <f t="shared" si="26"/>
        <v>105.69305074992884</v>
      </c>
      <c r="T21" s="323">
        <v>0.75</v>
      </c>
      <c r="U21" s="325">
        <f t="shared" si="27"/>
        <v>151.72551006174876</v>
      </c>
      <c r="V21" s="5"/>
      <c r="W21" s="5"/>
      <c r="X21" s="5"/>
    </row>
    <row r="22" spans="1:24" ht="16" customHeight="1" x14ac:dyDescent="0.75">
      <c r="A22" s="5"/>
      <c r="B22" s="5"/>
      <c r="C22" s="267" t="s">
        <v>25</v>
      </c>
      <c r="D22" s="326">
        <f>MAX($C$64:$C$10063)</f>
        <v>345.83411257203068</v>
      </c>
      <c r="E22" s="2"/>
      <c r="F22" s="2"/>
      <c r="G22" s="5"/>
      <c r="H22" s="5"/>
      <c r="I22" s="5"/>
      <c r="J22" s="5"/>
      <c r="K22" s="5"/>
      <c r="L22" s="5"/>
      <c r="M22" s="5"/>
      <c r="N22" s="5"/>
      <c r="O22" s="5"/>
      <c r="P22" s="5"/>
      <c r="Q22" s="5"/>
      <c r="R22" s="323">
        <v>0.3</v>
      </c>
      <c r="S22" s="325">
        <f t="shared" si="26"/>
        <v>110.30135511450244</v>
      </c>
      <c r="T22" s="323">
        <v>0.8</v>
      </c>
      <c r="U22" s="325">
        <f t="shared" si="27"/>
        <v>158.78654442661124</v>
      </c>
      <c r="V22" s="5"/>
      <c r="W22" s="5"/>
      <c r="X22" s="5"/>
    </row>
    <row r="23" spans="1:24" ht="16" customHeight="1" x14ac:dyDescent="0.75">
      <c r="A23" s="5"/>
      <c r="B23" s="5"/>
      <c r="C23" s="267" t="s">
        <v>691</v>
      </c>
      <c r="D23" s="320">
        <f>IF(ISERR(AVERAGE($C$64:$C$10063)),"",AVERAGE($C$64:$C$10063))</f>
        <v>131.1478377867231</v>
      </c>
      <c r="E23" s="2"/>
      <c r="F23" s="2"/>
      <c r="G23" s="5"/>
      <c r="H23" s="5"/>
      <c r="I23" s="5"/>
      <c r="J23" s="5"/>
      <c r="K23" s="5"/>
      <c r="L23" s="5"/>
      <c r="M23" s="5"/>
      <c r="N23" s="5"/>
      <c r="O23" s="5"/>
      <c r="P23" s="5"/>
      <c r="Q23" s="5"/>
      <c r="R23" s="323">
        <v>0.35</v>
      </c>
      <c r="S23" s="325">
        <f t="shared" si="26"/>
        <v>114.60662964314768</v>
      </c>
      <c r="T23" s="323">
        <v>0.85</v>
      </c>
      <c r="U23" s="325">
        <f t="shared" si="27"/>
        <v>166.39909707987857</v>
      </c>
      <c r="V23" s="5"/>
      <c r="W23" s="5"/>
      <c r="X23" s="5"/>
    </row>
    <row r="24" spans="1:24" ht="16" customHeight="1" x14ac:dyDescent="0.75">
      <c r="A24" s="5"/>
      <c r="B24" s="5"/>
      <c r="C24" s="267" t="s">
        <v>737</v>
      </c>
      <c r="D24" s="320">
        <f>IF(ISERR(MEDIAN($C$64:$C$10063)),"",MEDIAN($C$64:$C$10063))</f>
        <v>127.05735930650374</v>
      </c>
      <c r="E24" s="2"/>
      <c r="F24" s="2"/>
      <c r="G24" s="5"/>
      <c r="H24" s="5"/>
      <c r="I24" s="5"/>
      <c r="J24" s="5"/>
      <c r="K24" s="5"/>
      <c r="L24" s="5"/>
      <c r="M24" s="5"/>
      <c r="N24" s="5"/>
      <c r="O24" s="5"/>
      <c r="P24" s="5"/>
      <c r="Q24" s="5"/>
      <c r="R24" s="323">
        <v>0.4</v>
      </c>
      <c r="S24" s="325">
        <f t="shared" si="26"/>
        <v>118.61708256804746</v>
      </c>
      <c r="T24" s="323">
        <v>0.9</v>
      </c>
      <c r="U24" s="325">
        <f t="shared" si="27"/>
        <v>177.79598776061221</v>
      </c>
      <c r="V24" s="5"/>
      <c r="W24" s="5"/>
      <c r="X24" s="5"/>
    </row>
    <row r="25" spans="1:24" ht="16" customHeight="1" x14ac:dyDescent="0.75">
      <c r="A25" s="5"/>
      <c r="B25" s="5"/>
      <c r="C25" s="267" t="s">
        <v>735</v>
      </c>
      <c r="D25" s="321" cm="1">
        <f t="array" ref="D25">IF(ISERR(_xlfn.MODE.SNGL(ROUND($C$64:$C$10063,0))),"",_xlfn.MODE.SNGL(ROUND($C$64:$C$10063,0)))</f>
        <v>118</v>
      </c>
      <c r="E25" s="2"/>
      <c r="F25" s="2"/>
      <c r="G25" s="5"/>
      <c r="H25" s="5"/>
      <c r="I25" s="5"/>
      <c r="J25" s="5"/>
      <c r="K25" s="5"/>
      <c r="L25" s="5"/>
      <c r="M25" s="5"/>
      <c r="N25" s="5"/>
      <c r="O25" s="5"/>
      <c r="P25" s="5"/>
      <c r="Q25" s="5"/>
      <c r="R25" s="323">
        <v>0.45</v>
      </c>
      <c r="S25" s="325">
        <f t="shared" si="26"/>
        <v>122.92282375813232</v>
      </c>
      <c r="T25" s="323">
        <v>0.95</v>
      </c>
      <c r="U25" s="325">
        <f t="shared" si="27"/>
        <v>193.88970844317487</v>
      </c>
      <c r="V25" s="5"/>
      <c r="W25" s="5"/>
      <c r="X25" s="5"/>
    </row>
    <row r="26" spans="1:24" ht="16" customHeight="1" x14ac:dyDescent="0.75">
      <c r="A26" s="5"/>
      <c r="B26" s="5"/>
      <c r="C26" s="267" t="s">
        <v>736</v>
      </c>
      <c r="D26" s="320">
        <f>IF(ISERR(_xlfn.STDEV.P($C$64:$C$10063)),"",_xlfn.STDEV.P($C$64:$C$10063))</f>
        <v>35.177187675151558</v>
      </c>
      <c r="E26" s="2"/>
      <c r="F26" s="2"/>
      <c r="G26" s="5"/>
      <c r="H26" s="5"/>
      <c r="I26" s="5"/>
      <c r="J26" s="5"/>
      <c r="K26" s="5"/>
      <c r="L26" s="5"/>
      <c r="M26" s="5"/>
      <c r="N26" s="5"/>
      <c r="O26" s="5"/>
      <c r="P26" s="5"/>
      <c r="Q26" s="5"/>
      <c r="R26" s="323">
        <v>0.5</v>
      </c>
      <c r="S26" s="325">
        <f t="shared" si="26"/>
        <v>127.05136691749257</v>
      </c>
      <c r="T26" s="323">
        <v>0.99</v>
      </c>
      <c r="U26" s="325">
        <f t="shared" si="27"/>
        <v>232.90776530976919</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
        <v>693</v>
      </c>
      <c r="D28" s="258">
        <v>0.9</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694</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31" t="s">
        <v>18</v>
      </c>
      <c r="D32" s="261">
        <v>83</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31" t="s">
        <v>19</v>
      </c>
      <c r="D33" s="261">
        <v>196</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31" t="s">
        <v>156</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31" t="s">
        <v>157</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6" t="s">
        <v>884</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8">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2020-",YEAR('Change Log'!$A$3),", William W. Davis, MSPM, PMP")</f>
        <v>Version 0.5.4 – © 2020-2021,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2" t="s">
        <v>80</v>
      </c>
      <c r="C45" s="382"/>
      <c r="D45" s="382"/>
      <c r="E45" s="382"/>
      <c r="F45" s="382"/>
      <c r="G45" s="382"/>
      <c r="H45" s="382"/>
      <c r="I45" s="249"/>
      <c r="J45" s="2"/>
      <c r="K45" s="2"/>
      <c r="L45" s="2"/>
      <c r="M45" s="5"/>
      <c r="N45" s="5"/>
      <c r="O45" s="5"/>
      <c r="P45" s="5"/>
      <c r="Q45" s="5"/>
      <c r="R45" s="5"/>
      <c r="S45" s="5"/>
      <c r="T45" s="5"/>
      <c r="U45" s="5"/>
      <c r="V45" s="5"/>
      <c r="W45" s="5"/>
      <c r="X45" s="5"/>
    </row>
    <row r="46" spans="1:24" x14ac:dyDescent="0.75">
      <c r="A46" s="2"/>
      <c r="B46" s="382" t="s">
        <v>81</v>
      </c>
      <c r="C46" s="382"/>
      <c r="D46" s="382"/>
      <c r="E46" s="382"/>
      <c r="F46" s="382"/>
      <c r="G46" s="382"/>
      <c r="H46" s="382"/>
      <c r="I46" s="249"/>
      <c r="J46" s="2"/>
      <c r="K46" s="2"/>
      <c r="L46" s="2"/>
      <c r="M46" s="5"/>
      <c r="N46" s="5"/>
      <c r="O46" s="5"/>
      <c r="P46" s="5"/>
      <c r="Q46" s="5"/>
      <c r="R46" s="5"/>
      <c r="S46" s="5"/>
      <c r="T46" s="5"/>
      <c r="U46" s="5"/>
      <c r="V46" s="5"/>
      <c r="W46" s="5"/>
      <c r="X46" s="5"/>
    </row>
    <row r="47" spans="1:24" x14ac:dyDescent="0.75">
      <c r="A47" s="2"/>
      <c r="B47" s="382" t="s">
        <v>60</v>
      </c>
      <c r="C47" s="382"/>
      <c r="D47" s="382"/>
      <c r="E47" s="382"/>
      <c r="F47" s="382"/>
      <c r="G47" s="382"/>
      <c r="H47" s="382"/>
      <c r="I47" s="249"/>
      <c r="J47" s="2"/>
      <c r="K47" s="2"/>
      <c r="L47" s="2"/>
      <c r="M47" s="5"/>
      <c r="N47" s="5"/>
      <c r="O47" s="5"/>
      <c r="P47" s="5"/>
      <c r="Q47" s="5"/>
      <c r="R47" s="5"/>
      <c r="S47" s="5"/>
      <c r="T47" s="5"/>
      <c r="U47" s="5"/>
      <c r="V47" s="5"/>
      <c r="W47" s="5"/>
      <c r="X47" s="5"/>
    </row>
    <row r="48" spans="1:24" x14ac:dyDescent="0.75">
      <c r="A48" s="2"/>
      <c r="B48" s="382" t="s">
        <v>139</v>
      </c>
      <c r="C48" s="382"/>
      <c r="D48" s="382"/>
      <c r="E48" s="382"/>
      <c r="F48" s="382"/>
      <c r="G48" s="382"/>
      <c r="H48" s="382"/>
      <c r="I48" s="249"/>
      <c r="J48" s="2"/>
      <c r="K48" s="2"/>
      <c r="L48" s="2"/>
      <c r="M48" s="5"/>
      <c r="N48" s="5"/>
      <c r="O48" s="5"/>
      <c r="P48" s="5"/>
      <c r="Q48" s="5"/>
      <c r="R48" s="5"/>
      <c r="S48" s="5"/>
      <c r="T48" s="5"/>
      <c r="U48" s="5"/>
      <c r="V48" s="5"/>
      <c r="W48" s="5"/>
      <c r="X48" s="5"/>
    </row>
    <row r="49" spans="1:24" x14ac:dyDescent="0.75">
      <c r="A49" s="2"/>
      <c r="B49" s="382" t="s">
        <v>732</v>
      </c>
      <c r="C49" s="382"/>
      <c r="D49" s="382"/>
      <c r="E49" s="382"/>
      <c r="F49" s="382"/>
      <c r="G49" s="382"/>
      <c r="H49" s="382"/>
      <c r="I49" s="249"/>
      <c r="J49" s="2"/>
      <c r="K49" s="2"/>
      <c r="L49" s="2"/>
      <c r="M49" s="5"/>
      <c r="N49" s="5"/>
      <c r="O49" s="5"/>
      <c r="P49" s="5"/>
      <c r="Q49" s="5"/>
      <c r="R49" s="5"/>
      <c r="S49" s="5"/>
      <c r="T49" s="5"/>
      <c r="U49" s="5"/>
      <c r="V49" s="5"/>
      <c r="W49" s="5"/>
      <c r="X49" s="5"/>
    </row>
    <row r="50" spans="1:24" x14ac:dyDescent="0.75">
      <c r="A50" s="2"/>
      <c r="B50" s="139"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9"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9"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9"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9"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9"/>
    </row>
    <row r="57" spans="1:24" x14ac:dyDescent="0.75">
      <c r="B57" s="139" t="s">
        <v>673</v>
      </c>
    </row>
    <row r="58" spans="1:24" x14ac:dyDescent="0.75">
      <c r="B58" s="139" t="s">
        <v>57</v>
      </c>
    </row>
    <row r="59" spans="1:24" x14ac:dyDescent="0.75">
      <c r="B59" s="383" t="s">
        <v>677</v>
      </c>
      <c r="C59" s="383"/>
      <c r="D59" s="383"/>
      <c r="E59" s="383"/>
      <c r="F59" s="383"/>
      <c r="G59" s="383"/>
      <c r="H59" s="383"/>
    </row>
    <row r="61" spans="1:24" x14ac:dyDescent="0.75">
      <c r="B61" s="413" t="s">
        <v>695</v>
      </c>
      <c r="C61" s="413"/>
    </row>
    <row r="62" spans="1:24" x14ac:dyDescent="0.75">
      <c r="B62" s="255" t="s">
        <v>684</v>
      </c>
      <c r="C62" s="255" t="s">
        <v>685</v>
      </c>
    </row>
    <row r="63" spans="1:24" x14ac:dyDescent="0.75">
      <c r="B63" s="251"/>
      <c r="C63" s="256">
        <f ca="1">$O$4</f>
        <v>107.23788498926859</v>
      </c>
    </row>
    <row r="64" spans="1:24" x14ac:dyDescent="0.75">
      <c r="B64" s="218">
        <v>1</v>
      </c>
      <c r="C64" s="217">
        <f t="dataTable" ref="C64:C10063" dt2D="0" dtr="0" r1="N3" ca="1"/>
        <v>143.55641602549503</v>
      </c>
    </row>
    <row r="65" spans="2:9" x14ac:dyDescent="0.75">
      <c r="B65" s="218">
        <v>2</v>
      </c>
      <c r="C65" s="217">
        <v>191.5307997610339</v>
      </c>
    </row>
    <row r="66" spans="2:9" x14ac:dyDescent="0.75">
      <c r="B66" s="218">
        <v>3</v>
      </c>
      <c r="C66" s="217">
        <v>93.02373035272953</v>
      </c>
    </row>
    <row r="67" spans="2:9" x14ac:dyDescent="0.75">
      <c r="B67" s="218">
        <v>4</v>
      </c>
      <c r="C67" s="217">
        <v>85.744171581527965</v>
      </c>
    </row>
    <row r="68" spans="2:9" x14ac:dyDescent="0.75">
      <c r="B68" s="218">
        <v>5</v>
      </c>
      <c r="C68" s="217">
        <v>114.6922961899804</v>
      </c>
      <c r="H68"/>
      <c r="I68"/>
    </row>
    <row r="69" spans="2:9" x14ac:dyDescent="0.75">
      <c r="B69" s="218">
        <v>6</v>
      </c>
      <c r="C69" s="217">
        <v>65.391222310973177</v>
      </c>
      <c r="H69"/>
      <c r="I69"/>
    </row>
    <row r="70" spans="2:9" x14ac:dyDescent="0.75">
      <c r="B70" s="218">
        <v>7</v>
      </c>
      <c r="C70" s="217">
        <v>158.45473127840219</v>
      </c>
      <c r="H70"/>
      <c r="I70"/>
    </row>
    <row r="71" spans="2:9" x14ac:dyDescent="0.75">
      <c r="B71" s="218">
        <v>8</v>
      </c>
      <c r="C71" s="217">
        <v>121.01570487396459</v>
      </c>
      <c r="H71"/>
      <c r="I71"/>
    </row>
    <row r="72" spans="2:9" x14ac:dyDescent="0.75">
      <c r="B72" s="218">
        <v>9</v>
      </c>
      <c r="C72" s="217">
        <v>126.88958832992159</v>
      </c>
      <c r="H72"/>
      <c r="I72"/>
    </row>
    <row r="73" spans="2:9" x14ac:dyDescent="0.75">
      <c r="B73" s="218">
        <v>10</v>
      </c>
      <c r="C73" s="217">
        <v>91.996247448813023</v>
      </c>
      <c r="H73"/>
      <c r="I73"/>
    </row>
    <row r="74" spans="2:9" x14ac:dyDescent="0.75">
      <c r="B74" s="218">
        <v>11</v>
      </c>
      <c r="C74" s="217">
        <v>106.87083148228002</v>
      </c>
      <c r="H74"/>
      <c r="I74"/>
    </row>
    <row r="75" spans="2:9" x14ac:dyDescent="0.75">
      <c r="B75" s="218">
        <v>12</v>
      </c>
      <c r="C75" s="217">
        <v>144.44071881469881</v>
      </c>
      <c r="H75"/>
      <c r="I75"/>
    </row>
    <row r="76" spans="2:9" x14ac:dyDescent="0.75">
      <c r="B76" s="218">
        <v>13</v>
      </c>
      <c r="C76" s="217">
        <v>136.90082345279225</v>
      </c>
      <c r="H76"/>
      <c r="I76"/>
    </row>
    <row r="77" spans="2:9" x14ac:dyDescent="0.75">
      <c r="B77" s="218">
        <v>14</v>
      </c>
      <c r="C77" s="217">
        <v>100.47068829947686</v>
      </c>
      <c r="H77"/>
      <c r="I77"/>
    </row>
    <row r="78" spans="2:9" x14ac:dyDescent="0.75">
      <c r="B78" s="218">
        <v>15</v>
      </c>
      <c r="C78" s="217">
        <v>153.53267717504045</v>
      </c>
      <c r="H78"/>
      <c r="I78"/>
    </row>
    <row r="79" spans="2:9" x14ac:dyDescent="0.75">
      <c r="B79" s="218">
        <v>16</v>
      </c>
      <c r="C79" s="217">
        <v>104.03882711254954</v>
      </c>
      <c r="H79"/>
      <c r="I79"/>
    </row>
    <row r="80" spans="2:9" x14ac:dyDescent="0.75">
      <c r="B80" s="218">
        <v>17</v>
      </c>
      <c r="C80" s="217">
        <v>178.53440546225499</v>
      </c>
      <c r="H80"/>
      <c r="I80"/>
    </row>
    <row r="81" spans="2:9" x14ac:dyDescent="0.75">
      <c r="B81" s="218">
        <v>18</v>
      </c>
      <c r="C81" s="217">
        <v>166.74751613326353</v>
      </c>
      <c r="H81"/>
      <c r="I81"/>
    </row>
    <row r="82" spans="2:9" x14ac:dyDescent="0.75">
      <c r="B82" s="218">
        <v>19</v>
      </c>
      <c r="C82" s="217">
        <v>164.41314313395196</v>
      </c>
      <c r="H82"/>
      <c r="I82"/>
    </row>
    <row r="83" spans="2:9" x14ac:dyDescent="0.75">
      <c r="B83" s="218">
        <v>20</v>
      </c>
      <c r="C83" s="217">
        <v>132.43111823064748</v>
      </c>
      <c r="H83"/>
      <c r="I83"/>
    </row>
    <row r="84" spans="2:9" x14ac:dyDescent="0.75">
      <c r="B84" s="218">
        <v>21</v>
      </c>
      <c r="C84" s="217">
        <v>100.50436668490987</v>
      </c>
      <c r="H84"/>
      <c r="I84"/>
    </row>
    <row r="85" spans="2:9" x14ac:dyDescent="0.75">
      <c r="B85" s="218">
        <v>22</v>
      </c>
      <c r="C85" s="217">
        <v>77.192731852989823</v>
      </c>
      <c r="H85"/>
      <c r="I85"/>
    </row>
    <row r="86" spans="2:9" x14ac:dyDescent="0.75">
      <c r="B86" s="218">
        <v>23</v>
      </c>
      <c r="C86" s="217">
        <v>145.8442778031897</v>
      </c>
      <c r="H86"/>
      <c r="I86"/>
    </row>
    <row r="87" spans="2:9" x14ac:dyDescent="0.75">
      <c r="B87" s="218">
        <v>24</v>
      </c>
      <c r="C87" s="217">
        <v>174.60002749576441</v>
      </c>
      <c r="H87"/>
      <c r="I87"/>
    </row>
    <row r="88" spans="2:9" x14ac:dyDescent="0.75">
      <c r="B88" s="218">
        <v>25</v>
      </c>
      <c r="C88" s="217">
        <v>179.9383015181819</v>
      </c>
      <c r="H88"/>
      <c r="I88"/>
    </row>
    <row r="89" spans="2:9" x14ac:dyDescent="0.75">
      <c r="B89" s="218">
        <v>26</v>
      </c>
      <c r="C89" s="217">
        <v>146.40424569755615</v>
      </c>
      <c r="H89"/>
      <c r="I89"/>
    </row>
    <row r="90" spans="2:9" x14ac:dyDescent="0.75">
      <c r="B90" s="218">
        <v>27</v>
      </c>
      <c r="C90" s="217">
        <v>141.83237997584979</v>
      </c>
      <c r="H90"/>
      <c r="I90"/>
    </row>
    <row r="91" spans="2:9" x14ac:dyDescent="0.75">
      <c r="B91" s="218">
        <v>28</v>
      </c>
      <c r="C91" s="217">
        <v>88.318213241689904</v>
      </c>
      <c r="H91"/>
      <c r="I91"/>
    </row>
    <row r="92" spans="2:9" x14ac:dyDescent="0.75">
      <c r="B92" s="218">
        <v>29</v>
      </c>
      <c r="C92" s="217">
        <v>181.16773975366465</v>
      </c>
      <c r="H92"/>
      <c r="I92"/>
    </row>
    <row r="93" spans="2:9" x14ac:dyDescent="0.75">
      <c r="B93" s="218">
        <v>30</v>
      </c>
      <c r="C93" s="217">
        <v>93.880538903261254</v>
      </c>
      <c r="H93"/>
      <c r="I93"/>
    </row>
    <row r="94" spans="2:9" x14ac:dyDescent="0.75">
      <c r="B94" s="218">
        <v>31</v>
      </c>
      <c r="C94" s="217">
        <v>133.02139910994322</v>
      </c>
      <c r="H94"/>
      <c r="I94"/>
    </row>
    <row r="95" spans="2:9" x14ac:dyDescent="0.75">
      <c r="B95" s="218">
        <v>32</v>
      </c>
      <c r="C95" s="217">
        <v>107.59031468874647</v>
      </c>
      <c r="H95"/>
      <c r="I95"/>
    </row>
    <row r="96" spans="2:9" x14ac:dyDescent="0.75">
      <c r="B96" s="218">
        <v>33</v>
      </c>
      <c r="C96" s="217">
        <v>210.95387020615522</v>
      </c>
      <c r="H96"/>
      <c r="I96"/>
    </row>
    <row r="97" spans="2:9" x14ac:dyDescent="0.75">
      <c r="B97" s="218">
        <v>34</v>
      </c>
      <c r="C97" s="217">
        <v>195.20783673691722</v>
      </c>
      <c r="H97"/>
      <c r="I97"/>
    </row>
    <row r="98" spans="2:9" x14ac:dyDescent="0.75">
      <c r="B98" s="218">
        <v>35</v>
      </c>
      <c r="C98" s="217">
        <v>128.47694089396549</v>
      </c>
      <c r="H98"/>
      <c r="I98"/>
    </row>
    <row r="99" spans="2:9" x14ac:dyDescent="0.75">
      <c r="B99" s="218">
        <v>36</v>
      </c>
      <c r="C99" s="217">
        <v>105.96192572897237</v>
      </c>
      <c r="H99"/>
      <c r="I99"/>
    </row>
    <row r="100" spans="2:9" x14ac:dyDescent="0.75">
      <c r="B100" s="218">
        <v>37</v>
      </c>
      <c r="C100" s="217">
        <v>130.46517593726179</v>
      </c>
      <c r="H100"/>
      <c r="I100"/>
    </row>
    <row r="101" spans="2:9" x14ac:dyDescent="0.75">
      <c r="B101" s="218">
        <v>38</v>
      </c>
      <c r="C101" s="217">
        <v>131.28088671100872</v>
      </c>
      <c r="H101"/>
      <c r="I101"/>
    </row>
    <row r="102" spans="2:9" x14ac:dyDescent="0.75">
      <c r="B102" s="218">
        <v>39</v>
      </c>
      <c r="C102" s="217">
        <v>93.480324903693358</v>
      </c>
      <c r="H102"/>
      <c r="I102"/>
    </row>
    <row r="103" spans="2:9" x14ac:dyDescent="0.75">
      <c r="B103" s="218">
        <v>40</v>
      </c>
      <c r="C103" s="217">
        <v>101.54717894089751</v>
      </c>
      <c r="H103"/>
      <c r="I103"/>
    </row>
    <row r="104" spans="2:9" x14ac:dyDescent="0.75">
      <c r="B104" s="218">
        <v>41</v>
      </c>
      <c r="C104" s="217">
        <v>133.26912409751213</v>
      </c>
      <c r="H104"/>
      <c r="I104"/>
    </row>
    <row r="105" spans="2:9" x14ac:dyDescent="0.75">
      <c r="B105" s="218">
        <v>42</v>
      </c>
      <c r="C105" s="217">
        <v>79.517039338089248</v>
      </c>
      <c r="H105"/>
      <c r="I105"/>
    </row>
    <row r="106" spans="2:9" x14ac:dyDescent="0.75">
      <c r="B106" s="218">
        <v>43</v>
      </c>
      <c r="C106" s="217">
        <v>165.48912318761543</v>
      </c>
      <c r="H106"/>
      <c r="I106"/>
    </row>
    <row r="107" spans="2:9" x14ac:dyDescent="0.75">
      <c r="B107" s="218">
        <v>44</v>
      </c>
      <c r="C107" s="217">
        <v>82.652626552699687</v>
      </c>
      <c r="H107"/>
      <c r="I107"/>
    </row>
    <row r="108" spans="2:9" x14ac:dyDescent="0.75">
      <c r="B108" s="218">
        <v>45</v>
      </c>
      <c r="C108" s="217">
        <v>88.170415991716283</v>
      </c>
      <c r="H108"/>
      <c r="I108"/>
    </row>
    <row r="109" spans="2:9" x14ac:dyDescent="0.75">
      <c r="B109" s="218">
        <v>46</v>
      </c>
      <c r="C109" s="217">
        <v>201.5290887179149</v>
      </c>
      <c r="H109"/>
      <c r="I109"/>
    </row>
    <row r="110" spans="2:9" x14ac:dyDescent="0.75">
      <c r="B110" s="218">
        <v>47</v>
      </c>
      <c r="C110" s="217">
        <v>115.06634113122504</v>
      </c>
      <c r="H110"/>
      <c r="I110"/>
    </row>
    <row r="111" spans="2:9" x14ac:dyDescent="0.75">
      <c r="B111" s="218">
        <v>48</v>
      </c>
      <c r="C111" s="217">
        <v>94.430127266906496</v>
      </c>
      <c r="H111"/>
      <c r="I111"/>
    </row>
    <row r="112" spans="2:9" x14ac:dyDescent="0.75">
      <c r="B112" s="218">
        <v>49</v>
      </c>
      <c r="C112" s="217">
        <v>235.86397785858222</v>
      </c>
      <c r="H112"/>
      <c r="I112"/>
    </row>
    <row r="113" spans="2:9" x14ac:dyDescent="0.75">
      <c r="B113" s="218">
        <v>50</v>
      </c>
      <c r="C113" s="217">
        <v>114.08507292604291</v>
      </c>
      <c r="H113"/>
      <c r="I113"/>
    </row>
    <row r="114" spans="2:9" x14ac:dyDescent="0.75">
      <c r="B114" s="218">
        <v>51</v>
      </c>
      <c r="C114" s="217">
        <v>126.63313186416477</v>
      </c>
      <c r="H114"/>
      <c r="I114"/>
    </row>
    <row r="115" spans="2:9" x14ac:dyDescent="0.75">
      <c r="B115" s="218">
        <v>52</v>
      </c>
      <c r="C115" s="217">
        <v>176.36086820321918</v>
      </c>
      <c r="H115"/>
      <c r="I115"/>
    </row>
    <row r="116" spans="2:9" x14ac:dyDescent="0.75">
      <c r="B116" s="218">
        <v>53</v>
      </c>
      <c r="C116" s="217">
        <v>102.99861174198675</v>
      </c>
      <c r="H116"/>
      <c r="I116"/>
    </row>
    <row r="117" spans="2:9" x14ac:dyDescent="0.75">
      <c r="B117" s="218">
        <v>54</v>
      </c>
      <c r="C117" s="217">
        <v>128.20494510474165</v>
      </c>
      <c r="H117"/>
      <c r="I117"/>
    </row>
    <row r="118" spans="2:9" x14ac:dyDescent="0.75">
      <c r="B118" s="218">
        <v>55</v>
      </c>
      <c r="C118" s="217">
        <v>95.258195595572843</v>
      </c>
      <c r="H118"/>
      <c r="I118"/>
    </row>
    <row r="119" spans="2:9" x14ac:dyDescent="0.75">
      <c r="B119" s="218">
        <v>56</v>
      </c>
      <c r="C119" s="217">
        <v>102.91826579133178</v>
      </c>
      <c r="H119"/>
      <c r="I119"/>
    </row>
    <row r="120" spans="2:9" x14ac:dyDescent="0.75">
      <c r="B120" s="218">
        <v>57</v>
      </c>
      <c r="C120" s="217">
        <v>99.789976391036078</v>
      </c>
      <c r="H120"/>
      <c r="I120"/>
    </row>
    <row r="121" spans="2:9" x14ac:dyDescent="0.75">
      <c r="B121" s="218">
        <v>58</v>
      </c>
      <c r="C121" s="217">
        <v>164.93976975264829</v>
      </c>
      <c r="H121"/>
      <c r="I121"/>
    </row>
    <row r="122" spans="2:9" x14ac:dyDescent="0.75">
      <c r="B122" s="218">
        <v>59</v>
      </c>
      <c r="C122" s="217">
        <v>181.95427016491126</v>
      </c>
      <c r="H122"/>
      <c r="I122"/>
    </row>
    <row r="123" spans="2:9" x14ac:dyDescent="0.75">
      <c r="B123" s="218">
        <v>60</v>
      </c>
      <c r="C123" s="217">
        <v>118.053548904859</v>
      </c>
      <c r="H123"/>
      <c r="I123"/>
    </row>
    <row r="124" spans="2:9" x14ac:dyDescent="0.75">
      <c r="B124" s="218">
        <v>61</v>
      </c>
      <c r="C124" s="217">
        <v>183.78335457758791</v>
      </c>
      <c r="H124"/>
      <c r="I124"/>
    </row>
    <row r="125" spans="2:9" x14ac:dyDescent="0.75">
      <c r="B125" s="218">
        <v>62</v>
      </c>
      <c r="C125" s="217">
        <v>152.6342958587866</v>
      </c>
      <c r="H125"/>
      <c r="I125"/>
    </row>
    <row r="126" spans="2:9" x14ac:dyDescent="0.75">
      <c r="B126" s="218">
        <v>63</v>
      </c>
      <c r="C126" s="217">
        <v>141.77292493240969</v>
      </c>
      <c r="H126"/>
      <c r="I126"/>
    </row>
    <row r="127" spans="2:9" x14ac:dyDescent="0.75">
      <c r="B127" s="218">
        <v>64</v>
      </c>
      <c r="C127" s="217">
        <v>151.12545196355924</v>
      </c>
      <c r="H127"/>
      <c r="I127"/>
    </row>
    <row r="128" spans="2:9" x14ac:dyDescent="0.75">
      <c r="B128" s="218">
        <v>65</v>
      </c>
      <c r="C128" s="217">
        <v>67.440950552033513</v>
      </c>
      <c r="H128"/>
      <c r="I128"/>
    </row>
    <row r="129" spans="2:9" x14ac:dyDescent="0.75">
      <c r="B129" s="218">
        <v>66</v>
      </c>
      <c r="C129" s="217">
        <v>230.91093994163163</v>
      </c>
      <c r="H129"/>
      <c r="I129"/>
    </row>
    <row r="130" spans="2:9" x14ac:dyDescent="0.75">
      <c r="B130" s="218">
        <v>67</v>
      </c>
      <c r="C130" s="217">
        <v>118.4184524754822</v>
      </c>
      <c r="H130"/>
      <c r="I130"/>
    </row>
    <row r="131" spans="2:9" x14ac:dyDescent="0.75">
      <c r="B131" s="218">
        <v>68</v>
      </c>
      <c r="C131" s="217">
        <v>187.05784401406149</v>
      </c>
      <c r="H131"/>
      <c r="I131"/>
    </row>
    <row r="132" spans="2:9" x14ac:dyDescent="0.75">
      <c r="B132" s="218">
        <v>69</v>
      </c>
      <c r="C132" s="217">
        <v>99.709583072021687</v>
      </c>
      <c r="H132"/>
      <c r="I132"/>
    </row>
    <row r="133" spans="2:9" x14ac:dyDescent="0.75">
      <c r="B133" s="218">
        <v>70</v>
      </c>
      <c r="C133" s="217">
        <v>88.215627271821276</v>
      </c>
      <c r="H133"/>
      <c r="I133"/>
    </row>
    <row r="134" spans="2:9" x14ac:dyDescent="0.75">
      <c r="B134" s="218">
        <v>71</v>
      </c>
      <c r="C134" s="217">
        <v>158.90558586605545</v>
      </c>
      <c r="H134"/>
      <c r="I134"/>
    </row>
    <row r="135" spans="2:9" x14ac:dyDescent="0.75">
      <c r="B135" s="218">
        <v>72</v>
      </c>
      <c r="C135" s="217">
        <v>141.34094828191294</v>
      </c>
      <c r="H135"/>
      <c r="I135"/>
    </row>
    <row r="136" spans="2:9" x14ac:dyDescent="0.75">
      <c r="B136" s="218">
        <v>73</v>
      </c>
      <c r="C136" s="217">
        <v>131.3823227526351</v>
      </c>
      <c r="H136"/>
      <c r="I136"/>
    </row>
    <row r="137" spans="2:9" x14ac:dyDescent="0.75">
      <c r="B137" s="218">
        <v>74</v>
      </c>
      <c r="C137" s="217">
        <v>243.89458757647756</v>
      </c>
      <c r="H137"/>
      <c r="I137"/>
    </row>
    <row r="138" spans="2:9" x14ac:dyDescent="0.75">
      <c r="B138" s="218">
        <v>75</v>
      </c>
      <c r="C138" s="217">
        <v>160.92466600686691</v>
      </c>
      <c r="H138"/>
      <c r="I138"/>
    </row>
    <row r="139" spans="2:9" x14ac:dyDescent="0.75">
      <c r="B139" s="218">
        <v>76</v>
      </c>
      <c r="C139" s="217">
        <v>107.39172270558792</v>
      </c>
      <c r="H139"/>
      <c r="I139"/>
    </row>
    <row r="140" spans="2:9" x14ac:dyDescent="0.75">
      <c r="B140" s="218">
        <v>77</v>
      </c>
      <c r="C140" s="217">
        <v>107.3047508351591</v>
      </c>
      <c r="H140"/>
      <c r="I140"/>
    </row>
    <row r="141" spans="2:9" x14ac:dyDescent="0.75">
      <c r="B141" s="218">
        <v>78</v>
      </c>
      <c r="C141" s="217">
        <v>125.9288007473088</v>
      </c>
      <c r="H141"/>
      <c r="I141"/>
    </row>
    <row r="142" spans="2:9" x14ac:dyDescent="0.75">
      <c r="B142" s="218">
        <v>79</v>
      </c>
      <c r="C142" s="217">
        <v>129.71706356370194</v>
      </c>
      <c r="H142"/>
      <c r="I142"/>
    </row>
    <row r="143" spans="2:9" x14ac:dyDescent="0.75">
      <c r="B143" s="218">
        <v>80</v>
      </c>
      <c r="C143" s="217">
        <v>106.59957939992864</v>
      </c>
      <c r="H143"/>
      <c r="I143"/>
    </row>
    <row r="144" spans="2:9" x14ac:dyDescent="0.75">
      <c r="B144" s="218">
        <v>81</v>
      </c>
      <c r="C144" s="217">
        <v>113.48431710203138</v>
      </c>
      <c r="H144"/>
      <c r="I144"/>
    </row>
    <row r="145" spans="2:9" x14ac:dyDescent="0.75">
      <c r="B145" s="218">
        <v>82</v>
      </c>
      <c r="C145" s="217">
        <v>96.707493454270406</v>
      </c>
      <c r="H145"/>
      <c r="I145"/>
    </row>
    <row r="146" spans="2:9" x14ac:dyDescent="0.75">
      <c r="B146" s="218">
        <v>83</v>
      </c>
      <c r="C146" s="217">
        <v>121.93787281894282</v>
      </c>
      <c r="H146"/>
      <c r="I146"/>
    </row>
    <row r="147" spans="2:9" x14ac:dyDescent="0.75">
      <c r="B147" s="218">
        <v>84</v>
      </c>
      <c r="C147" s="217">
        <v>198.27912892340282</v>
      </c>
      <c r="H147"/>
      <c r="I147"/>
    </row>
    <row r="148" spans="2:9" x14ac:dyDescent="0.75">
      <c r="B148" s="218">
        <v>85</v>
      </c>
      <c r="C148" s="217">
        <v>97.875129883624325</v>
      </c>
      <c r="H148"/>
      <c r="I148"/>
    </row>
    <row r="149" spans="2:9" x14ac:dyDescent="0.75">
      <c r="B149" s="218">
        <v>86</v>
      </c>
      <c r="C149" s="217">
        <v>183.35159412239884</v>
      </c>
      <c r="H149"/>
      <c r="I149"/>
    </row>
    <row r="150" spans="2:9" x14ac:dyDescent="0.75">
      <c r="B150" s="218">
        <v>87</v>
      </c>
      <c r="C150" s="217">
        <v>123.46818977851026</v>
      </c>
      <c r="H150"/>
      <c r="I150"/>
    </row>
    <row r="151" spans="2:9" x14ac:dyDescent="0.75">
      <c r="B151" s="218">
        <v>88</v>
      </c>
      <c r="C151" s="217">
        <v>164.5264178376292</v>
      </c>
      <c r="H151"/>
      <c r="I151"/>
    </row>
    <row r="152" spans="2:9" x14ac:dyDescent="0.75">
      <c r="B152" s="218">
        <v>89</v>
      </c>
      <c r="C152" s="217">
        <v>135.15850288795897</v>
      </c>
      <c r="H152"/>
      <c r="I152"/>
    </row>
    <row r="153" spans="2:9" x14ac:dyDescent="0.75">
      <c r="B153" s="218">
        <v>90</v>
      </c>
      <c r="C153" s="217">
        <v>100.76708310770287</v>
      </c>
      <c r="H153"/>
      <c r="I153"/>
    </row>
    <row r="154" spans="2:9" x14ac:dyDescent="0.75">
      <c r="B154" s="218">
        <v>91</v>
      </c>
      <c r="C154" s="217">
        <v>115.63569104386077</v>
      </c>
      <c r="H154"/>
      <c r="I154"/>
    </row>
    <row r="155" spans="2:9" x14ac:dyDescent="0.75">
      <c r="B155" s="218">
        <v>92</v>
      </c>
      <c r="C155" s="217">
        <v>92.598322033694558</v>
      </c>
      <c r="H155"/>
      <c r="I155"/>
    </row>
    <row r="156" spans="2:9" x14ac:dyDescent="0.75">
      <c r="B156" s="218">
        <v>93</v>
      </c>
      <c r="C156" s="217">
        <v>84.289747914934907</v>
      </c>
      <c r="H156"/>
      <c r="I156"/>
    </row>
    <row r="157" spans="2:9" x14ac:dyDescent="0.75">
      <c r="B157" s="218">
        <v>94</v>
      </c>
      <c r="C157" s="217">
        <v>190.00987678675534</v>
      </c>
      <c r="H157"/>
      <c r="I157"/>
    </row>
    <row r="158" spans="2:9" x14ac:dyDescent="0.75">
      <c r="B158" s="218">
        <v>95</v>
      </c>
      <c r="C158" s="217">
        <v>164.4344631292692</v>
      </c>
      <c r="H158"/>
      <c r="I158"/>
    </row>
    <row r="159" spans="2:9" x14ac:dyDescent="0.75">
      <c r="B159" s="218">
        <v>96</v>
      </c>
      <c r="C159" s="217">
        <v>109.36107298239595</v>
      </c>
      <c r="H159"/>
      <c r="I159"/>
    </row>
    <row r="160" spans="2:9" x14ac:dyDescent="0.75">
      <c r="B160" s="218">
        <v>97</v>
      </c>
      <c r="C160" s="217">
        <v>111.48486393253098</v>
      </c>
      <c r="H160"/>
      <c r="I160"/>
    </row>
    <row r="161" spans="2:9" x14ac:dyDescent="0.75">
      <c r="B161" s="218">
        <v>98</v>
      </c>
      <c r="C161" s="217">
        <v>81.553532818553094</v>
      </c>
      <c r="H161"/>
      <c r="I161"/>
    </row>
    <row r="162" spans="2:9" x14ac:dyDescent="0.75">
      <c r="B162" s="218">
        <v>99</v>
      </c>
      <c r="C162" s="217">
        <v>129.81053613027368</v>
      </c>
      <c r="H162"/>
      <c r="I162"/>
    </row>
    <row r="163" spans="2:9" x14ac:dyDescent="0.75">
      <c r="B163" s="218">
        <v>100</v>
      </c>
      <c r="C163" s="217">
        <v>113.59494793583254</v>
      </c>
      <c r="H163"/>
      <c r="I163"/>
    </row>
    <row r="164" spans="2:9" x14ac:dyDescent="0.75">
      <c r="B164" s="218">
        <v>101</v>
      </c>
      <c r="C164" s="217">
        <v>90.033725551052967</v>
      </c>
      <c r="H164"/>
      <c r="I164"/>
    </row>
    <row r="165" spans="2:9" x14ac:dyDescent="0.75">
      <c r="B165" s="218">
        <v>102</v>
      </c>
      <c r="C165" s="217">
        <v>204.57346851500276</v>
      </c>
      <c r="H165"/>
      <c r="I165"/>
    </row>
    <row r="166" spans="2:9" x14ac:dyDescent="0.75">
      <c r="B166" s="218">
        <v>103</v>
      </c>
      <c r="C166" s="217">
        <v>86.719877357251022</v>
      </c>
      <c r="H166"/>
      <c r="I166"/>
    </row>
    <row r="167" spans="2:9" x14ac:dyDescent="0.75">
      <c r="B167" s="218">
        <v>104</v>
      </c>
      <c r="C167" s="217">
        <v>124.86264780508328</v>
      </c>
      <c r="H167"/>
      <c r="I167"/>
    </row>
    <row r="168" spans="2:9" x14ac:dyDescent="0.75">
      <c r="B168" s="218">
        <v>105</v>
      </c>
      <c r="C168" s="217">
        <v>136.52528977859885</v>
      </c>
      <c r="H168"/>
      <c r="I168"/>
    </row>
    <row r="169" spans="2:9" x14ac:dyDescent="0.75">
      <c r="B169" s="218">
        <v>106</v>
      </c>
      <c r="C169" s="217">
        <v>139.00591359031162</v>
      </c>
      <c r="H169"/>
      <c r="I169"/>
    </row>
    <row r="170" spans="2:9" x14ac:dyDescent="0.75">
      <c r="B170" s="218">
        <v>107</v>
      </c>
      <c r="C170" s="217">
        <v>77.024583655006708</v>
      </c>
      <c r="H170"/>
      <c r="I170"/>
    </row>
    <row r="171" spans="2:9" x14ac:dyDescent="0.75">
      <c r="B171" s="218">
        <v>108</v>
      </c>
      <c r="C171" s="217">
        <v>112.99107149882306</v>
      </c>
      <c r="H171"/>
      <c r="I171"/>
    </row>
    <row r="172" spans="2:9" x14ac:dyDescent="0.75">
      <c r="B172" s="218">
        <v>109</v>
      </c>
      <c r="C172" s="217">
        <v>90.714124856827027</v>
      </c>
      <c r="H172"/>
      <c r="I172"/>
    </row>
    <row r="173" spans="2:9" x14ac:dyDescent="0.75">
      <c r="B173" s="218">
        <v>110</v>
      </c>
      <c r="C173" s="217">
        <v>167.25785618540166</v>
      </c>
      <c r="H173"/>
      <c r="I173"/>
    </row>
    <row r="174" spans="2:9" x14ac:dyDescent="0.75">
      <c r="B174" s="218">
        <v>111</v>
      </c>
      <c r="C174" s="217">
        <v>192.95042660992189</v>
      </c>
      <c r="H174"/>
      <c r="I174"/>
    </row>
    <row r="175" spans="2:9" x14ac:dyDescent="0.75">
      <c r="B175" s="218">
        <v>112</v>
      </c>
      <c r="C175" s="217">
        <v>163.68373569812192</v>
      </c>
      <c r="H175"/>
      <c r="I175"/>
    </row>
    <row r="176" spans="2:9" x14ac:dyDescent="0.75">
      <c r="B176" s="218">
        <v>113</v>
      </c>
      <c r="C176" s="217">
        <v>164.45818856453903</v>
      </c>
      <c r="H176"/>
      <c r="I176"/>
    </row>
    <row r="177" spans="2:9" x14ac:dyDescent="0.75">
      <c r="B177" s="218">
        <v>114</v>
      </c>
      <c r="C177" s="217">
        <v>174.38272150139255</v>
      </c>
      <c r="H177"/>
      <c r="I177"/>
    </row>
    <row r="178" spans="2:9" x14ac:dyDescent="0.75">
      <c r="B178" s="218">
        <v>115</v>
      </c>
      <c r="C178" s="217">
        <v>75.703563558419333</v>
      </c>
      <c r="H178"/>
      <c r="I178"/>
    </row>
    <row r="179" spans="2:9" x14ac:dyDescent="0.75">
      <c r="B179" s="218">
        <v>116</v>
      </c>
      <c r="C179" s="217">
        <v>140.13709239633971</v>
      </c>
      <c r="H179"/>
      <c r="I179"/>
    </row>
    <row r="180" spans="2:9" x14ac:dyDescent="0.75">
      <c r="B180" s="218">
        <v>117</v>
      </c>
      <c r="C180" s="217">
        <v>97.689568934213568</v>
      </c>
      <c r="H180"/>
      <c r="I180"/>
    </row>
    <row r="181" spans="2:9" x14ac:dyDescent="0.75">
      <c r="B181" s="218">
        <v>118</v>
      </c>
      <c r="C181" s="217">
        <v>100.00943940884845</v>
      </c>
      <c r="H181"/>
      <c r="I181"/>
    </row>
    <row r="182" spans="2:9" x14ac:dyDescent="0.75">
      <c r="B182" s="218">
        <v>119</v>
      </c>
      <c r="C182" s="217">
        <v>119.78661273024007</v>
      </c>
      <c r="H182"/>
      <c r="I182"/>
    </row>
    <row r="183" spans="2:9" x14ac:dyDescent="0.75">
      <c r="B183" s="218">
        <v>120</v>
      </c>
      <c r="C183" s="217">
        <v>77.405243312452356</v>
      </c>
      <c r="H183"/>
      <c r="I183"/>
    </row>
    <row r="184" spans="2:9" x14ac:dyDescent="0.75">
      <c r="B184" s="218">
        <v>121</v>
      </c>
      <c r="C184" s="217">
        <v>159.25897176669199</v>
      </c>
      <c r="H184"/>
      <c r="I184"/>
    </row>
    <row r="185" spans="2:9" x14ac:dyDescent="0.75">
      <c r="B185" s="218">
        <v>122</v>
      </c>
      <c r="C185" s="217">
        <v>143.79422636509287</v>
      </c>
      <c r="H185"/>
      <c r="I185"/>
    </row>
    <row r="186" spans="2:9" x14ac:dyDescent="0.75">
      <c r="B186" s="218">
        <v>123</v>
      </c>
      <c r="C186" s="217">
        <v>84.10375877596924</v>
      </c>
      <c r="H186"/>
      <c r="I186"/>
    </row>
    <row r="187" spans="2:9" x14ac:dyDescent="0.75">
      <c r="B187" s="218">
        <v>124</v>
      </c>
      <c r="C187" s="217">
        <v>99.884310260674368</v>
      </c>
      <c r="H187"/>
      <c r="I187"/>
    </row>
    <row r="188" spans="2:9" x14ac:dyDescent="0.75">
      <c r="B188" s="218">
        <v>125</v>
      </c>
      <c r="C188" s="217">
        <v>192.37513550743236</v>
      </c>
      <c r="H188"/>
      <c r="I188"/>
    </row>
    <row r="189" spans="2:9" x14ac:dyDescent="0.75">
      <c r="B189" s="218">
        <v>126</v>
      </c>
      <c r="C189" s="217">
        <v>93.859431138446979</v>
      </c>
      <c r="H189"/>
      <c r="I189"/>
    </row>
    <row r="190" spans="2:9" x14ac:dyDescent="0.75">
      <c r="B190" s="218">
        <v>127</v>
      </c>
      <c r="C190" s="217">
        <v>110.4372240258627</v>
      </c>
      <c r="H190"/>
      <c r="I190"/>
    </row>
    <row r="191" spans="2:9" x14ac:dyDescent="0.75">
      <c r="B191" s="218">
        <v>128</v>
      </c>
      <c r="C191" s="217">
        <v>122.23526265863515</v>
      </c>
      <c r="H191"/>
      <c r="I191"/>
    </row>
    <row r="192" spans="2:9" x14ac:dyDescent="0.75">
      <c r="B192" s="218">
        <v>129</v>
      </c>
      <c r="C192" s="217">
        <v>141.53693309376777</v>
      </c>
      <c r="H192"/>
      <c r="I192"/>
    </row>
    <row r="193" spans="2:9" x14ac:dyDescent="0.75">
      <c r="B193" s="218">
        <v>130</v>
      </c>
      <c r="C193" s="217">
        <v>133.08534929582876</v>
      </c>
      <c r="H193"/>
      <c r="I193"/>
    </row>
    <row r="194" spans="2:9" x14ac:dyDescent="0.75">
      <c r="B194" s="218">
        <v>131</v>
      </c>
      <c r="C194" s="217">
        <v>133.1918011660654</v>
      </c>
      <c r="H194"/>
      <c r="I194"/>
    </row>
    <row r="195" spans="2:9" x14ac:dyDescent="0.75">
      <c r="B195" s="218">
        <v>132</v>
      </c>
      <c r="C195" s="217">
        <v>163.99222404617174</v>
      </c>
      <c r="H195"/>
      <c r="I195"/>
    </row>
    <row r="196" spans="2:9" x14ac:dyDescent="0.75">
      <c r="B196" s="218">
        <v>133</v>
      </c>
      <c r="C196" s="217">
        <v>103.9429945711374</v>
      </c>
      <c r="H196"/>
      <c r="I196"/>
    </row>
    <row r="197" spans="2:9" x14ac:dyDescent="0.75">
      <c r="B197" s="218">
        <v>134</v>
      </c>
      <c r="C197" s="217">
        <v>113.99507437574131</v>
      </c>
      <c r="H197"/>
      <c r="I197"/>
    </row>
    <row r="198" spans="2:9" x14ac:dyDescent="0.75">
      <c r="B198" s="218">
        <v>135</v>
      </c>
      <c r="C198" s="217">
        <v>117.54994317090372</v>
      </c>
      <c r="H198"/>
      <c r="I198"/>
    </row>
    <row r="199" spans="2:9" x14ac:dyDescent="0.75">
      <c r="B199" s="218">
        <v>136</v>
      </c>
      <c r="C199" s="217">
        <v>151.14597643682578</v>
      </c>
      <c r="H199"/>
      <c r="I199"/>
    </row>
    <row r="200" spans="2:9" x14ac:dyDescent="0.75">
      <c r="B200" s="218">
        <v>137</v>
      </c>
      <c r="C200" s="217">
        <v>103.88851147257185</v>
      </c>
      <c r="H200"/>
      <c r="I200"/>
    </row>
    <row r="201" spans="2:9" x14ac:dyDescent="0.75">
      <c r="B201" s="218">
        <v>138</v>
      </c>
      <c r="C201" s="217">
        <v>149.50467960257612</v>
      </c>
      <c r="H201"/>
      <c r="I201"/>
    </row>
    <row r="202" spans="2:9" x14ac:dyDescent="0.75">
      <c r="B202" s="218">
        <v>139</v>
      </c>
      <c r="C202" s="217">
        <v>147.92156832530102</v>
      </c>
      <c r="H202"/>
      <c r="I202"/>
    </row>
    <row r="203" spans="2:9" x14ac:dyDescent="0.75">
      <c r="B203" s="218">
        <v>140</v>
      </c>
      <c r="C203" s="217">
        <v>133.11663873355931</v>
      </c>
      <c r="H203"/>
      <c r="I203"/>
    </row>
    <row r="204" spans="2:9" x14ac:dyDescent="0.75">
      <c r="B204" s="218">
        <v>141</v>
      </c>
      <c r="C204" s="217">
        <v>185.00306256977544</v>
      </c>
      <c r="H204"/>
      <c r="I204"/>
    </row>
    <row r="205" spans="2:9" x14ac:dyDescent="0.75">
      <c r="B205" s="218">
        <v>142</v>
      </c>
      <c r="C205" s="217">
        <v>110.21590414958557</v>
      </c>
      <c r="H205"/>
      <c r="I205"/>
    </row>
    <row r="206" spans="2:9" x14ac:dyDescent="0.75">
      <c r="B206" s="218">
        <v>143</v>
      </c>
      <c r="C206" s="217">
        <v>214.94038202878946</v>
      </c>
      <c r="H206"/>
      <c r="I206"/>
    </row>
    <row r="207" spans="2:9" x14ac:dyDescent="0.75">
      <c r="B207" s="218">
        <v>144</v>
      </c>
      <c r="C207" s="217">
        <v>130.56378816124925</v>
      </c>
      <c r="H207"/>
      <c r="I207"/>
    </row>
    <row r="208" spans="2:9" x14ac:dyDescent="0.75">
      <c r="B208" s="218">
        <v>145</v>
      </c>
      <c r="C208" s="217">
        <v>203.24279330397013</v>
      </c>
      <c r="H208"/>
      <c r="I208"/>
    </row>
    <row r="209" spans="2:9" x14ac:dyDescent="0.75">
      <c r="B209" s="218">
        <v>146</v>
      </c>
      <c r="C209" s="217">
        <v>115.97262478682845</v>
      </c>
      <c r="H209"/>
      <c r="I209"/>
    </row>
    <row r="210" spans="2:9" x14ac:dyDescent="0.75">
      <c r="B210" s="218">
        <v>147</v>
      </c>
      <c r="C210" s="217">
        <v>109.48636387966781</v>
      </c>
      <c r="H210"/>
      <c r="I210"/>
    </row>
    <row r="211" spans="2:9" x14ac:dyDescent="0.75">
      <c r="B211" s="218">
        <v>148</v>
      </c>
      <c r="C211" s="217">
        <v>107.36422667605861</v>
      </c>
      <c r="H211"/>
      <c r="I211"/>
    </row>
    <row r="212" spans="2:9" x14ac:dyDescent="0.75">
      <c r="B212" s="218">
        <v>149</v>
      </c>
      <c r="C212" s="217">
        <v>158.93609330794072</v>
      </c>
      <c r="H212"/>
      <c r="I212"/>
    </row>
    <row r="213" spans="2:9" x14ac:dyDescent="0.75">
      <c r="B213" s="218">
        <v>150</v>
      </c>
      <c r="C213" s="217">
        <v>183.85542199943512</v>
      </c>
      <c r="H213"/>
      <c r="I213"/>
    </row>
    <row r="214" spans="2:9" x14ac:dyDescent="0.75">
      <c r="B214" s="218">
        <v>151</v>
      </c>
      <c r="C214" s="217">
        <v>185.26029194974839</v>
      </c>
      <c r="H214"/>
      <c r="I214"/>
    </row>
    <row r="215" spans="2:9" x14ac:dyDescent="0.75">
      <c r="B215" s="218">
        <v>152</v>
      </c>
      <c r="C215" s="217">
        <v>152.95539983107332</v>
      </c>
      <c r="H215"/>
      <c r="I215"/>
    </row>
    <row r="216" spans="2:9" x14ac:dyDescent="0.75">
      <c r="B216" s="218">
        <v>153</v>
      </c>
      <c r="C216" s="217">
        <v>85.88675088487615</v>
      </c>
      <c r="H216"/>
      <c r="I216"/>
    </row>
    <row r="217" spans="2:9" x14ac:dyDescent="0.75">
      <c r="B217" s="218">
        <v>154</v>
      </c>
      <c r="C217" s="217">
        <v>92.560559883153189</v>
      </c>
      <c r="H217"/>
      <c r="I217"/>
    </row>
    <row r="218" spans="2:9" x14ac:dyDescent="0.75">
      <c r="B218" s="218">
        <v>155</v>
      </c>
      <c r="C218" s="217">
        <v>98.28172254193781</v>
      </c>
      <c r="H218"/>
      <c r="I218"/>
    </row>
    <row r="219" spans="2:9" x14ac:dyDescent="0.75">
      <c r="B219" s="218">
        <v>156</v>
      </c>
      <c r="C219" s="217">
        <v>108.52334763890087</v>
      </c>
      <c r="H219"/>
      <c r="I219"/>
    </row>
    <row r="220" spans="2:9" x14ac:dyDescent="0.75">
      <c r="B220" s="218">
        <v>157</v>
      </c>
      <c r="C220" s="217">
        <v>89.672487902997659</v>
      </c>
      <c r="H220"/>
      <c r="I220"/>
    </row>
    <row r="221" spans="2:9" x14ac:dyDescent="0.75">
      <c r="B221" s="218">
        <v>158</v>
      </c>
      <c r="C221" s="217">
        <v>207.7325106659076</v>
      </c>
      <c r="H221"/>
      <c r="I221"/>
    </row>
    <row r="222" spans="2:9" x14ac:dyDescent="0.75">
      <c r="B222" s="218">
        <v>159</v>
      </c>
      <c r="C222" s="217">
        <v>142.63606397538678</v>
      </c>
      <c r="H222"/>
      <c r="I222"/>
    </row>
    <row r="223" spans="2:9" x14ac:dyDescent="0.75">
      <c r="B223" s="218">
        <v>160</v>
      </c>
      <c r="C223" s="217">
        <v>146.02864946791416</v>
      </c>
    </row>
    <row r="224" spans="2:9" x14ac:dyDescent="0.75">
      <c r="B224" s="218">
        <v>161</v>
      </c>
      <c r="C224" s="217">
        <v>131.84414713817313</v>
      </c>
    </row>
    <row r="225" spans="2:9" x14ac:dyDescent="0.75">
      <c r="B225" s="218">
        <v>162</v>
      </c>
      <c r="C225" s="217">
        <v>111.44661631665149</v>
      </c>
      <c r="H225"/>
      <c r="I225"/>
    </row>
    <row r="226" spans="2:9" x14ac:dyDescent="0.75">
      <c r="B226" s="218">
        <v>163</v>
      </c>
      <c r="C226" s="217">
        <v>159.86003812484586</v>
      </c>
      <c r="H226"/>
      <c r="I226"/>
    </row>
    <row r="227" spans="2:9" x14ac:dyDescent="0.75">
      <c r="B227" s="218">
        <v>164</v>
      </c>
      <c r="C227" s="217">
        <v>119.46009486780679</v>
      </c>
      <c r="H227"/>
      <c r="I227"/>
    </row>
    <row r="228" spans="2:9" x14ac:dyDescent="0.75">
      <c r="B228" s="218">
        <v>165</v>
      </c>
      <c r="C228" s="217">
        <v>97.891140271186615</v>
      </c>
      <c r="H228"/>
      <c r="I228"/>
    </row>
    <row r="229" spans="2:9" x14ac:dyDescent="0.75">
      <c r="B229" s="218">
        <v>166</v>
      </c>
      <c r="C229" s="217">
        <v>167.3252424893675</v>
      </c>
      <c r="H229"/>
      <c r="I229"/>
    </row>
    <row r="230" spans="2:9" x14ac:dyDescent="0.75">
      <c r="B230" s="218">
        <v>167</v>
      </c>
      <c r="C230" s="217">
        <v>168.50077357583746</v>
      </c>
      <c r="H230"/>
      <c r="I230"/>
    </row>
    <row r="231" spans="2:9" x14ac:dyDescent="0.75">
      <c r="B231" s="218">
        <v>168</v>
      </c>
      <c r="C231" s="217">
        <v>113.90743961586199</v>
      </c>
      <c r="H231"/>
      <c r="I231"/>
    </row>
    <row r="232" spans="2:9" x14ac:dyDescent="0.75">
      <c r="B232" s="218">
        <v>169</v>
      </c>
      <c r="C232" s="217">
        <v>111.97388206123289</v>
      </c>
      <c r="H232"/>
      <c r="I232"/>
    </row>
    <row r="233" spans="2:9" x14ac:dyDescent="0.75">
      <c r="B233" s="218">
        <v>170</v>
      </c>
      <c r="C233" s="217">
        <v>116.36073723823363</v>
      </c>
      <c r="H233"/>
      <c r="I233"/>
    </row>
    <row r="234" spans="2:9" x14ac:dyDescent="0.75">
      <c r="B234" s="218">
        <v>171</v>
      </c>
      <c r="C234" s="217">
        <v>73.411326169455705</v>
      </c>
      <c r="H234"/>
      <c r="I234"/>
    </row>
    <row r="235" spans="2:9" x14ac:dyDescent="0.75">
      <c r="B235" s="218">
        <v>172</v>
      </c>
      <c r="C235" s="217">
        <v>89.34328728541081</v>
      </c>
      <c r="H235"/>
      <c r="I235"/>
    </row>
    <row r="236" spans="2:9" x14ac:dyDescent="0.75">
      <c r="B236" s="218">
        <v>173</v>
      </c>
      <c r="C236" s="217">
        <v>145.9258685087463</v>
      </c>
      <c r="H236"/>
      <c r="I236"/>
    </row>
    <row r="237" spans="2:9" x14ac:dyDescent="0.75">
      <c r="B237" s="218">
        <v>174</v>
      </c>
      <c r="C237" s="217">
        <v>92.883534569682965</v>
      </c>
      <c r="H237"/>
      <c r="I237"/>
    </row>
    <row r="238" spans="2:9" x14ac:dyDescent="0.75">
      <c r="B238" s="218">
        <v>175</v>
      </c>
      <c r="C238" s="217">
        <v>112.14530236428807</v>
      </c>
      <c r="H238"/>
      <c r="I238"/>
    </row>
    <row r="239" spans="2:9" x14ac:dyDescent="0.75">
      <c r="B239" s="218">
        <v>176</v>
      </c>
      <c r="C239" s="217">
        <v>197.22381850666531</v>
      </c>
      <c r="H239"/>
      <c r="I239"/>
    </row>
    <row r="240" spans="2:9" x14ac:dyDescent="0.75">
      <c r="B240" s="218">
        <v>177</v>
      </c>
      <c r="C240" s="217">
        <v>165.88134380823735</v>
      </c>
      <c r="H240"/>
      <c r="I240"/>
    </row>
    <row r="241" spans="2:3" x14ac:dyDescent="0.75">
      <c r="B241" s="218">
        <v>178</v>
      </c>
      <c r="C241" s="217">
        <v>133.19911183523462</v>
      </c>
    </row>
    <row r="242" spans="2:3" x14ac:dyDescent="0.75">
      <c r="B242" s="218">
        <v>179</v>
      </c>
      <c r="C242" s="217">
        <v>127.01803419683168</v>
      </c>
    </row>
    <row r="243" spans="2:3" x14ac:dyDescent="0.75">
      <c r="B243" s="218">
        <v>180</v>
      </c>
      <c r="C243" s="217">
        <v>119.71789472952739</v>
      </c>
    </row>
    <row r="244" spans="2:3" x14ac:dyDescent="0.75">
      <c r="B244" s="218">
        <v>181</v>
      </c>
      <c r="C244" s="217">
        <v>86.386909782405525</v>
      </c>
    </row>
    <row r="245" spans="2:3" x14ac:dyDescent="0.75">
      <c r="B245" s="218">
        <v>182</v>
      </c>
      <c r="C245" s="217">
        <v>105.44937832369254</v>
      </c>
    </row>
    <row r="246" spans="2:3" x14ac:dyDescent="0.75">
      <c r="B246" s="218">
        <v>183</v>
      </c>
      <c r="C246" s="217">
        <v>116.90808954668051</v>
      </c>
    </row>
    <row r="247" spans="2:3" x14ac:dyDescent="0.75">
      <c r="B247" s="218">
        <v>184</v>
      </c>
      <c r="C247" s="217">
        <v>127.48906418058219</v>
      </c>
    </row>
    <row r="248" spans="2:3" x14ac:dyDescent="0.75">
      <c r="B248" s="218">
        <v>185</v>
      </c>
      <c r="C248" s="217">
        <v>150.16823465710559</v>
      </c>
    </row>
    <row r="249" spans="2:3" x14ac:dyDescent="0.75">
      <c r="B249" s="218">
        <v>186</v>
      </c>
      <c r="C249" s="217">
        <v>135.00125183707141</v>
      </c>
    </row>
    <row r="250" spans="2:3" x14ac:dyDescent="0.75">
      <c r="B250" s="218">
        <v>187</v>
      </c>
      <c r="C250" s="217">
        <v>120.54489596685731</v>
      </c>
    </row>
    <row r="251" spans="2:3" x14ac:dyDescent="0.75">
      <c r="B251" s="218">
        <v>188</v>
      </c>
      <c r="C251" s="217">
        <v>174.03341828195278</v>
      </c>
    </row>
    <row r="252" spans="2:3" x14ac:dyDescent="0.75">
      <c r="B252" s="218">
        <v>189</v>
      </c>
      <c r="C252" s="217">
        <v>111.81059634143531</v>
      </c>
    </row>
    <row r="253" spans="2:3" x14ac:dyDescent="0.75">
      <c r="B253" s="218">
        <v>190</v>
      </c>
      <c r="C253" s="217">
        <v>124.03014384962512</v>
      </c>
    </row>
    <row r="254" spans="2:3" x14ac:dyDescent="0.75">
      <c r="B254" s="218">
        <v>191</v>
      </c>
      <c r="C254" s="217">
        <v>197.96944086582724</v>
      </c>
    </row>
    <row r="255" spans="2:3" x14ac:dyDescent="0.75">
      <c r="B255" s="218">
        <v>192</v>
      </c>
      <c r="C255" s="217">
        <v>125.2663138045113</v>
      </c>
    </row>
    <row r="256" spans="2:3" x14ac:dyDescent="0.75">
      <c r="B256" s="218">
        <v>193</v>
      </c>
      <c r="C256" s="217">
        <v>141.12890234603117</v>
      </c>
    </row>
    <row r="257" spans="2:3" x14ac:dyDescent="0.75">
      <c r="B257" s="218">
        <v>194</v>
      </c>
      <c r="C257" s="217">
        <v>120.11062442297838</v>
      </c>
    </row>
    <row r="258" spans="2:3" x14ac:dyDescent="0.75">
      <c r="B258" s="218">
        <v>195</v>
      </c>
      <c r="C258" s="217">
        <v>123.708054366729</v>
      </c>
    </row>
    <row r="259" spans="2:3" x14ac:dyDescent="0.75">
      <c r="B259" s="218">
        <v>196</v>
      </c>
      <c r="C259" s="217">
        <v>171.19197393499823</v>
      </c>
    </row>
    <row r="260" spans="2:3" x14ac:dyDescent="0.75">
      <c r="B260" s="218">
        <v>197</v>
      </c>
      <c r="C260" s="217">
        <v>148.53857820979516</v>
      </c>
    </row>
    <row r="261" spans="2:3" x14ac:dyDescent="0.75">
      <c r="B261" s="218">
        <v>198</v>
      </c>
      <c r="C261" s="217">
        <v>139.08474651612806</v>
      </c>
    </row>
    <row r="262" spans="2:3" x14ac:dyDescent="0.75">
      <c r="B262" s="218">
        <v>199</v>
      </c>
      <c r="C262" s="217">
        <v>109.35148526877744</v>
      </c>
    </row>
    <row r="263" spans="2:3" x14ac:dyDescent="0.75">
      <c r="B263" s="218">
        <v>200</v>
      </c>
      <c r="C263" s="217">
        <v>134.80186083398939</v>
      </c>
    </row>
    <row r="264" spans="2:3" x14ac:dyDescent="0.75">
      <c r="B264" s="218">
        <v>201</v>
      </c>
      <c r="C264" s="217">
        <v>135.59168506459886</v>
      </c>
    </row>
    <row r="265" spans="2:3" x14ac:dyDescent="0.75">
      <c r="B265" s="218">
        <v>202</v>
      </c>
      <c r="C265" s="217">
        <v>109.85125821218533</v>
      </c>
    </row>
    <row r="266" spans="2:3" x14ac:dyDescent="0.75">
      <c r="B266" s="218">
        <v>203</v>
      </c>
      <c r="C266" s="217">
        <v>131.88206601448752</v>
      </c>
    </row>
    <row r="267" spans="2:3" x14ac:dyDescent="0.75">
      <c r="B267" s="218">
        <v>204</v>
      </c>
      <c r="C267" s="217">
        <v>118.3960271835346</v>
      </c>
    </row>
    <row r="268" spans="2:3" x14ac:dyDescent="0.75">
      <c r="B268" s="218">
        <v>205</v>
      </c>
      <c r="C268" s="217">
        <v>89.841210786600769</v>
      </c>
    </row>
    <row r="269" spans="2:3" x14ac:dyDescent="0.75">
      <c r="B269" s="218">
        <v>206</v>
      </c>
      <c r="C269" s="217">
        <v>78.852753100065584</v>
      </c>
    </row>
    <row r="270" spans="2:3" x14ac:dyDescent="0.75">
      <c r="B270" s="218">
        <v>207</v>
      </c>
      <c r="C270" s="217">
        <v>102.67581292187994</v>
      </c>
    </row>
    <row r="271" spans="2:3" x14ac:dyDescent="0.75">
      <c r="B271" s="218">
        <v>208</v>
      </c>
      <c r="C271" s="217">
        <v>87.321570027073136</v>
      </c>
    </row>
    <row r="272" spans="2:3" x14ac:dyDescent="0.75">
      <c r="B272" s="218">
        <v>209</v>
      </c>
      <c r="C272" s="217">
        <v>119.27577935189396</v>
      </c>
    </row>
    <row r="273" spans="2:3" x14ac:dyDescent="0.75">
      <c r="B273" s="218">
        <v>210</v>
      </c>
      <c r="C273" s="217">
        <v>115.15075620227148</v>
      </c>
    </row>
    <row r="274" spans="2:3" x14ac:dyDescent="0.75">
      <c r="B274" s="218">
        <v>211</v>
      </c>
      <c r="C274" s="217">
        <v>135.54657362248611</v>
      </c>
    </row>
    <row r="275" spans="2:3" x14ac:dyDescent="0.75">
      <c r="B275" s="218">
        <v>212</v>
      </c>
      <c r="C275" s="217">
        <v>149.39619472428373</v>
      </c>
    </row>
    <row r="276" spans="2:3" x14ac:dyDescent="0.75">
      <c r="B276" s="218">
        <v>213</v>
      </c>
      <c r="C276" s="217">
        <v>77.379544959028905</v>
      </c>
    </row>
    <row r="277" spans="2:3" x14ac:dyDescent="0.75">
      <c r="B277" s="218">
        <v>214</v>
      </c>
      <c r="C277" s="217">
        <v>178.98963227119955</v>
      </c>
    </row>
    <row r="278" spans="2:3" x14ac:dyDescent="0.75">
      <c r="B278" s="218">
        <v>215</v>
      </c>
      <c r="C278" s="217">
        <v>149.72634348362476</v>
      </c>
    </row>
    <row r="279" spans="2:3" x14ac:dyDescent="0.75">
      <c r="B279" s="218">
        <v>216</v>
      </c>
      <c r="C279" s="217">
        <v>99.982084180458187</v>
      </c>
    </row>
    <row r="280" spans="2:3" x14ac:dyDescent="0.75">
      <c r="B280" s="218">
        <v>217</v>
      </c>
      <c r="C280" s="217">
        <v>100.47555722527495</v>
      </c>
    </row>
    <row r="281" spans="2:3" x14ac:dyDescent="0.75">
      <c r="B281" s="218">
        <v>218</v>
      </c>
      <c r="C281" s="217">
        <v>128.93974848619496</v>
      </c>
    </row>
    <row r="282" spans="2:3" x14ac:dyDescent="0.75">
      <c r="B282" s="218">
        <v>219</v>
      </c>
      <c r="C282" s="217">
        <v>121.97409524353942</v>
      </c>
    </row>
    <row r="283" spans="2:3" x14ac:dyDescent="0.75">
      <c r="B283" s="218">
        <v>220</v>
      </c>
      <c r="C283" s="217">
        <v>99.66719033975339</v>
      </c>
    </row>
    <row r="284" spans="2:3" x14ac:dyDescent="0.75">
      <c r="B284" s="218">
        <v>221</v>
      </c>
      <c r="C284" s="217">
        <v>121.45701050132644</v>
      </c>
    </row>
    <row r="285" spans="2:3" x14ac:dyDescent="0.75">
      <c r="B285" s="218">
        <v>222</v>
      </c>
      <c r="C285" s="217">
        <v>149.04795615737538</v>
      </c>
    </row>
    <row r="286" spans="2:3" x14ac:dyDescent="0.75">
      <c r="B286" s="218">
        <v>223</v>
      </c>
      <c r="C286" s="217">
        <v>176.35096139352237</v>
      </c>
    </row>
    <row r="287" spans="2:3" x14ac:dyDescent="0.75">
      <c r="B287" s="218">
        <v>224</v>
      </c>
      <c r="C287" s="217">
        <v>127.18900992548545</v>
      </c>
    </row>
    <row r="288" spans="2:3" x14ac:dyDescent="0.75">
      <c r="B288" s="218">
        <v>225</v>
      </c>
      <c r="C288" s="217">
        <v>175.82890078511764</v>
      </c>
    </row>
    <row r="289" spans="2:3" x14ac:dyDescent="0.75">
      <c r="B289" s="218">
        <v>226</v>
      </c>
      <c r="C289" s="217">
        <v>85.017834191115668</v>
      </c>
    </row>
    <row r="290" spans="2:3" x14ac:dyDescent="0.75">
      <c r="B290" s="218">
        <v>227</v>
      </c>
      <c r="C290" s="217">
        <v>127.83828032023276</v>
      </c>
    </row>
    <row r="291" spans="2:3" x14ac:dyDescent="0.75">
      <c r="B291" s="218">
        <v>228</v>
      </c>
      <c r="C291" s="217">
        <v>180.19001458539432</v>
      </c>
    </row>
    <row r="292" spans="2:3" x14ac:dyDescent="0.75">
      <c r="B292" s="218">
        <v>229</v>
      </c>
      <c r="C292" s="217">
        <v>130.15438148177608</v>
      </c>
    </row>
    <row r="293" spans="2:3" x14ac:dyDescent="0.75">
      <c r="B293" s="218">
        <v>230</v>
      </c>
      <c r="C293" s="217">
        <v>129.45251826785858</v>
      </c>
    </row>
    <row r="294" spans="2:3" x14ac:dyDescent="0.75">
      <c r="B294" s="218">
        <v>231</v>
      </c>
      <c r="C294" s="217">
        <v>103.9590151111163</v>
      </c>
    </row>
    <row r="295" spans="2:3" x14ac:dyDescent="0.75">
      <c r="B295" s="218">
        <v>232</v>
      </c>
      <c r="C295" s="217">
        <v>78.848647374528355</v>
      </c>
    </row>
    <row r="296" spans="2:3" x14ac:dyDescent="0.75">
      <c r="B296" s="218">
        <v>233</v>
      </c>
      <c r="C296" s="217">
        <v>106.03216816802623</v>
      </c>
    </row>
    <row r="297" spans="2:3" x14ac:dyDescent="0.75">
      <c r="B297" s="218">
        <v>234</v>
      </c>
      <c r="C297" s="217">
        <v>96.916857808370736</v>
      </c>
    </row>
    <row r="298" spans="2:3" x14ac:dyDescent="0.75">
      <c r="B298" s="218">
        <v>235</v>
      </c>
      <c r="C298" s="217">
        <v>173.92051692189642</v>
      </c>
    </row>
    <row r="299" spans="2:3" x14ac:dyDescent="0.75">
      <c r="B299" s="218">
        <v>236</v>
      </c>
      <c r="C299" s="217">
        <v>132.42984487555097</v>
      </c>
    </row>
    <row r="300" spans="2:3" x14ac:dyDescent="0.75">
      <c r="B300" s="218">
        <v>237</v>
      </c>
      <c r="C300" s="217">
        <v>139.02669165321447</v>
      </c>
    </row>
    <row r="301" spans="2:3" x14ac:dyDescent="0.75">
      <c r="B301" s="218">
        <v>238</v>
      </c>
      <c r="C301" s="217">
        <v>129.2329907086197</v>
      </c>
    </row>
    <row r="302" spans="2:3" x14ac:dyDescent="0.75">
      <c r="B302" s="218">
        <v>239</v>
      </c>
      <c r="C302" s="217">
        <v>90.442133887546461</v>
      </c>
    </row>
    <row r="303" spans="2:3" x14ac:dyDescent="0.75">
      <c r="B303" s="218">
        <v>240</v>
      </c>
      <c r="C303" s="217">
        <v>144.76603049620587</v>
      </c>
    </row>
    <row r="304" spans="2:3" x14ac:dyDescent="0.75">
      <c r="B304" s="218">
        <v>241</v>
      </c>
      <c r="C304" s="217">
        <v>164.5644008384684</v>
      </c>
    </row>
    <row r="305" spans="2:3" x14ac:dyDescent="0.75">
      <c r="B305" s="218">
        <v>242</v>
      </c>
      <c r="C305" s="217">
        <v>86.967872629819766</v>
      </c>
    </row>
    <row r="306" spans="2:3" x14ac:dyDescent="0.75">
      <c r="B306" s="218">
        <v>243</v>
      </c>
      <c r="C306" s="217">
        <v>179.2833061922972</v>
      </c>
    </row>
    <row r="307" spans="2:3" x14ac:dyDescent="0.75">
      <c r="B307" s="218">
        <v>244</v>
      </c>
      <c r="C307" s="217">
        <v>85.31179530496722</v>
      </c>
    </row>
    <row r="308" spans="2:3" x14ac:dyDescent="0.75">
      <c r="B308" s="218">
        <v>245</v>
      </c>
      <c r="C308" s="217">
        <v>145.10418510554689</v>
      </c>
    </row>
    <row r="309" spans="2:3" x14ac:dyDescent="0.75">
      <c r="B309" s="218">
        <v>246</v>
      </c>
      <c r="C309" s="217">
        <v>104.2713409813781</v>
      </c>
    </row>
    <row r="310" spans="2:3" x14ac:dyDescent="0.75">
      <c r="B310" s="218">
        <v>247</v>
      </c>
      <c r="C310" s="217">
        <v>152.05474748868642</v>
      </c>
    </row>
    <row r="311" spans="2:3" x14ac:dyDescent="0.75">
      <c r="B311" s="218">
        <v>248</v>
      </c>
      <c r="C311" s="217">
        <v>89.677504811317874</v>
      </c>
    </row>
    <row r="312" spans="2:3" x14ac:dyDescent="0.75">
      <c r="B312" s="218">
        <v>249</v>
      </c>
      <c r="C312" s="217">
        <v>116.3149629584691</v>
      </c>
    </row>
    <row r="313" spans="2:3" x14ac:dyDescent="0.75">
      <c r="B313" s="218">
        <v>250</v>
      </c>
      <c r="C313" s="217">
        <v>187.12603294209791</v>
      </c>
    </row>
    <row r="314" spans="2:3" x14ac:dyDescent="0.75">
      <c r="B314" s="218">
        <v>251</v>
      </c>
      <c r="C314" s="217">
        <v>93.745005282712924</v>
      </c>
    </row>
    <row r="315" spans="2:3" x14ac:dyDescent="0.75">
      <c r="B315" s="218">
        <v>252</v>
      </c>
      <c r="C315" s="217">
        <v>164.69820274467492</v>
      </c>
    </row>
    <row r="316" spans="2:3" x14ac:dyDescent="0.75">
      <c r="B316" s="218">
        <v>253</v>
      </c>
      <c r="C316" s="217">
        <v>84.559472806908175</v>
      </c>
    </row>
    <row r="317" spans="2:3" x14ac:dyDescent="0.75">
      <c r="B317" s="218">
        <v>254</v>
      </c>
      <c r="C317" s="217">
        <v>98.718386194024802</v>
      </c>
    </row>
    <row r="318" spans="2:3" x14ac:dyDescent="0.75">
      <c r="B318" s="218">
        <v>255</v>
      </c>
      <c r="C318" s="217">
        <v>114.437475599986</v>
      </c>
    </row>
    <row r="319" spans="2:3" x14ac:dyDescent="0.75">
      <c r="B319" s="218">
        <v>256</v>
      </c>
      <c r="C319" s="217">
        <v>155.60412977283917</v>
      </c>
    </row>
    <row r="320" spans="2:3" x14ac:dyDescent="0.75">
      <c r="B320" s="218">
        <v>257</v>
      </c>
      <c r="C320" s="217">
        <v>145.10125248256517</v>
      </c>
    </row>
    <row r="321" spans="2:3" x14ac:dyDescent="0.75">
      <c r="B321" s="218">
        <v>258</v>
      </c>
      <c r="C321" s="217">
        <v>94.463968685034814</v>
      </c>
    </row>
    <row r="322" spans="2:3" x14ac:dyDescent="0.75">
      <c r="B322" s="218">
        <v>259</v>
      </c>
      <c r="C322" s="217">
        <v>85.102361691958606</v>
      </c>
    </row>
    <row r="323" spans="2:3" x14ac:dyDescent="0.75">
      <c r="B323" s="218">
        <v>260</v>
      </c>
      <c r="C323" s="217">
        <v>198.2635102992252</v>
      </c>
    </row>
    <row r="324" spans="2:3" x14ac:dyDescent="0.75">
      <c r="B324" s="218">
        <v>261</v>
      </c>
      <c r="C324" s="217">
        <v>112.03845994902464</v>
      </c>
    </row>
    <row r="325" spans="2:3" x14ac:dyDescent="0.75">
      <c r="B325" s="218">
        <v>262</v>
      </c>
      <c r="C325" s="217">
        <v>109.62730156615177</v>
      </c>
    </row>
    <row r="326" spans="2:3" x14ac:dyDescent="0.75">
      <c r="B326" s="218">
        <v>263</v>
      </c>
      <c r="C326" s="217">
        <v>126.28840355019366</v>
      </c>
    </row>
    <row r="327" spans="2:3" x14ac:dyDescent="0.75">
      <c r="B327" s="218">
        <v>264</v>
      </c>
      <c r="C327" s="217">
        <v>114.26859184286174</v>
      </c>
    </row>
    <row r="328" spans="2:3" x14ac:dyDescent="0.75">
      <c r="B328" s="218">
        <v>265</v>
      </c>
      <c r="C328" s="217">
        <v>128.34514738949383</v>
      </c>
    </row>
    <row r="329" spans="2:3" x14ac:dyDescent="0.75">
      <c r="B329" s="218">
        <v>266</v>
      </c>
      <c r="C329" s="217">
        <v>75.342396973675932</v>
      </c>
    </row>
    <row r="330" spans="2:3" x14ac:dyDescent="0.75">
      <c r="B330" s="218">
        <v>267</v>
      </c>
      <c r="C330" s="217">
        <v>111.56721684503066</v>
      </c>
    </row>
    <row r="331" spans="2:3" x14ac:dyDescent="0.75">
      <c r="B331" s="218">
        <v>268</v>
      </c>
      <c r="C331" s="217">
        <v>243.55884203468938</v>
      </c>
    </row>
    <row r="332" spans="2:3" x14ac:dyDescent="0.75">
      <c r="B332" s="218">
        <v>269</v>
      </c>
      <c r="C332" s="217">
        <v>166.2817156226331</v>
      </c>
    </row>
    <row r="333" spans="2:3" x14ac:dyDescent="0.75">
      <c r="B333" s="218">
        <v>270</v>
      </c>
      <c r="C333" s="217">
        <v>126.39653305787046</v>
      </c>
    </row>
    <row r="334" spans="2:3" x14ac:dyDescent="0.75">
      <c r="B334" s="218">
        <v>271</v>
      </c>
      <c r="C334" s="217">
        <v>116.53630578014598</v>
      </c>
    </row>
    <row r="335" spans="2:3" x14ac:dyDescent="0.75">
      <c r="B335" s="218">
        <v>272</v>
      </c>
      <c r="C335" s="217">
        <v>75.20530411383929</v>
      </c>
    </row>
    <row r="336" spans="2:3" x14ac:dyDescent="0.75">
      <c r="B336" s="218">
        <v>273</v>
      </c>
      <c r="C336" s="217">
        <v>129.88672363593827</v>
      </c>
    </row>
    <row r="337" spans="2:3" x14ac:dyDescent="0.75">
      <c r="B337" s="218">
        <v>274</v>
      </c>
      <c r="C337" s="217">
        <v>82.005618688695009</v>
      </c>
    </row>
    <row r="338" spans="2:3" x14ac:dyDescent="0.75">
      <c r="B338" s="218">
        <v>275</v>
      </c>
      <c r="C338" s="217">
        <v>87.795653471217378</v>
      </c>
    </row>
    <row r="339" spans="2:3" x14ac:dyDescent="0.75">
      <c r="B339" s="218">
        <v>276</v>
      </c>
      <c r="C339" s="217">
        <v>178.63806251722863</v>
      </c>
    </row>
    <row r="340" spans="2:3" x14ac:dyDescent="0.75">
      <c r="B340" s="218">
        <v>277</v>
      </c>
      <c r="C340" s="217">
        <v>111.49158814528435</v>
      </c>
    </row>
    <row r="341" spans="2:3" x14ac:dyDescent="0.75">
      <c r="B341" s="218">
        <v>278</v>
      </c>
      <c r="C341" s="217">
        <v>215.03689813520069</v>
      </c>
    </row>
    <row r="342" spans="2:3" x14ac:dyDescent="0.75">
      <c r="B342" s="218">
        <v>279</v>
      </c>
      <c r="C342" s="217">
        <v>98.55024579057185</v>
      </c>
    </row>
    <row r="343" spans="2:3" x14ac:dyDescent="0.75">
      <c r="B343" s="218">
        <v>280</v>
      </c>
      <c r="C343" s="217">
        <v>149.48301657429889</v>
      </c>
    </row>
    <row r="344" spans="2:3" x14ac:dyDescent="0.75">
      <c r="B344" s="218">
        <v>281</v>
      </c>
      <c r="C344" s="217">
        <v>108.84529815190442</v>
      </c>
    </row>
    <row r="345" spans="2:3" x14ac:dyDescent="0.75">
      <c r="B345" s="218">
        <v>282</v>
      </c>
      <c r="C345" s="217">
        <v>121.71590282963538</v>
      </c>
    </row>
    <row r="346" spans="2:3" x14ac:dyDescent="0.75">
      <c r="B346" s="218">
        <v>283</v>
      </c>
      <c r="C346" s="217">
        <v>118.24350740452596</v>
      </c>
    </row>
    <row r="347" spans="2:3" x14ac:dyDescent="0.75">
      <c r="B347" s="218">
        <v>284</v>
      </c>
      <c r="C347" s="217">
        <v>157.23306224711718</v>
      </c>
    </row>
    <row r="348" spans="2:3" x14ac:dyDescent="0.75">
      <c r="B348" s="218">
        <v>285</v>
      </c>
      <c r="C348" s="217">
        <v>114.22886969229113</v>
      </c>
    </row>
    <row r="349" spans="2:3" x14ac:dyDescent="0.75">
      <c r="B349" s="218">
        <v>286</v>
      </c>
      <c r="C349" s="217">
        <v>99.15365852830368</v>
      </c>
    </row>
    <row r="350" spans="2:3" x14ac:dyDescent="0.75">
      <c r="B350" s="218">
        <v>287</v>
      </c>
      <c r="C350" s="217">
        <v>154.36423919957073</v>
      </c>
    </row>
    <row r="351" spans="2:3" x14ac:dyDescent="0.75">
      <c r="B351" s="218">
        <v>288</v>
      </c>
      <c r="C351" s="217">
        <v>102.78564036077199</v>
      </c>
    </row>
    <row r="352" spans="2:3" x14ac:dyDescent="0.75">
      <c r="B352" s="218">
        <v>289</v>
      </c>
      <c r="C352" s="217">
        <v>166.083533790562</v>
      </c>
    </row>
    <row r="353" spans="2:3" x14ac:dyDescent="0.75">
      <c r="B353" s="218">
        <v>290</v>
      </c>
      <c r="C353" s="217">
        <v>169.69533316809617</v>
      </c>
    </row>
    <row r="354" spans="2:3" x14ac:dyDescent="0.75">
      <c r="B354" s="218">
        <v>291</v>
      </c>
      <c r="C354" s="217">
        <v>151.26036931407586</v>
      </c>
    </row>
    <row r="355" spans="2:3" x14ac:dyDescent="0.75">
      <c r="B355" s="218">
        <v>292</v>
      </c>
      <c r="C355" s="217">
        <v>150.67069348991527</v>
      </c>
    </row>
    <row r="356" spans="2:3" x14ac:dyDescent="0.75">
      <c r="B356" s="218">
        <v>293</v>
      </c>
      <c r="C356" s="217">
        <v>114.1780273284284</v>
      </c>
    </row>
    <row r="357" spans="2:3" x14ac:dyDescent="0.75">
      <c r="B357" s="218">
        <v>294</v>
      </c>
      <c r="C357" s="217">
        <v>174.94763904110667</v>
      </c>
    </row>
    <row r="358" spans="2:3" x14ac:dyDescent="0.75">
      <c r="B358" s="218">
        <v>295</v>
      </c>
      <c r="C358" s="217">
        <v>147.078540254845</v>
      </c>
    </row>
    <row r="359" spans="2:3" x14ac:dyDescent="0.75">
      <c r="B359" s="218">
        <v>296</v>
      </c>
      <c r="C359" s="217">
        <v>101.17092676869876</v>
      </c>
    </row>
    <row r="360" spans="2:3" x14ac:dyDescent="0.75">
      <c r="B360" s="218">
        <v>297</v>
      </c>
      <c r="C360" s="217">
        <v>99.488918435901198</v>
      </c>
    </row>
    <row r="361" spans="2:3" x14ac:dyDescent="0.75">
      <c r="B361" s="218">
        <v>298</v>
      </c>
      <c r="C361" s="217">
        <v>94.42597748417846</v>
      </c>
    </row>
    <row r="362" spans="2:3" x14ac:dyDescent="0.75">
      <c r="B362" s="218">
        <v>299</v>
      </c>
      <c r="C362" s="217">
        <v>125.02836494712236</v>
      </c>
    </row>
    <row r="363" spans="2:3" x14ac:dyDescent="0.75">
      <c r="B363" s="218">
        <v>300</v>
      </c>
      <c r="C363" s="217">
        <v>86.301804149623536</v>
      </c>
    </row>
    <row r="364" spans="2:3" x14ac:dyDescent="0.75">
      <c r="B364" s="218">
        <v>301</v>
      </c>
      <c r="C364" s="217">
        <v>128.31095387845974</v>
      </c>
    </row>
    <row r="365" spans="2:3" x14ac:dyDescent="0.75">
      <c r="B365" s="218">
        <v>302</v>
      </c>
      <c r="C365" s="217">
        <v>97.795485234393709</v>
      </c>
    </row>
    <row r="366" spans="2:3" x14ac:dyDescent="0.75">
      <c r="B366" s="218">
        <v>303</v>
      </c>
      <c r="C366" s="217">
        <v>143.26847053506754</v>
      </c>
    </row>
    <row r="367" spans="2:3" x14ac:dyDescent="0.75">
      <c r="B367" s="218">
        <v>304</v>
      </c>
      <c r="C367" s="217">
        <v>197.94935321402451</v>
      </c>
    </row>
    <row r="368" spans="2:3" x14ac:dyDescent="0.75">
      <c r="B368" s="218">
        <v>305</v>
      </c>
      <c r="C368" s="217">
        <v>129.14069841160799</v>
      </c>
    </row>
    <row r="369" spans="2:3" x14ac:dyDescent="0.75">
      <c r="B369" s="218">
        <v>306</v>
      </c>
      <c r="C369" s="217">
        <v>141.30964584347043</v>
      </c>
    </row>
    <row r="370" spans="2:3" x14ac:dyDescent="0.75">
      <c r="B370" s="218">
        <v>307</v>
      </c>
      <c r="C370" s="217">
        <v>177.56037034871153</v>
      </c>
    </row>
    <row r="371" spans="2:3" x14ac:dyDescent="0.75">
      <c r="B371" s="218">
        <v>308</v>
      </c>
      <c r="C371" s="217">
        <v>79.249906379831899</v>
      </c>
    </row>
    <row r="372" spans="2:3" x14ac:dyDescent="0.75">
      <c r="B372" s="218">
        <v>309</v>
      </c>
      <c r="C372" s="217">
        <v>82.909401451198377</v>
      </c>
    </row>
    <row r="373" spans="2:3" x14ac:dyDescent="0.75">
      <c r="B373" s="218">
        <v>310</v>
      </c>
      <c r="C373" s="217">
        <v>100.41991663326834</v>
      </c>
    </row>
    <row r="374" spans="2:3" x14ac:dyDescent="0.75">
      <c r="B374" s="218">
        <v>311</v>
      </c>
      <c r="C374" s="217">
        <v>137.94372118228651</v>
      </c>
    </row>
    <row r="375" spans="2:3" x14ac:dyDescent="0.75">
      <c r="B375" s="218">
        <v>312</v>
      </c>
      <c r="C375" s="217">
        <v>147.58172345862695</v>
      </c>
    </row>
    <row r="376" spans="2:3" x14ac:dyDescent="0.75">
      <c r="B376" s="218">
        <v>313</v>
      </c>
      <c r="C376" s="217">
        <v>151.64211900263706</v>
      </c>
    </row>
    <row r="377" spans="2:3" x14ac:dyDescent="0.75">
      <c r="B377" s="218">
        <v>314</v>
      </c>
      <c r="C377" s="217">
        <v>137.14834975131745</v>
      </c>
    </row>
    <row r="378" spans="2:3" x14ac:dyDescent="0.75">
      <c r="B378" s="218">
        <v>315</v>
      </c>
      <c r="C378" s="217">
        <v>168.40185765750556</v>
      </c>
    </row>
    <row r="379" spans="2:3" x14ac:dyDescent="0.75">
      <c r="B379" s="218">
        <v>316</v>
      </c>
      <c r="C379" s="217">
        <v>118.45330703243417</v>
      </c>
    </row>
    <row r="380" spans="2:3" x14ac:dyDescent="0.75">
      <c r="B380" s="218">
        <v>317</v>
      </c>
      <c r="C380" s="217">
        <v>125.11412047535887</v>
      </c>
    </row>
    <row r="381" spans="2:3" x14ac:dyDescent="0.75">
      <c r="B381" s="218">
        <v>318</v>
      </c>
      <c r="C381" s="217">
        <v>248.05007543827014</v>
      </c>
    </row>
    <row r="382" spans="2:3" x14ac:dyDescent="0.75">
      <c r="B382" s="218">
        <v>319</v>
      </c>
      <c r="C382" s="217">
        <v>102.76482122493064</v>
      </c>
    </row>
    <row r="383" spans="2:3" x14ac:dyDescent="0.75">
      <c r="B383" s="218">
        <v>320</v>
      </c>
      <c r="C383" s="217">
        <v>120.0666422787894</v>
      </c>
    </row>
    <row r="384" spans="2:3" x14ac:dyDescent="0.75">
      <c r="B384" s="218">
        <v>321</v>
      </c>
      <c r="C384" s="217">
        <v>149.46060013498624</v>
      </c>
    </row>
    <row r="385" spans="2:3" x14ac:dyDescent="0.75">
      <c r="B385" s="218">
        <v>322</v>
      </c>
      <c r="C385" s="217">
        <v>126.55010424554098</v>
      </c>
    </row>
    <row r="386" spans="2:3" x14ac:dyDescent="0.75">
      <c r="B386" s="218">
        <v>323</v>
      </c>
      <c r="C386" s="217">
        <v>86.135813189507672</v>
      </c>
    </row>
    <row r="387" spans="2:3" x14ac:dyDescent="0.75">
      <c r="B387" s="218">
        <v>324</v>
      </c>
      <c r="C387" s="217">
        <v>121.55042053444403</v>
      </c>
    </row>
    <row r="388" spans="2:3" x14ac:dyDescent="0.75">
      <c r="B388" s="218">
        <v>325</v>
      </c>
      <c r="C388" s="217">
        <v>124.41561692943336</v>
      </c>
    </row>
    <row r="389" spans="2:3" x14ac:dyDescent="0.75">
      <c r="B389" s="218">
        <v>326</v>
      </c>
      <c r="C389" s="217">
        <v>100.90875823184426</v>
      </c>
    </row>
    <row r="390" spans="2:3" x14ac:dyDescent="0.75">
      <c r="B390" s="218">
        <v>327</v>
      </c>
      <c r="C390" s="217">
        <v>90.651742376168428</v>
      </c>
    </row>
    <row r="391" spans="2:3" x14ac:dyDescent="0.75">
      <c r="B391" s="218">
        <v>328</v>
      </c>
      <c r="C391" s="217">
        <v>128.60409365844305</v>
      </c>
    </row>
    <row r="392" spans="2:3" x14ac:dyDescent="0.75">
      <c r="B392" s="218">
        <v>329</v>
      </c>
      <c r="C392" s="217">
        <v>139.73738167754809</v>
      </c>
    </row>
    <row r="393" spans="2:3" x14ac:dyDescent="0.75">
      <c r="B393" s="218">
        <v>330</v>
      </c>
      <c r="C393" s="217">
        <v>149.61109158271913</v>
      </c>
    </row>
    <row r="394" spans="2:3" x14ac:dyDescent="0.75">
      <c r="B394" s="218">
        <v>331</v>
      </c>
      <c r="C394" s="217">
        <v>119.61480575023626</v>
      </c>
    </row>
    <row r="395" spans="2:3" x14ac:dyDescent="0.75">
      <c r="B395" s="218">
        <v>332</v>
      </c>
      <c r="C395" s="217">
        <v>122.09423460986051</v>
      </c>
    </row>
    <row r="396" spans="2:3" x14ac:dyDescent="0.75">
      <c r="B396" s="218">
        <v>333</v>
      </c>
      <c r="C396" s="217">
        <v>88.631940313383083</v>
      </c>
    </row>
    <row r="397" spans="2:3" x14ac:dyDescent="0.75">
      <c r="B397" s="218">
        <v>334</v>
      </c>
      <c r="C397" s="217">
        <v>130.35737664937915</v>
      </c>
    </row>
    <row r="398" spans="2:3" x14ac:dyDescent="0.75">
      <c r="B398" s="218">
        <v>335</v>
      </c>
      <c r="C398" s="217">
        <v>121.32832048331635</v>
      </c>
    </row>
    <row r="399" spans="2:3" x14ac:dyDescent="0.75">
      <c r="B399" s="218">
        <v>336</v>
      </c>
      <c r="C399" s="217">
        <v>143.61637933613306</v>
      </c>
    </row>
    <row r="400" spans="2:3" x14ac:dyDescent="0.75">
      <c r="B400" s="218">
        <v>337</v>
      </c>
      <c r="C400" s="217">
        <v>95.352313294125636</v>
      </c>
    </row>
    <row r="401" spans="2:3" x14ac:dyDescent="0.75">
      <c r="B401" s="218">
        <v>338</v>
      </c>
      <c r="C401" s="217">
        <v>102.84140484594336</v>
      </c>
    </row>
    <row r="402" spans="2:3" x14ac:dyDescent="0.75">
      <c r="B402" s="218">
        <v>339</v>
      </c>
      <c r="C402" s="217">
        <v>110.04331939062519</v>
      </c>
    </row>
    <row r="403" spans="2:3" x14ac:dyDescent="0.75">
      <c r="B403" s="218">
        <v>340</v>
      </c>
      <c r="C403" s="217">
        <v>183.07249946728513</v>
      </c>
    </row>
    <row r="404" spans="2:3" x14ac:dyDescent="0.75">
      <c r="B404" s="218">
        <v>341</v>
      </c>
      <c r="C404" s="217">
        <v>159.24002038788046</v>
      </c>
    </row>
    <row r="405" spans="2:3" x14ac:dyDescent="0.75">
      <c r="B405" s="218">
        <v>342</v>
      </c>
      <c r="C405" s="217">
        <v>138.73304292272738</v>
      </c>
    </row>
    <row r="406" spans="2:3" x14ac:dyDescent="0.75">
      <c r="B406" s="218">
        <v>343</v>
      </c>
      <c r="C406" s="217">
        <v>186.21800019841183</v>
      </c>
    </row>
    <row r="407" spans="2:3" x14ac:dyDescent="0.75">
      <c r="B407" s="218">
        <v>344</v>
      </c>
      <c r="C407" s="217">
        <v>164.60848492153087</v>
      </c>
    </row>
    <row r="408" spans="2:3" x14ac:dyDescent="0.75">
      <c r="B408" s="218">
        <v>345</v>
      </c>
      <c r="C408" s="217">
        <v>69.685566814869105</v>
      </c>
    </row>
    <row r="409" spans="2:3" x14ac:dyDescent="0.75">
      <c r="B409" s="218">
        <v>346</v>
      </c>
      <c r="C409" s="217">
        <v>120.31424161728421</v>
      </c>
    </row>
    <row r="410" spans="2:3" x14ac:dyDescent="0.75">
      <c r="B410" s="218">
        <v>347</v>
      </c>
      <c r="C410" s="217">
        <v>73.711847768898707</v>
      </c>
    </row>
    <row r="411" spans="2:3" x14ac:dyDescent="0.75">
      <c r="B411" s="218">
        <v>348</v>
      </c>
      <c r="C411" s="217">
        <v>104.1853701763192</v>
      </c>
    </row>
    <row r="412" spans="2:3" x14ac:dyDescent="0.75">
      <c r="B412" s="218">
        <v>349</v>
      </c>
      <c r="C412" s="217">
        <v>192.12520247196386</v>
      </c>
    </row>
    <row r="413" spans="2:3" x14ac:dyDescent="0.75">
      <c r="B413" s="218">
        <v>350</v>
      </c>
      <c r="C413" s="217">
        <v>175.54226732485552</v>
      </c>
    </row>
    <row r="414" spans="2:3" x14ac:dyDescent="0.75">
      <c r="B414" s="218">
        <v>351</v>
      </c>
      <c r="C414" s="217">
        <v>149.70258027326565</v>
      </c>
    </row>
    <row r="415" spans="2:3" x14ac:dyDescent="0.75">
      <c r="B415" s="218">
        <v>352</v>
      </c>
      <c r="C415" s="217">
        <v>96.607386999629711</v>
      </c>
    </row>
    <row r="416" spans="2:3" x14ac:dyDescent="0.75">
      <c r="B416" s="218">
        <v>353</v>
      </c>
      <c r="C416" s="217">
        <v>103.50723975878064</v>
      </c>
    </row>
    <row r="417" spans="2:3" x14ac:dyDescent="0.75">
      <c r="B417" s="218">
        <v>354</v>
      </c>
      <c r="C417" s="217">
        <v>200.10728587841277</v>
      </c>
    </row>
    <row r="418" spans="2:3" x14ac:dyDescent="0.75">
      <c r="B418" s="218">
        <v>355</v>
      </c>
      <c r="C418" s="217">
        <v>170.52192163815221</v>
      </c>
    </row>
    <row r="419" spans="2:3" x14ac:dyDescent="0.75">
      <c r="B419" s="218">
        <v>356</v>
      </c>
      <c r="C419" s="217">
        <v>185.49488100978189</v>
      </c>
    </row>
    <row r="420" spans="2:3" x14ac:dyDescent="0.75">
      <c r="B420" s="218">
        <v>357</v>
      </c>
      <c r="C420" s="217">
        <v>113.68763190885875</v>
      </c>
    </row>
    <row r="421" spans="2:3" x14ac:dyDescent="0.75">
      <c r="B421" s="218">
        <v>358</v>
      </c>
      <c r="C421" s="217">
        <v>117.44842796516254</v>
      </c>
    </row>
    <row r="422" spans="2:3" x14ac:dyDescent="0.75">
      <c r="B422" s="218">
        <v>359</v>
      </c>
      <c r="C422" s="217">
        <v>170.67540221723502</v>
      </c>
    </row>
    <row r="423" spans="2:3" x14ac:dyDescent="0.75">
      <c r="B423" s="218">
        <v>360</v>
      </c>
      <c r="C423" s="217">
        <v>111.06532688869483</v>
      </c>
    </row>
    <row r="424" spans="2:3" x14ac:dyDescent="0.75">
      <c r="B424" s="218">
        <v>361</v>
      </c>
      <c r="C424" s="217">
        <v>136.35538863862834</v>
      </c>
    </row>
    <row r="425" spans="2:3" x14ac:dyDescent="0.75">
      <c r="B425" s="218">
        <v>362</v>
      </c>
      <c r="C425" s="217">
        <v>74.453363896261465</v>
      </c>
    </row>
    <row r="426" spans="2:3" x14ac:dyDescent="0.75">
      <c r="B426" s="218">
        <v>363</v>
      </c>
      <c r="C426" s="217">
        <v>90.670037850280096</v>
      </c>
    </row>
    <row r="427" spans="2:3" x14ac:dyDescent="0.75">
      <c r="B427" s="218">
        <v>364</v>
      </c>
      <c r="C427" s="217">
        <v>145.48101459462316</v>
      </c>
    </row>
    <row r="428" spans="2:3" x14ac:dyDescent="0.75">
      <c r="B428" s="218">
        <v>365</v>
      </c>
      <c r="C428" s="217">
        <v>137.52604384957328</v>
      </c>
    </row>
    <row r="429" spans="2:3" x14ac:dyDescent="0.75">
      <c r="B429" s="218">
        <v>366</v>
      </c>
      <c r="C429" s="217">
        <v>146.54651922392122</v>
      </c>
    </row>
    <row r="430" spans="2:3" x14ac:dyDescent="0.75">
      <c r="B430" s="218">
        <v>367</v>
      </c>
      <c r="C430" s="217">
        <v>117.82461105789908</v>
      </c>
    </row>
    <row r="431" spans="2:3" x14ac:dyDescent="0.75">
      <c r="B431" s="218">
        <v>368</v>
      </c>
      <c r="C431" s="217">
        <v>154.84141846840788</v>
      </c>
    </row>
    <row r="432" spans="2:3" x14ac:dyDescent="0.75">
      <c r="B432" s="218">
        <v>369</v>
      </c>
      <c r="C432" s="217">
        <v>112.59207365148367</v>
      </c>
    </row>
    <row r="433" spans="2:3" x14ac:dyDescent="0.75">
      <c r="B433" s="218">
        <v>370</v>
      </c>
      <c r="C433" s="217">
        <v>126.39485082587998</v>
      </c>
    </row>
    <row r="434" spans="2:3" x14ac:dyDescent="0.75">
      <c r="B434" s="218">
        <v>371</v>
      </c>
      <c r="C434" s="217">
        <v>123.98303433192061</v>
      </c>
    </row>
    <row r="435" spans="2:3" x14ac:dyDescent="0.75">
      <c r="B435" s="218">
        <v>372</v>
      </c>
      <c r="C435" s="217">
        <v>108.78211010734421</v>
      </c>
    </row>
    <row r="436" spans="2:3" x14ac:dyDescent="0.75">
      <c r="B436" s="218">
        <v>373</v>
      </c>
      <c r="C436" s="217">
        <v>96.973587375818369</v>
      </c>
    </row>
    <row r="437" spans="2:3" x14ac:dyDescent="0.75">
      <c r="B437" s="218">
        <v>374</v>
      </c>
      <c r="C437" s="217">
        <v>223.3512878392938</v>
      </c>
    </row>
    <row r="438" spans="2:3" x14ac:dyDescent="0.75">
      <c r="B438" s="218">
        <v>375</v>
      </c>
      <c r="C438" s="217">
        <v>90.646105279711833</v>
      </c>
    </row>
    <row r="439" spans="2:3" x14ac:dyDescent="0.75">
      <c r="B439" s="218">
        <v>376</v>
      </c>
      <c r="C439" s="217">
        <v>131.77557191480577</v>
      </c>
    </row>
    <row r="440" spans="2:3" x14ac:dyDescent="0.75">
      <c r="B440" s="218">
        <v>377</v>
      </c>
      <c r="C440" s="217">
        <v>183.88596252634315</v>
      </c>
    </row>
    <row r="441" spans="2:3" x14ac:dyDescent="0.75">
      <c r="B441" s="218">
        <v>378</v>
      </c>
      <c r="C441" s="217">
        <v>131.74069586882572</v>
      </c>
    </row>
    <row r="442" spans="2:3" x14ac:dyDescent="0.75">
      <c r="B442" s="218">
        <v>379</v>
      </c>
      <c r="C442" s="217">
        <v>123.79063008439711</v>
      </c>
    </row>
    <row r="443" spans="2:3" x14ac:dyDescent="0.75">
      <c r="B443" s="218">
        <v>380</v>
      </c>
      <c r="C443" s="217">
        <v>120.79442754703278</v>
      </c>
    </row>
    <row r="444" spans="2:3" x14ac:dyDescent="0.75">
      <c r="B444" s="218">
        <v>381</v>
      </c>
      <c r="C444" s="217">
        <v>164.99606952221797</v>
      </c>
    </row>
    <row r="445" spans="2:3" x14ac:dyDescent="0.75">
      <c r="B445" s="218">
        <v>382</v>
      </c>
      <c r="C445" s="217">
        <v>183.02428988137888</v>
      </c>
    </row>
    <row r="446" spans="2:3" x14ac:dyDescent="0.75">
      <c r="B446" s="218">
        <v>383</v>
      </c>
      <c r="C446" s="217">
        <v>93.875924022677509</v>
      </c>
    </row>
    <row r="447" spans="2:3" x14ac:dyDescent="0.75">
      <c r="B447" s="218">
        <v>384</v>
      </c>
      <c r="C447" s="217">
        <v>119.22593346052385</v>
      </c>
    </row>
    <row r="448" spans="2:3" x14ac:dyDescent="0.75">
      <c r="B448" s="218">
        <v>385</v>
      </c>
      <c r="C448" s="217">
        <v>117.92337512914949</v>
      </c>
    </row>
    <row r="449" spans="2:3" x14ac:dyDescent="0.75">
      <c r="B449" s="218">
        <v>386</v>
      </c>
      <c r="C449" s="217">
        <v>146.58712347880655</v>
      </c>
    </row>
    <row r="450" spans="2:3" x14ac:dyDescent="0.75">
      <c r="B450" s="218">
        <v>387</v>
      </c>
      <c r="C450" s="217">
        <v>103.27855288315445</v>
      </c>
    </row>
    <row r="451" spans="2:3" x14ac:dyDescent="0.75">
      <c r="B451" s="218">
        <v>388</v>
      </c>
      <c r="C451" s="217">
        <v>111.24036828988436</v>
      </c>
    </row>
    <row r="452" spans="2:3" x14ac:dyDescent="0.75">
      <c r="B452" s="218">
        <v>389</v>
      </c>
      <c r="C452" s="217">
        <v>130.23709193945623</v>
      </c>
    </row>
    <row r="453" spans="2:3" x14ac:dyDescent="0.75">
      <c r="B453" s="218">
        <v>390</v>
      </c>
      <c r="C453" s="217">
        <v>148.33611091601492</v>
      </c>
    </row>
    <row r="454" spans="2:3" x14ac:dyDescent="0.75">
      <c r="B454" s="218">
        <v>391</v>
      </c>
      <c r="C454" s="217">
        <v>113.09611477662531</v>
      </c>
    </row>
    <row r="455" spans="2:3" x14ac:dyDescent="0.75">
      <c r="B455" s="218">
        <v>392</v>
      </c>
      <c r="C455" s="217">
        <v>106.06657771000366</v>
      </c>
    </row>
    <row r="456" spans="2:3" x14ac:dyDescent="0.75">
      <c r="B456" s="218">
        <v>393</v>
      </c>
      <c r="C456" s="217">
        <v>89.301949029358582</v>
      </c>
    </row>
    <row r="457" spans="2:3" x14ac:dyDescent="0.75">
      <c r="B457" s="218">
        <v>394</v>
      </c>
      <c r="C457" s="217">
        <v>126.93200047183592</v>
      </c>
    </row>
    <row r="458" spans="2:3" x14ac:dyDescent="0.75">
      <c r="B458" s="218">
        <v>395</v>
      </c>
      <c r="C458" s="217">
        <v>136.11804426434307</v>
      </c>
    </row>
    <row r="459" spans="2:3" x14ac:dyDescent="0.75">
      <c r="B459" s="218">
        <v>396</v>
      </c>
      <c r="C459" s="217">
        <v>161.08973066376396</v>
      </c>
    </row>
    <row r="460" spans="2:3" x14ac:dyDescent="0.75">
      <c r="B460" s="218">
        <v>397</v>
      </c>
      <c r="C460" s="217">
        <v>118.63452037480781</v>
      </c>
    </row>
    <row r="461" spans="2:3" x14ac:dyDescent="0.75">
      <c r="B461" s="218">
        <v>398</v>
      </c>
      <c r="C461" s="217">
        <v>131.40078074827207</v>
      </c>
    </row>
    <row r="462" spans="2:3" x14ac:dyDescent="0.75">
      <c r="B462" s="218">
        <v>399</v>
      </c>
      <c r="C462" s="217">
        <v>233.98489575351633</v>
      </c>
    </row>
    <row r="463" spans="2:3" x14ac:dyDescent="0.75">
      <c r="B463" s="218">
        <v>400</v>
      </c>
      <c r="C463" s="217">
        <v>102.9811719582913</v>
      </c>
    </row>
    <row r="464" spans="2:3" x14ac:dyDescent="0.75">
      <c r="B464" s="218">
        <v>401</v>
      </c>
      <c r="C464" s="217">
        <v>145.96395023817558</v>
      </c>
    </row>
    <row r="465" spans="2:3" x14ac:dyDescent="0.75">
      <c r="B465" s="218">
        <v>402</v>
      </c>
      <c r="C465" s="217">
        <v>182.00169557627746</v>
      </c>
    </row>
    <row r="466" spans="2:3" x14ac:dyDescent="0.75">
      <c r="B466" s="218">
        <v>403</v>
      </c>
      <c r="C466" s="217">
        <v>164.93490605667131</v>
      </c>
    </row>
    <row r="467" spans="2:3" x14ac:dyDescent="0.75">
      <c r="B467" s="218">
        <v>404</v>
      </c>
      <c r="C467" s="217">
        <v>83.229254991597955</v>
      </c>
    </row>
    <row r="468" spans="2:3" x14ac:dyDescent="0.75">
      <c r="B468" s="218">
        <v>405</v>
      </c>
      <c r="C468" s="217">
        <v>102.95047064380141</v>
      </c>
    </row>
    <row r="469" spans="2:3" x14ac:dyDescent="0.75">
      <c r="B469" s="218">
        <v>406</v>
      </c>
      <c r="C469" s="217">
        <v>158.26798054283134</v>
      </c>
    </row>
    <row r="470" spans="2:3" x14ac:dyDescent="0.75">
      <c r="B470" s="218">
        <v>407</v>
      </c>
      <c r="C470" s="217">
        <v>160.24774656663556</v>
      </c>
    </row>
    <row r="471" spans="2:3" x14ac:dyDescent="0.75">
      <c r="B471" s="218">
        <v>408</v>
      </c>
      <c r="C471" s="217">
        <v>186.36863736591678</v>
      </c>
    </row>
    <row r="472" spans="2:3" x14ac:dyDescent="0.75">
      <c r="B472" s="218">
        <v>409</v>
      </c>
      <c r="C472" s="217">
        <v>167.8742082870499</v>
      </c>
    </row>
    <row r="473" spans="2:3" x14ac:dyDescent="0.75">
      <c r="B473" s="218">
        <v>410</v>
      </c>
      <c r="C473" s="217">
        <v>103.27424736186912</v>
      </c>
    </row>
    <row r="474" spans="2:3" x14ac:dyDescent="0.75">
      <c r="B474" s="218">
        <v>411</v>
      </c>
      <c r="C474" s="217">
        <v>147.16874761075235</v>
      </c>
    </row>
    <row r="475" spans="2:3" x14ac:dyDescent="0.75">
      <c r="B475" s="218">
        <v>412</v>
      </c>
      <c r="C475" s="217">
        <v>138.6687167088094</v>
      </c>
    </row>
    <row r="476" spans="2:3" x14ac:dyDescent="0.75">
      <c r="B476" s="218">
        <v>413</v>
      </c>
      <c r="C476" s="217">
        <v>154.68529420409115</v>
      </c>
    </row>
    <row r="477" spans="2:3" x14ac:dyDescent="0.75">
      <c r="B477" s="218">
        <v>414</v>
      </c>
      <c r="C477" s="217">
        <v>165.52087086118797</v>
      </c>
    </row>
    <row r="478" spans="2:3" x14ac:dyDescent="0.75">
      <c r="B478" s="218">
        <v>415</v>
      </c>
      <c r="C478" s="217">
        <v>115.57776999314835</v>
      </c>
    </row>
    <row r="479" spans="2:3" x14ac:dyDescent="0.75">
      <c r="B479" s="218">
        <v>416</v>
      </c>
      <c r="C479" s="217">
        <v>155.16712374299701</v>
      </c>
    </row>
    <row r="480" spans="2:3" x14ac:dyDescent="0.75">
      <c r="B480" s="218">
        <v>417</v>
      </c>
      <c r="C480" s="217">
        <v>127.35047722303592</v>
      </c>
    </row>
    <row r="481" spans="2:3" x14ac:dyDescent="0.75">
      <c r="B481" s="218">
        <v>418</v>
      </c>
      <c r="C481" s="217">
        <v>177.33664622158284</v>
      </c>
    </row>
    <row r="482" spans="2:3" x14ac:dyDescent="0.75">
      <c r="B482" s="218">
        <v>419</v>
      </c>
      <c r="C482" s="217">
        <v>175.62918416372614</v>
      </c>
    </row>
    <row r="483" spans="2:3" x14ac:dyDescent="0.75">
      <c r="B483" s="218">
        <v>420</v>
      </c>
      <c r="C483" s="217">
        <v>71.252124474543024</v>
      </c>
    </row>
    <row r="484" spans="2:3" x14ac:dyDescent="0.75">
      <c r="B484" s="218">
        <v>421</v>
      </c>
      <c r="C484" s="217">
        <v>131.45220752766781</v>
      </c>
    </row>
    <row r="485" spans="2:3" x14ac:dyDescent="0.75">
      <c r="B485" s="218">
        <v>422</v>
      </c>
      <c r="C485" s="217">
        <v>118.02552487201952</v>
      </c>
    </row>
    <row r="486" spans="2:3" x14ac:dyDescent="0.75">
      <c r="B486" s="218">
        <v>423</v>
      </c>
      <c r="C486" s="217">
        <v>74.81540167739638</v>
      </c>
    </row>
    <row r="487" spans="2:3" x14ac:dyDescent="0.75">
      <c r="B487" s="218">
        <v>424</v>
      </c>
      <c r="C487" s="217">
        <v>101.23441596465189</v>
      </c>
    </row>
    <row r="488" spans="2:3" x14ac:dyDescent="0.75">
      <c r="B488" s="218">
        <v>425</v>
      </c>
      <c r="C488" s="217">
        <v>94.989753556207745</v>
      </c>
    </row>
    <row r="489" spans="2:3" x14ac:dyDescent="0.75">
      <c r="B489" s="218">
        <v>426</v>
      </c>
      <c r="C489" s="217">
        <v>138.49039499848496</v>
      </c>
    </row>
    <row r="490" spans="2:3" x14ac:dyDescent="0.75">
      <c r="B490" s="218">
        <v>427</v>
      </c>
      <c r="C490" s="217">
        <v>112.20670344328869</v>
      </c>
    </row>
    <row r="491" spans="2:3" x14ac:dyDescent="0.75">
      <c r="B491" s="218">
        <v>428</v>
      </c>
      <c r="C491" s="217">
        <v>118.78307192053342</v>
      </c>
    </row>
    <row r="492" spans="2:3" x14ac:dyDescent="0.75">
      <c r="B492" s="218">
        <v>429</v>
      </c>
      <c r="C492" s="217">
        <v>126.02264097016682</v>
      </c>
    </row>
    <row r="493" spans="2:3" x14ac:dyDescent="0.75">
      <c r="B493" s="218">
        <v>430</v>
      </c>
      <c r="C493" s="217">
        <v>115.33455382758416</v>
      </c>
    </row>
    <row r="494" spans="2:3" x14ac:dyDescent="0.75">
      <c r="B494" s="218">
        <v>431</v>
      </c>
      <c r="C494" s="217">
        <v>139.08372813750091</v>
      </c>
    </row>
    <row r="495" spans="2:3" x14ac:dyDescent="0.75">
      <c r="B495" s="218">
        <v>432</v>
      </c>
      <c r="C495" s="217">
        <v>109.24805417277575</v>
      </c>
    </row>
    <row r="496" spans="2:3" x14ac:dyDescent="0.75">
      <c r="B496" s="218">
        <v>433</v>
      </c>
      <c r="C496" s="217">
        <v>98.909076311247972</v>
      </c>
    </row>
    <row r="497" spans="2:3" x14ac:dyDescent="0.75">
      <c r="B497" s="218">
        <v>434</v>
      </c>
      <c r="C497" s="217">
        <v>209.09556769554317</v>
      </c>
    </row>
    <row r="498" spans="2:3" x14ac:dyDescent="0.75">
      <c r="B498" s="218">
        <v>435</v>
      </c>
      <c r="C498" s="217">
        <v>177.40236615610627</v>
      </c>
    </row>
    <row r="499" spans="2:3" x14ac:dyDescent="0.75">
      <c r="B499" s="218">
        <v>436</v>
      </c>
      <c r="C499" s="217">
        <v>156.82908154007296</v>
      </c>
    </row>
    <row r="500" spans="2:3" x14ac:dyDescent="0.75">
      <c r="B500" s="218">
        <v>437</v>
      </c>
      <c r="C500" s="217">
        <v>138.74095301795674</v>
      </c>
    </row>
    <row r="501" spans="2:3" x14ac:dyDescent="0.75">
      <c r="B501" s="218">
        <v>438</v>
      </c>
      <c r="C501" s="217">
        <v>112.85542499792599</v>
      </c>
    </row>
    <row r="502" spans="2:3" x14ac:dyDescent="0.75">
      <c r="B502" s="218">
        <v>439</v>
      </c>
      <c r="C502" s="217">
        <v>138.31636725940484</v>
      </c>
    </row>
    <row r="503" spans="2:3" x14ac:dyDescent="0.75">
      <c r="B503" s="218">
        <v>440</v>
      </c>
      <c r="C503" s="217">
        <v>123.35209208260976</v>
      </c>
    </row>
    <row r="504" spans="2:3" x14ac:dyDescent="0.75">
      <c r="B504" s="218">
        <v>441</v>
      </c>
      <c r="C504" s="217">
        <v>98.879376561236512</v>
      </c>
    </row>
    <row r="505" spans="2:3" x14ac:dyDescent="0.75">
      <c r="B505" s="218">
        <v>442</v>
      </c>
      <c r="C505" s="217">
        <v>161.31186170567014</v>
      </c>
    </row>
    <row r="506" spans="2:3" x14ac:dyDescent="0.75">
      <c r="B506" s="218">
        <v>443</v>
      </c>
      <c r="C506" s="217">
        <v>141.63993206168243</v>
      </c>
    </row>
    <row r="507" spans="2:3" x14ac:dyDescent="0.75">
      <c r="B507" s="218">
        <v>444</v>
      </c>
      <c r="C507" s="217">
        <v>84.335120614010961</v>
      </c>
    </row>
    <row r="508" spans="2:3" x14ac:dyDescent="0.75">
      <c r="B508" s="218">
        <v>445</v>
      </c>
      <c r="C508" s="217">
        <v>127.33898615485901</v>
      </c>
    </row>
    <row r="509" spans="2:3" x14ac:dyDescent="0.75">
      <c r="B509" s="218">
        <v>446</v>
      </c>
      <c r="C509" s="217">
        <v>96.371371305026756</v>
      </c>
    </row>
    <row r="510" spans="2:3" x14ac:dyDescent="0.75">
      <c r="B510" s="218">
        <v>447</v>
      </c>
      <c r="C510" s="217">
        <v>168.83244464148513</v>
      </c>
    </row>
    <row r="511" spans="2:3" x14ac:dyDescent="0.75">
      <c r="B511" s="218">
        <v>448</v>
      </c>
      <c r="C511" s="217">
        <v>124.88280344329839</v>
      </c>
    </row>
    <row r="512" spans="2:3" x14ac:dyDescent="0.75">
      <c r="B512" s="218">
        <v>449</v>
      </c>
      <c r="C512" s="217">
        <v>108.65474733370382</v>
      </c>
    </row>
    <row r="513" spans="2:3" x14ac:dyDescent="0.75">
      <c r="B513" s="218">
        <v>450</v>
      </c>
      <c r="C513" s="217">
        <v>186.28818010680172</v>
      </c>
    </row>
    <row r="514" spans="2:3" x14ac:dyDescent="0.75">
      <c r="B514" s="218">
        <v>451</v>
      </c>
      <c r="C514" s="217">
        <v>130.2677885320486</v>
      </c>
    </row>
    <row r="515" spans="2:3" x14ac:dyDescent="0.75">
      <c r="B515" s="218">
        <v>452</v>
      </c>
      <c r="C515" s="217">
        <v>140.71682658464141</v>
      </c>
    </row>
    <row r="516" spans="2:3" x14ac:dyDescent="0.75">
      <c r="B516" s="218">
        <v>453</v>
      </c>
      <c r="C516" s="217">
        <v>120.93645856388349</v>
      </c>
    </row>
    <row r="517" spans="2:3" x14ac:dyDescent="0.75">
      <c r="B517" s="218">
        <v>454</v>
      </c>
      <c r="C517" s="217">
        <v>92.569385196530448</v>
      </c>
    </row>
    <row r="518" spans="2:3" x14ac:dyDescent="0.75">
      <c r="B518" s="218">
        <v>455</v>
      </c>
      <c r="C518" s="217">
        <v>144.25909506315489</v>
      </c>
    </row>
    <row r="519" spans="2:3" x14ac:dyDescent="0.75">
      <c r="B519" s="218">
        <v>456</v>
      </c>
      <c r="C519" s="217">
        <v>120.03898027604353</v>
      </c>
    </row>
    <row r="520" spans="2:3" x14ac:dyDescent="0.75">
      <c r="B520" s="218">
        <v>457</v>
      </c>
      <c r="C520" s="217">
        <v>140.19899898815581</v>
      </c>
    </row>
    <row r="521" spans="2:3" x14ac:dyDescent="0.75">
      <c r="B521" s="218">
        <v>458</v>
      </c>
      <c r="C521" s="217">
        <v>90.8630220417526</v>
      </c>
    </row>
    <row r="522" spans="2:3" x14ac:dyDescent="0.75">
      <c r="B522" s="218">
        <v>459</v>
      </c>
      <c r="C522" s="217">
        <v>88.570454526980171</v>
      </c>
    </row>
    <row r="523" spans="2:3" x14ac:dyDescent="0.75">
      <c r="B523" s="218">
        <v>460</v>
      </c>
      <c r="C523" s="217">
        <v>149.58200115059174</v>
      </c>
    </row>
    <row r="524" spans="2:3" x14ac:dyDescent="0.75">
      <c r="B524" s="218">
        <v>461</v>
      </c>
      <c r="C524" s="217">
        <v>166.80356956965653</v>
      </c>
    </row>
    <row r="525" spans="2:3" x14ac:dyDescent="0.75">
      <c r="B525" s="218">
        <v>462</v>
      </c>
      <c r="C525" s="217">
        <v>120.95619817709404</v>
      </c>
    </row>
    <row r="526" spans="2:3" x14ac:dyDescent="0.75">
      <c r="B526" s="218">
        <v>463</v>
      </c>
      <c r="C526" s="217">
        <v>164.63173713960663</v>
      </c>
    </row>
    <row r="527" spans="2:3" x14ac:dyDescent="0.75">
      <c r="B527" s="218">
        <v>464</v>
      </c>
      <c r="C527" s="217">
        <v>120.31270005367253</v>
      </c>
    </row>
    <row r="528" spans="2:3" x14ac:dyDescent="0.75">
      <c r="B528" s="218">
        <v>465</v>
      </c>
      <c r="C528" s="217">
        <v>68.436780344830353</v>
      </c>
    </row>
    <row r="529" spans="2:3" x14ac:dyDescent="0.75">
      <c r="B529" s="218">
        <v>466</v>
      </c>
      <c r="C529" s="217">
        <v>87.654190586548538</v>
      </c>
    </row>
    <row r="530" spans="2:3" x14ac:dyDescent="0.75">
      <c r="B530" s="218">
        <v>467</v>
      </c>
      <c r="C530" s="217">
        <v>123.41521978866909</v>
      </c>
    </row>
    <row r="531" spans="2:3" x14ac:dyDescent="0.75">
      <c r="B531" s="218">
        <v>468</v>
      </c>
      <c r="C531" s="217">
        <v>193.41036004845705</v>
      </c>
    </row>
    <row r="532" spans="2:3" x14ac:dyDescent="0.75">
      <c r="B532" s="218">
        <v>469</v>
      </c>
      <c r="C532" s="217">
        <v>138.89529997281622</v>
      </c>
    </row>
    <row r="533" spans="2:3" x14ac:dyDescent="0.75">
      <c r="B533" s="218">
        <v>470</v>
      </c>
      <c r="C533" s="217">
        <v>134.25674578646678</v>
      </c>
    </row>
    <row r="534" spans="2:3" x14ac:dyDescent="0.75">
      <c r="B534" s="218">
        <v>471</v>
      </c>
      <c r="C534" s="217">
        <v>116.51112154463195</v>
      </c>
    </row>
    <row r="535" spans="2:3" x14ac:dyDescent="0.75">
      <c r="B535" s="218">
        <v>472</v>
      </c>
      <c r="C535" s="217">
        <v>252.19898348958819</v>
      </c>
    </row>
    <row r="536" spans="2:3" x14ac:dyDescent="0.75">
      <c r="B536" s="218">
        <v>473</v>
      </c>
      <c r="C536" s="217">
        <v>150.65753572920863</v>
      </c>
    </row>
    <row r="537" spans="2:3" x14ac:dyDescent="0.75">
      <c r="B537" s="218">
        <v>474</v>
      </c>
      <c r="C537" s="217">
        <v>201.76961024956768</v>
      </c>
    </row>
    <row r="538" spans="2:3" x14ac:dyDescent="0.75">
      <c r="B538" s="218">
        <v>475</v>
      </c>
      <c r="C538" s="217">
        <v>96.658558274172606</v>
      </c>
    </row>
    <row r="539" spans="2:3" x14ac:dyDescent="0.75">
      <c r="B539" s="218">
        <v>476</v>
      </c>
      <c r="C539" s="217">
        <v>160.12124780778751</v>
      </c>
    </row>
    <row r="540" spans="2:3" x14ac:dyDescent="0.75">
      <c r="B540" s="218">
        <v>477</v>
      </c>
      <c r="C540" s="217">
        <v>117.05966736532709</v>
      </c>
    </row>
    <row r="541" spans="2:3" x14ac:dyDescent="0.75">
      <c r="B541" s="218">
        <v>478</v>
      </c>
      <c r="C541" s="217">
        <v>174.9729169495028</v>
      </c>
    </row>
    <row r="542" spans="2:3" x14ac:dyDescent="0.75">
      <c r="B542" s="218">
        <v>479</v>
      </c>
      <c r="C542" s="217">
        <v>142.54075802109503</v>
      </c>
    </row>
    <row r="543" spans="2:3" x14ac:dyDescent="0.75">
      <c r="B543" s="218">
        <v>480</v>
      </c>
      <c r="C543" s="217">
        <v>154.19454603684937</v>
      </c>
    </row>
    <row r="544" spans="2:3" x14ac:dyDescent="0.75">
      <c r="B544" s="218">
        <v>481</v>
      </c>
      <c r="C544" s="217">
        <v>87.444949999620562</v>
      </c>
    </row>
    <row r="545" spans="2:3" x14ac:dyDescent="0.75">
      <c r="B545" s="218">
        <v>482</v>
      </c>
      <c r="C545" s="217">
        <v>114.29751830591024</v>
      </c>
    </row>
    <row r="546" spans="2:3" x14ac:dyDescent="0.75">
      <c r="B546" s="218">
        <v>483</v>
      </c>
      <c r="C546" s="217">
        <v>167.35968819550109</v>
      </c>
    </row>
    <row r="547" spans="2:3" x14ac:dyDescent="0.75">
      <c r="B547" s="218">
        <v>484</v>
      </c>
      <c r="C547" s="217">
        <v>132.98867085108819</v>
      </c>
    </row>
    <row r="548" spans="2:3" x14ac:dyDescent="0.75">
      <c r="B548" s="218">
        <v>485</v>
      </c>
      <c r="C548" s="217">
        <v>100.11011420972444</v>
      </c>
    </row>
    <row r="549" spans="2:3" x14ac:dyDescent="0.75">
      <c r="B549" s="218">
        <v>486</v>
      </c>
      <c r="C549" s="217">
        <v>141.81111431738316</v>
      </c>
    </row>
    <row r="550" spans="2:3" x14ac:dyDescent="0.75">
      <c r="B550" s="218">
        <v>487</v>
      </c>
      <c r="C550" s="217">
        <v>142.53291777225064</v>
      </c>
    </row>
    <row r="551" spans="2:3" x14ac:dyDescent="0.75">
      <c r="B551" s="218">
        <v>488</v>
      </c>
      <c r="C551" s="217">
        <v>85.311319801499252</v>
      </c>
    </row>
    <row r="552" spans="2:3" x14ac:dyDescent="0.75">
      <c r="B552" s="218">
        <v>489</v>
      </c>
      <c r="C552" s="217">
        <v>139.67256606440165</v>
      </c>
    </row>
    <row r="553" spans="2:3" x14ac:dyDescent="0.75">
      <c r="B553" s="218">
        <v>490</v>
      </c>
      <c r="C553" s="217">
        <v>121.66118038183134</v>
      </c>
    </row>
    <row r="554" spans="2:3" x14ac:dyDescent="0.75">
      <c r="B554" s="218">
        <v>491</v>
      </c>
      <c r="C554" s="217">
        <v>126.41403473833637</v>
      </c>
    </row>
    <row r="555" spans="2:3" x14ac:dyDescent="0.75">
      <c r="B555" s="218">
        <v>492</v>
      </c>
      <c r="C555" s="217">
        <v>99.503373655462113</v>
      </c>
    </row>
    <row r="556" spans="2:3" x14ac:dyDescent="0.75">
      <c r="B556" s="218">
        <v>493</v>
      </c>
      <c r="C556" s="217">
        <v>141.97323290507811</v>
      </c>
    </row>
    <row r="557" spans="2:3" x14ac:dyDescent="0.75">
      <c r="B557" s="218">
        <v>494</v>
      </c>
      <c r="C557" s="217">
        <v>142.76691974995566</v>
      </c>
    </row>
    <row r="558" spans="2:3" x14ac:dyDescent="0.75">
      <c r="B558" s="218">
        <v>495</v>
      </c>
      <c r="C558" s="217">
        <v>105.80529559506193</v>
      </c>
    </row>
    <row r="559" spans="2:3" x14ac:dyDescent="0.75">
      <c r="B559" s="218">
        <v>496</v>
      </c>
      <c r="C559" s="217">
        <v>175.85165876068987</v>
      </c>
    </row>
    <row r="560" spans="2:3" x14ac:dyDescent="0.75">
      <c r="B560" s="218">
        <v>497</v>
      </c>
      <c r="C560" s="217">
        <v>184.31317536699311</v>
      </c>
    </row>
    <row r="561" spans="2:3" x14ac:dyDescent="0.75">
      <c r="B561" s="218">
        <v>498</v>
      </c>
      <c r="C561" s="217">
        <v>159.71144556077644</v>
      </c>
    </row>
    <row r="562" spans="2:3" x14ac:dyDescent="0.75">
      <c r="B562" s="218">
        <v>499</v>
      </c>
      <c r="C562" s="217">
        <v>176.28785430141349</v>
      </c>
    </row>
    <row r="563" spans="2:3" x14ac:dyDescent="0.75">
      <c r="B563" s="218">
        <v>500</v>
      </c>
      <c r="C563" s="217">
        <v>142.82218348156886</v>
      </c>
    </row>
    <row r="564" spans="2:3" x14ac:dyDescent="0.75">
      <c r="B564" s="218">
        <v>501</v>
      </c>
      <c r="C564" s="217">
        <v>120.14445824158575</v>
      </c>
    </row>
    <row r="565" spans="2:3" x14ac:dyDescent="0.75">
      <c r="B565" s="218">
        <v>502</v>
      </c>
      <c r="C565" s="217">
        <v>157.83892280133065</v>
      </c>
    </row>
    <row r="566" spans="2:3" x14ac:dyDescent="0.75">
      <c r="B566" s="218">
        <v>503</v>
      </c>
      <c r="C566" s="217">
        <v>185.46427634989038</v>
      </c>
    </row>
    <row r="567" spans="2:3" x14ac:dyDescent="0.75">
      <c r="B567" s="218">
        <v>504</v>
      </c>
      <c r="C567" s="217">
        <v>177.797670533901</v>
      </c>
    </row>
    <row r="568" spans="2:3" x14ac:dyDescent="0.75">
      <c r="B568" s="218">
        <v>505</v>
      </c>
      <c r="C568" s="217">
        <v>108.5513517121327</v>
      </c>
    </row>
    <row r="569" spans="2:3" x14ac:dyDescent="0.75">
      <c r="B569" s="218">
        <v>506</v>
      </c>
      <c r="C569" s="217">
        <v>106.60032461728284</v>
      </c>
    </row>
    <row r="570" spans="2:3" x14ac:dyDescent="0.75">
      <c r="B570" s="218">
        <v>507</v>
      </c>
      <c r="C570" s="217">
        <v>187.34245527296042</v>
      </c>
    </row>
    <row r="571" spans="2:3" x14ac:dyDescent="0.75">
      <c r="B571" s="218">
        <v>508</v>
      </c>
      <c r="C571" s="217">
        <v>128.73452915119938</v>
      </c>
    </row>
    <row r="572" spans="2:3" x14ac:dyDescent="0.75">
      <c r="B572" s="218">
        <v>509</v>
      </c>
      <c r="C572" s="217">
        <v>92.797606905515039</v>
      </c>
    </row>
    <row r="573" spans="2:3" x14ac:dyDescent="0.75">
      <c r="B573" s="218">
        <v>510</v>
      </c>
      <c r="C573" s="217">
        <v>160.350912510901</v>
      </c>
    </row>
    <row r="574" spans="2:3" x14ac:dyDescent="0.75">
      <c r="B574" s="218">
        <v>511</v>
      </c>
      <c r="C574" s="217">
        <v>110.16118151170517</v>
      </c>
    </row>
    <row r="575" spans="2:3" x14ac:dyDescent="0.75">
      <c r="B575" s="218">
        <v>512</v>
      </c>
      <c r="C575" s="217">
        <v>122.78466691525871</v>
      </c>
    </row>
    <row r="576" spans="2:3" x14ac:dyDescent="0.75">
      <c r="B576" s="218">
        <v>513</v>
      </c>
      <c r="C576" s="217">
        <v>168.23061295912737</v>
      </c>
    </row>
    <row r="577" spans="2:3" x14ac:dyDescent="0.75">
      <c r="B577" s="218">
        <v>514</v>
      </c>
      <c r="C577" s="217">
        <v>125.66148101601465</v>
      </c>
    </row>
    <row r="578" spans="2:3" x14ac:dyDescent="0.75">
      <c r="B578" s="218">
        <v>515</v>
      </c>
      <c r="C578" s="217">
        <v>135.20717374257285</v>
      </c>
    </row>
    <row r="579" spans="2:3" x14ac:dyDescent="0.75">
      <c r="B579" s="218">
        <v>516</v>
      </c>
      <c r="C579" s="217">
        <v>158.52618669555252</v>
      </c>
    </row>
    <row r="580" spans="2:3" x14ac:dyDescent="0.75">
      <c r="B580" s="218">
        <v>517</v>
      </c>
      <c r="C580" s="217">
        <v>135.63449273090674</v>
      </c>
    </row>
    <row r="581" spans="2:3" x14ac:dyDescent="0.75">
      <c r="B581" s="218">
        <v>518</v>
      </c>
      <c r="C581" s="217">
        <v>102.85671697995024</v>
      </c>
    </row>
    <row r="582" spans="2:3" x14ac:dyDescent="0.75">
      <c r="B582" s="218">
        <v>519</v>
      </c>
      <c r="C582" s="217">
        <v>156.45401771684882</v>
      </c>
    </row>
    <row r="583" spans="2:3" x14ac:dyDescent="0.75">
      <c r="B583" s="218">
        <v>520</v>
      </c>
      <c r="C583" s="217">
        <v>112.04725490204272</v>
      </c>
    </row>
    <row r="584" spans="2:3" x14ac:dyDescent="0.75">
      <c r="B584" s="218">
        <v>521</v>
      </c>
      <c r="C584" s="217">
        <v>95.994832165154605</v>
      </c>
    </row>
    <row r="585" spans="2:3" x14ac:dyDescent="0.75">
      <c r="B585" s="218">
        <v>522</v>
      </c>
      <c r="C585" s="217">
        <v>126.82339107925195</v>
      </c>
    </row>
    <row r="586" spans="2:3" x14ac:dyDescent="0.75">
      <c r="B586" s="218">
        <v>523</v>
      </c>
      <c r="C586" s="217">
        <v>85.672485612062331</v>
      </c>
    </row>
    <row r="587" spans="2:3" x14ac:dyDescent="0.75">
      <c r="B587" s="218">
        <v>524</v>
      </c>
      <c r="C587" s="217">
        <v>96.895704734165918</v>
      </c>
    </row>
    <row r="588" spans="2:3" x14ac:dyDescent="0.75">
      <c r="B588" s="218">
        <v>525</v>
      </c>
      <c r="C588" s="217">
        <v>145.79233363608043</v>
      </c>
    </row>
    <row r="589" spans="2:3" x14ac:dyDescent="0.75">
      <c r="B589" s="218">
        <v>526</v>
      </c>
      <c r="C589" s="217">
        <v>92.982177883142256</v>
      </c>
    </row>
    <row r="590" spans="2:3" x14ac:dyDescent="0.75">
      <c r="B590" s="218">
        <v>527</v>
      </c>
      <c r="C590" s="217">
        <v>110.46631556022268</v>
      </c>
    </row>
    <row r="591" spans="2:3" x14ac:dyDescent="0.75">
      <c r="B591" s="218">
        <v>528</v>
      </c>
      <c r="C591" s="217">
        <v>129.55950156214561</v>
      </c>
    </row>
    <row r="592" spans="2:3" x14ac:dyDescent="0.75">
      <c r="B592" s="218">
        <v>529</v>
      </c>
      <c r="C592" s="217">
        <v>115.07875729211629</v>
      </c>
    </row>
    <row r="593" spans="2:3" x14ac:dyDescent="0.75">
      <c r="B593" s="218">
        <v>530</v>
      </c>
      <c r="C593" s="217">
        <v>131.39918660463118</v>
      </c>
    </row>
    <row r="594" spans="2:3" x14ac:dyDescent="0.75">
      <c r="B594" s="218">
        <v>531</v>
      </c>
      <c r="C594" s="217">
        <v>124.4978103571345</v>
      </c>
    </row>
    <row r="595" spans="2:3" x14ac:dyDescent="0.75">
      <c r="B595" s="218">
        <v>532</v>
      </c>
      <c r="C595" s="217">
        <v>90.670125601368255</v>
      </c>
    </row>
    <row r="596" spans="2:3" x14ac:dyDescent="0.75">
      <c r="B596" s="218">
        <v>533</v>
      </c>
      <c r="C596" s="217">
        <v>99.012758133057645</v>
      </c>
    </row>
    <row r="597" spans="2:3" x14ac:dyDescent="0.75">
      <c r="B597" s="218">
        <v>534</v>
      </c>
      <c r="C597" s="217">
        <v>166.68043686588658</v>
      </c>
    </row>
    <row r="598" spans="2:3" x14ac:dyDescent="0.75">
      <c r="B598" s="218">
        <v>535</v>
      </c>
      <c r="C598" s="217">
        <v>123.23513964276776</v>
      </c>
    </row>
    <row r="599" spans="2:3" x14ac:dyDescent="0.75">
      <c r="B599" s="218">
        <v>536</v>
      </c>
      <c r="C599" s="217">
        <v>145.75535972938889</v>
      </c>
    </row>
    <row r="600" spans="2:3" x14ac:dyDescent="0.75">
      <c r="B600" s="218">
        <v>537</v>
      </c>
      <c r="C600" s="217">
        <v>106.49975686300625</v>
      </c>
    </row>
    <row r="601" spans="2:3" x14ac:dyDescent="0.75">
      <c r="B601" s="218">
        <v>538</v>
      </c>
      <c r="C601" s="217">
        <v>95.893482144544791</v>
      </c>
    </row>
    <row r="602" spans="2:3" x14ac:dyDescent="0.75">
      <c r="B602" s="218">
        <v>539</v>
      </c>
      <c r="C602" s="217">
        <v>125.30996957792232</v>
      </c>
    </row>
    <row r="603" spans="2:3" x14ac:dyDescent="0.75">
      <c r="B603" s="218">
        <v>540</v>
      </c>
      <c r="C603" s="217">
        <v>162.00297914978054</v>
      </c>
    </row>
    <row r="604" spans="2:3" x14ac:dyDescent="0.75">
      <c r="B604" s="218">
        <v>541</v>
      </c>
      <c r="C604" s="217">
        <v>160.79110460220801</v>
      </c>
    </row>
    <row r="605" spans="2:3" x14ac:dyDescent="0.75">
      <c r="B605" s="218">
        <v>542</v>
      </c>
      <c r="C605" s="217">
        <v>117.57099212290819</v>
      </c>
    </row>
    <row r="606" spans="2:3" x14ac:dyDescent="0.75">
      <c r="B606" s="218">
        <v>543</v>
      </c>
      <c r="C606" s="217">
        <v>132.77052488836657</v>
      </c>
    </row>
    <row r="607" spans="2:3" x14ac:dyDescent="0.75">
      <c r="B607" s="218">
        <v>544</v>
      </c>
      <c r="C607" s="217">
        <v>88.663962513564229</v>
      </c>
    </row>
    <row r="608" spans="2:3" x14ac:dyDescent="0.75">
      <c r="B608" s="218">
        <v>545</v>
      </c>
      <c r="C608" s="217">
        <v>130.59454331331631</v>
      </c>
    </row>
    <row r="609" spans="2:3" x14ac:dyDescent="0.75">
      <c r="B609" s="218">
        <v>546</v>
      </c>
      <c r="C609" s="217">
        <v>132.26626963315357</v>
      </c>
    </row>
    <row r="610" spans="2:3" x14ac:dyDescent="0.75">
      <c r="B610" s="218">
        <v>547</v>
      </c>
      <c r="C610" s="217">
        <v>170.34818094564778</v>
      </c>
    </row>
    <row r="611" spans="2:3" x14ac:dyDescent="0.75">
      <c r="B611" s="218">
        <v>548</v>
      </c>
      <c r="C611" s="217">
        <v>104.28250328210571</v>
      </c>
    </row>
    <row r="612" spans="2:3" x14ac:dyDescent="0.75">
      <c r="B612" s="218">
        <v>549</v>
      </c>
      <c r="C612" s="217">
        <v>116.92307055055181</v>
      </c>
    </row>
    <row r="613" spans="2:3" x14ac:dyDescent="0.75">
      <c r="B613" s="218">
        <v>550</v>
      </c>
      <c r="C613" s="217">
        <v>160.16235516599252</v>
      </c>
    </row>
    <row r="614" spans="2:3" x14ac:dyDescent="0.75">
      <c r="B614" s="218">
        <v>551</v>
      </c>
      <c r="C614" s="217">
        <v>80.328240056364621</v>
      </c>
    </row>
    <row r="615" spans="2:3" x14ac:dyDescent="0.75">
      <c r="B615" s="218">
        <v>552</v>
      </c>
      <c r="C615" s="217">
        <v>135.23424951783275</v>
      </c>
    </row>
    <row r="616" spans="2:3" x14ac:dyDescent="0.75">
      <c r="B616" s="218">
        <v>553</v>
      </c>
      <c r="C616" s="217">
        <v>90.865384235403511</v>
      </c>
    </row>
    <row r="617" spans="2:3" x14ac:dyDescent="0.75">
      <c r="B617" s="218">
        <v>554</v>
      </c>
      <c r="C617" s="217">
        <v>149.60841710292902</v>
      </c>
    </row>
    <row r="618" spans="2:3" x14ac:dyDescent="0.75">
      <c r="B618" s="218">
        <v>555</v>
      </c>
      <c r="C618" s="217">
        <v>156.84330094503835</v>
      </c>
    </row>
    <row r="619" spans="2:3" x14ac:dyDescent="0.75">
      <c r="B619" s="218">
        <v>556</v>
      </c>
      <c r="C619" s="217">
        <v>134.0977883065803</v>
      </c>
    </row>
    <row r="620" spans="2:3" x14ac:dyDescent="0.75">
      <c r="B620" s="218">
        <v>557</v>
      </c>
      <c r="C620" s="217">
        <v>120.25717196865284</v>
      </c>
    </row>
    <row r="621" spans="2:3" x14ac:dyDescent="0.75">
      <c r="B621" s="218">
        <v>558</v>
      </c>
      <c r="C621" s="217">
        <v>140.53021264754648</v>
      </c>
    </row>
    <row r="622" spans="2:3" x14ac:dyDescent="0.75">
      <c r="B622" s="218">
        <v>559</v>
      </c>
      <c r="C622" s="217">
        <v>171.42762006484713</v>
      </c>
    </row>
    <row r="623" spans="2:3" x14ac:dyDescent="0.75">
      <c r="B623" s="218">
        <v>560</v>
      </c>
      <c r="C623" s="217">
        <v>145.09923149768767</v>
      </c>
    </row>
    <row r="624" spans="2:3" x14ac:dyDescent="0.75">
      <c r="B624" s="218">
        <v>561</v>
      </c>
      <c r="C624" s="217">
        <v>99.973388295220559</v>
      </c>
    </row>
    <row r="625" spans="2:3" x14ac:dyDescent="0.75">
      <c r="B625" s="218">
        <v>562</v>
      </c>
      <c r="C625" s="217">
        <v>148.3754754622442</v>
      </c>
    </row>
    <row r="626" spans="2:3" x14ac:dyDescent="0.75">
      <c r="B626" s="218">
        <v>563</v>
      </c>
      <c r="C626" s="217">
        <v>167.25149021018976</v>
      </c>
    </row>
    <row r="627" spans="2:3" x14ac:dyDescent="0.75">
      <c r="B627" s="218">
        <v>564</v>
      </c>
      <c r="C627" s="217">
        <v>80.066825612122784</v>
      </c>
    </row>
    <row r="628" spans="2:3" x14ac:dyDescent="0.75">
      <c r="B628" s="218">
        <v>565</v>
      </c>
      <c r="C628" s="217">
        <v>159.97372520796404</v>
      </c>
    </row>
    <row r="629" spans="2:3" x14ac:dyDescent="0.75">
      <c r="B629" s="218">
        <v>566</v>
      </c>
      <c r="C629" s="217">
        <v>175.80030684624506</v>
      </c>
    </row>
    <row r="630" spans="2:3" x14ac:dyDescent="0.75">
      <c r="B630" s="218">
        <v>567</v>
      </c>
      <c r="C630" s="217">
        <v>165.17459328256663</v>
      </c>
    </row>
    <row r="631" spans="2:3" x14ac:dyDescent="0.75">
      <c r="B631" s="218">
        <v>568</v>
      </c>
      <c r="C631" s="217">
        <v>96.177365627881528</v>
      </c>
    </row>
    <row r="632" spans="2:3" x14ac:dyDescent="0.75">
      <c r="B632" s="218">
        <v>569</v>
      </c>
      <c r="C632" s="217">
        <v>95.543491293805744</v>
      </c>
    </row>
    <row r="633" spans="2:3" x14ac:dyDescent="0.75">
      <c r="B633" s="218">
        <v>570</v>
      </c>
      <c r="C633" s="217">
        <v>97.902074175901674</v>
      </c>
    </row>
    <row r="634" spans="2:3" x14ac:dyDescent="0.75">
      <c r="B634" s="218">
        <v>571</v>
      </c>
      <c r="C634" s="217">
        <v>99.247119269111408</v>
      </c>
    </row>
    <row r="635" spans="2:3" x14ac:dyDescent="0.75">
      <c r="B635" s="218">
        <v>572</v>
      </c>
      <c r="C635" s="217">
        <v>102.22013395903275</v>
      </c>
    </row>
    <row r="636" spans="2:3" x14ac:dyDescent="0.75">
      <c r="B636" s="218">
        <v>573</v>
      </c>
      <c r="C636" s="217">
        <v>142.81294776397357</v>
      </c>
    </row>
    <row r="637" spans="2:3" x14ac:dyDescent="0.75">
      <c r="B637" s="218">
        <v>574</v>
      </c>
      <c r="C637" s="217">
        <v>98.829372696253358</v>
      </c>
    </row>
    <row r="638" spans="2:3" x14ac:dyDescent="0.75">
      <c r="B638" s="218">
        <v>575</v>
      </c>
      <c r="C638" s="217">
        <v>151.11823827338699</v>
      </c>
    </row>
    <row r="639" spans="2:3" x14ac:dyDescent="0.75">
      <c r="B639" s="218">
        <v>576</v>
      </c>
      <c r="C639" s="217">
        <v>150.66453500562685</v>
      </c>
    </row>
    <row r="640" spans="2:3" x14ac:dyDescent="0.75">
      <c r="B640" s="218">
        <v>577</v>
      </c>
      <c r="C640" s="217">
        <v>147.51424193472701</v>
      </c>
    </row>
    <row r="641" spans="2:3" x14ac:dyDescent="0.75">
      <c r="B641" s="218">
        <v>578</v>
      </c>
      <c r="C641" s="217">
        <v>127.40217436845239</v>
      </c>
    </row>
    <row r="642" spans="2:3" x14ac:dyDescent="0.75">
      <c r="B642" s="218">
        <v>579</v>
      </c>
      <c r="C642" s="217">
        <v>152.97451508065538</v>
      </c>
    </row>
    <row r="643" spans="2:3" x14ac:dyDescent="0.75">
      <c r="B643" s="218">
        <v>580</v>
      </c>
      <c r="C643" s="217">
        <v>138.91799889811773</v>
      </c>
    </row>
    <row r="644" spans="2:3" x14ac:dyDescent="0.75">
      <c r="B644" s="218">
        <v>581</v>
      </c>
      <c r="C644" s="217">
        <v>128.05875894066457</v>
      </c>
    </row>
    <row r="645" spans="2:3" x14ac:dyDescent="0.75">
      <c r="B645" s="218">
        <v>582</v>
      </c>
      <c r="C645" s="217">
        <v>194.59293545128747</v>
      </c>
    </row>
    <row r="646" spans="2:3" x14ac:dyDescent="0.75">
      <c r="B646" s="218">
        <v>583</v>
      </c>
      <c r="C646" s="217">
        <v>77.61518509473342</v>
      </c>
    </row>
    <row r="647" spans="2:3" x14ac:dyDescent="0.75">
      <c r="B647" s="218">
        <v>584</v>
      </c>
      <c r="C647" s="217">
        <v>164.30345647064286</v>
      </c>
    </row>
    <row r="648" spans="2:3" x14ac:dyDescent="0.75">
      <c r="B648" s="218">
        <v>585</v>
      </c>
      <c r="C648" s="217">
        <v>104.68958842714277</v>
      </c>
    </row>
    <row r="649" spans="2:3" x14ac:dyDescent="0.75">
      <c r="B649" s="218">
        <v>586</v>
      </c>
      <c r="C649" s="217">
        <v>125.56763118938741</v>
      </c>
    </row>
    <row r="650" spans="2:3" x14ac:dyDescent="0.75">
      <c r="B650" s="218">
        <v>587</v>
      </c>
      <c r="C650" s="217">
        <v>91.444258156446551</v>
      </c>
    </row>
    <row r="651" spans="2:3" x14ac:dyDescent="0.75">
      <c r="B651" s="218">
        <v>588</v>
      </c>
      <c r="C651" s="217">
        <v>74.275827533656198</v>
      </c>
    </row>
    <row r="652" spans="2:3" x14ac:dyDescent="0.75">
      <c r="B652" s="218">
        <v>589</v>
      </c>
      <c r="C652" s="217">
        <v>175.53290189796681</v>
      </c>
    </row>
    <row r="653" spans="2:3" x14ac:dyDescent="0.75">
      <c r="B653" s="218">
        <v>590</v>
      </c>
      <c r="C653" s="217">
        <v>126.25452504553721</v>
      </c>
    </row>
    <row r="654" spans="2:3" x14ac:dyDescent="0.75">
      <c r="B654" s="218">
        <v>591</v>
      </c>
      <c r="C654" s="217">
        <v>140.15480781386583</v>
      </c>
    </row>
    <row r="655" spans="2:3" x14ac:dyDescent="0.75">
      <c r="B655" s="218">
        <v>592</v>
      </c>
      <c r="C655" s="217">
        <v>145.94992678353356</v>
      </c>
    </row>
    <row r="656" spans="2:3" x14ac:dyDescent="0.75">
      <c r="B656" s="218">
        <v>593</v>
      </c>
      <c r="C656" s="217">
        <v>84.481940216490244</v>
      </c>
    </row>
    <row r="657" spans="2:3" x14ac:dyDescent="0.75">
      <c r="B657" s="218">
        <v>594</v>
      </c>
      <c r="C657" s="217">
        <v>116.52744541944598</v>
      </c>
    </row>
    <row r="658" spans="2:3" x14ac:dyDescent="0.75">
      <c r="B658" s="218">
        <v>595</v>
      </c>
      <c r="C658" s="217">
        <v>172.7197471334143</v>
      </c>
    </row>
    <row r="659" spans="2:3" x14ac:dyDescent="0.75">
      <c r="B659" s="218">
        <v>596</v>
      </c>
      <c r="C659" s="217">
        <v>130.58540330390514</v>
      </c>
    </row>
    <row r="660" spans="2:3" x14ac:dyDescent="0.75">
      <c r="B660" s="218">
        <v>597</v>
      </c>
      <c r="C660" s="217">
        <v>142.89657100320599</v>
      </c>
    </row>
    <row r="661" spans="2:3" x14ac:dyDescent="0.75">
      <c r="B661" s="218">
        <v>598</v>
      </c>
      <c r="C661" s="217">
        <v>139.7253009440399</v>
      </c>
    </row>
    <row r="662" spans="2:3" x14ac:dyDescent="0.75">
      <c r="B662" s="218">
        <v>599</v>
      </c>
      <c r="C662" s="217">
        <v>97.27199548459059</v>
      </c>
    </row>
    <row r="663" spans="2:3" x14ac:dyDescent="0.75">
      <c r="B663" s="218">
        <v>600</v>
      </c>
      <c r="C663" s="217">
        <v>141.54097875692739</v>
      </c>
    </row>
    <row r="664" spans="2:3" x14ac:dyDescent="0.75">
      <c r="B664" s="218">
        <v>601</v>
      </c>
      <c r="C664" s="217">
        <v>128.05513305398333</v>
      </c>
    </row>
    <row r="665" spans="2:3" x14ac:dyDescent="0.75">
      <c r="B665" s="218">
        <v>602</v>
      </c>
      <c r="C665" s="217">
        <v>77.812528604887262</v>
      </c>
    </row>
    <row r="666" spans="2:3" x14ac:dyDescent="0.75">
      <c r="B666" s="218">
        <v>603</v>
      </c>
      <c r="C666" s="217">
        <v>115.56385467061627</v>
      </c>
    </row>
    <row r="667" spans="2:3" x14ac:dyDescent="0.75">
      <c r="B667" s="218">
        <v>604</v>
      </c>
      <c r="C667" s="217">
        <v>75.755084027287594</v>
      </c>
    </row>
    <row r="668" spans="2:3" x14ac:dyDescent="0.75">
      <c r="B668" s="218">
        <v>605</v>
      </c>
      <c r="C668" s="217">
        <v>133.8134531255229</v>
      </c>
    </row>
    <row r="669" spans="2:3" x14ac:dyDescent="0.75">
      <c r="B669" s="218">
        <v>606</v>
      </c>
      <c r="C669" s="217">
        <v>116.03883714769387</v>
      </c>
    </row>
    <row r="670" spans="2:3" x14ac:dyDescent="0.75">
      <c r="B670" s="218">
        <v>607</v>
      </c>
      <c r="C670" s="217">
        <v>160.29335475476739</v>
      </c>
    </row>
    <row r="671" spans="2:3" x14ac:dyDescent="0.75">
      <c r="B671" s="218">
        <v>608</v>
      </c>
      <c r="C671" s="217">
        <v>169.91669796364516</v>
      </c>
    </row>
    <row r="672" spans="2:3" x14ac:dyDescent="0.75">
      <c r="B672" s="218">
        <v>609</v>
      </c>
      <c r="C672" s="217">
        <v>221.8926858354921</v>
      </c>
    </row>
    <row r="673" spans="2:3" x14ac:dyDescent="0.75">
      <c r="B673" s="218">
        <v>610</v>
      </c>
      <c r="C673" s="217">
        <v>92.214761892948346</v>
      </c>
    </row>
    <row r="674" spans="2:3" x14ac:dyDescent="0.75">
      <c r="B674" s="218">
        <v>611</v>
      </c>
      <c r="C674" s="217">
        <v>93.803510840082467</v>
      </c>
    </row>
    <row r="675" spans="2:3" x14ac:dyDescent="0.75">
      <c r="B675" s="218">
        <v>612</v>
      </c>
      <c r="C675" s="217">
        <v>103.42124975348467</v>
      </c>
    </row>
    <row r="676" spans="2:3" x14ac:dyDescent="0.75">
      <c r="B676" s="218">
        <v>613</v>
      </c>
      <c r="C676" s="217">
        <v>149.77382602576631</v>
      </c>
    </row>
    <row r="677" spans="2:3" x14ac:dyDescent="0.75">
      <c r="B677" s="218">
        <v>614</v>
      </c>
      <c r="C677" s="217">
        <v>133.09810448934238</v>
      </c>
    </row>
    <row r="678" spans="2:3" x14ac:dyDescent="0.75">
      <c r="B678" s="218">
        <v>615</v>
      </c>
      <c r="C678" s="217">
        <v>120.30214121247592</v>
      </c>
    </row>
    <row r="679" spans="2:3" x14ac:dyDescent="0.75">
      <c r="B679" s="218">
        <v>616</v>
      </c>
      <c r="C679" s="217">
        <v>95.479447734980383</v>
      </c>
    </row>
    <row r="680" spans="2:3" x14ac:dyDescent="0.75">
      <c r="B680" s="218">
        <v>617</v>
      </c>
      <c r="C680" s="217">
        <v>112.13174017130255</v>
      </c>
    </row>
    <row r="681" spans="2:3" x14ac:dyDescent="0.75">
      <c r="B681" s="218">
        <v>618</v>
      </c>
      <c r="C681" s="217">
        <v>105.00743245769972</v>
      </c>
    </row>
    <row r="682" spans="2:3" x14ac:dyDescent="0.75">
      <c r="B682" s="218">
        <v>619</v>
      </c>
      <c r="C682" s="217">
        <v>83.706692803949451</v>
      </c>
    </row>
    <row r="683" spans="2:3" x14ac:dyDescent="0.75">
      <c r="B683" s="218">
        <v>620</v>
      </c>
      <c r="C683" s="217">
        <v>140.11410979353815</v>
      </c>
    </row>
    <row r="684" spans="2:3" x14ac:dyDescent="0.75">
      <c r="B684" s="218">
        <v>621</v>
      </c>
      <c r="C684" s="217">
        <v>189.88871605640432</v>
      </c>
    </row>
    <row r="685" spans="2:3" x14ac:dyDescent="0.75">
      <c r="B685" s="218">
        <v>622</v>
      </c>
      <c r="C685" s="217">
        <v>118.6555947087185</v>
      </c>
    </row>
    <row r="686" spans="2:3" x14ac:dyDescent="0.75">
      <c r="B686" s="218">
        <v>623</v>
      </c>
      <c r="C686" s="217">
        <v>160.55319114327747</v>
      </c>
    </row>
    <row r="687" spans="2:3" x14ac:dyDescent="0.75">
      <c r="B687" s="218">
        <v>624</v>
      </c>
      <c r="C687" s="217">
        <v>113.46473666929701</v>
      </c>
    </row>
    <row r="688" spans="2:3" x14ac:dyDescent="0.75">
      <c r="B688" s="218">
        <v>625</v>
      </c>
      <c r="C688" s="217">
        <v>141.70810493023208</v>
      </c>
    </row>
    <row r="689" spans="2:3" x14ac:dyDescent="0.75">
      <c r="B689" s="218">
        <v>626</v>
      </c>
      <c r="C689" s="217">
        <v>171.75248031798523</v>
      </c>
    </row>
    <row r="690" spans="2:3" x14ac:dyDescent="0.75">
      <c r="B690" s="218">
        <v>627</v>
      </c>
      <c r="C690" s="217">
        <v>91.02209675191456</v>
      </c>
    </row>
    <row r="691" spans="2:3" x14ac:dyDescent="0.75">
      <c r="B691" s="218">
        <v>628</v>
      </c>
      <c r="C691" s="217">
        <v>103.23365135822519</v>
      </c>
    </row>
    <row r="692" spans="2:3" x14ac:dyDescent="0.75">
      <c r="B692" s="218">
        <v>629</v>
      </c>
      <c r="C692" s="217">
        <v>176.63669626444189</v>
      </c>
    </row>
    <row r="693" spans="2:3" x14ac:dyDescent="0.75">
      <c r="B693" s="218">
        <v>630</v>
      </c>
      <c r="C693" s="217">
        <v>137.57501325904965</v>
      </c>
    </row>
    <row r="694" spans="2:3" x14ac:dyDescent="0.75">
      <c r="B694" s="218">
        <v>631</v>
      </c>
      <c r="C694" s="217">
        <v>101.82774108394943</v>
      </c>
    </row>
    <row r="695" spans="2:3" x14ac:dyDescent="0.75">
      <c r="B695" s="218">
        <v>632</v>
      </c>
      <c r="C695" s="217">
        <v>99.806057726672805</v>
      </c>
    </row>
    <row r="696" spans="2:3" x14ac:dyDescent="0.75">
      <c r="B696" s="218">
        <v>633</v>
      </c>
      <c r="C696" s="217">
        <v>135.50250003422227</v>
      </c>
    </row>
    <row r="697" spans="2:3" x14ac:dyDescent="0.75">
      <c r="B697" s="218">
        <v>634</v>
      </c>
      <c r="C697" s="217">
        <v>95.700764638293819</v>
      </c>
    </row>
    <row r="698" spans="2:3" x14ac:dyDescent="0.75">
      <c r="B698" s="218">
        <v>635</v>
      </c>
      <c r="C698" s="217">
        <v>161.82538240292371</v>
      </c>
    </row>
    <row r="699" spans="2:3" x14ac:dyDescent="0.75">
      <c r="B699" s="218">
        <v>636</v>
      </c>
      <c r="C699" s="217">
        <v>100.21423669264195</v>
      </c>
    </row>
    <row r="700" spans="2:3" x14ac:dyDescent="0.75">
      <c r="B700" s="218">
        <v>637</v>
      </c>
      <c r="C700" s="217">
        <v>111.3172256363943</v>
      </c>
    </row>
    <row r="701" spans="2:3" x14ac:dyDescent="0.75">
      <c r="B701" s="218">
        <v>638</v>
      </c>
      <c r="C701" s="217">
        <v>85.010462537212291</v>
      </c>
    </row>
    <row r="702" spans="2:3" x14ac:dyDescent="0.75">
      <c r="B702" s="218">
        <v>639</v>
      </c>
      <c r="C702" s="217">
        <v>130.08751145934167</v>
      </c>
    </row>
    <row r="703" spans="2:3" x14ac:dyDescent="0.75">
      <c r="B703" s="218">
        <v>640</v>
      </c>
      <c r="C703" s="217">
        <v>113.03862344845705</v>
      </c>
    </row>
    <row r="704" spans="2:3" x14ac:dyDescent="0.75">
      <c r="B704" s="218">
        <v>641</v>
      </c>
      <c r="C704" s="217">
        <v>118.98127449025901</v>
      </c>
    </row>
    <row r="705" spans="2:3" x14ac:dyDescent="0.75">
      <c r="B705" s="218">
        <v>642</v>
      </c>
      <c r="C705" s="217">
        <v>90.615115732244121</v>
      </c>
    </row>
    <row r="706" spans="2:3" x14ac:dyDescent="0.75">
      <c r="B706" s="218">
        <v>643</v>
      </c>
      <c r="C706" s="217">
        <v>128.75357524077521</v>
      </c>
    </row>
    <row r="707" spans="2:3" x14ac:dyDescent="0.75">
      <c r="B707" s="218">
        <v>644</v>
      </c>
      <c r="C707" s="217">
        <v>75.966986098193246</v>
      </c>
    </row>
    <row r="708" spans="2:3" x14ac:dyDescent="0.75">
      <c r="B708" s="218">
        <v>645</v>
      </c>
      <c r="C708" s="217">
        <v>200.09948787735891</v>
      </c>
    </row>
    <row r="709" spans="2:3" x14ac:dyDescent="0.75">
      <c r="B709" s="218">
        <v>646</v>
      </c>
      <c r="C709" s="217">
        <v>130.05291592849272</v>
      </c>
    </row>
    <row r="710" spans="2:3" x14ac:dyDescent="0.75">
      <c r="B710" s="218">
        <v>647</v>
      </c>
      <c r="C710" s="217">
        <v>132.72228726412956</v>
      </c>
    </row>
    <row r="711" spans="2:3" x14ac:dyDescent="0.75">
      <c r="B711" s="218">
        <v>648</v>
      </c>
      <c r="C711" s="217">
        <v>137.61990805338229</v>
      </c>
    </row>
    <row r="712" spans="2:3" x14ac:dyDescent="0.75">
      <c r="B712" s="218">
        <v>649</v>
      </c>
      <c r="C712" s="217">
        <v>111.52521176048009</v>
      </c>
    </row>
    <row r="713" spans="2:3" x14ac:dyDescent="0.75">
      <c r="B713" s="218">
        <v>650</v>
      </c>
      <c r="C713" s="217">
        <v>151.99982739195357</v>
      </c>
    </row>
    <row r="714" spans="2:3" x14ac:dyDescent="0.75">
      <c r="B714" s="218">
        <v>651</v>
      </c>
      <c r="C714" s="217">
        <v>121.85197508753069</v>
      </c>
    </row>
    <row r="715" spans="2:3" x14ac:dyDescent="0.75">
      <c r="B715" s="218">
        <v>652</v>
      </c>
      <c r="C715" s="217">
        <v>99.884122542095909</v>
      </c>
    </row>
    <row r="716" spans="2:3" x14ac:dyDescent="0.75">
      <c r="B716" s="218">
        <v>653</v>
      </c>
      <c r="C716" s="217">
        <v>212.17563019540751</v>
      </c>
    </row>
    <row r="717" spans="2:3" x14ac:dyDescent="0.75">
      <c r="B717" s="218">
        <v>654</v>
      </c>
      <c r="C717" s="217">
        <v>103.26837302791969</v>
      </c>
    </row>
    <row r="718" spans="2:3" x14ac:dyDescent="0.75">
      <c r="B718" s="218">
        <v>655</v>
      </c>
      <c r="C718" s="217">
        <v>92.653402885123455</v>
      </c>
    </row>
    <row r="719" spans="2:3" x14ac:dyDescent="0.75">
      <c r="B719" s="218">
        <v>656</v>
      </c>
      <c r="C719" s="217">
        <v>103.05065430273173</v>
      </c>
    </row>
    <row r="720" spans="2:3" x14ac:dyDescent="0.75">
      <c r="B720" s="218">
        <v>657</v>
      </c>
      <c r="C720" s="217">
        <v>111.95157947882289</v>
      </c>
    </row>
    <row r="721" spans="2:3" x14ac:dyDescent="0.75">
      <c r="B721" s="218">
        <v>658</v>
      </c>
      <c r="C721" s="217">
        <v>117.9847273814902</v>
      </c>
    </row>
    <row r="722" spans="2:3" x14ac:dyDescent="0.75">
      <c r="B722" s="218">
        <v>659</v>
      </c>
      <c r="C722" s="217">
        <v>112.0074915926987</v>
      </c>
    </row>
    <row r="723" spans="2:3" x14ac:dyDescent="0.75">
      <c r="B723" s="218">
        <v>660</v>
      </c>
      <c r="C723" s="217">
        <v>85.675386479578179</v>
      </c>
    </row>
    <row r="724" spans="2:3" x14ac:dyDescent="0.75">
      <c r="B724" s="218">
        <v>661</v>
      </c>
      <c r="C724" s="217">
        <v>140.92128352930212</v>
      </c>
    </row>
    <row r="725" spans="2:3" x14ac:dyDescent="0.75">
      <c r="B725" s="218">
        <v>662</v>
      </c>
      <c r="C725" s="217">
        <v>137.38138066266873</v>
      </c>
    </row>
    <row r="726" spans="2:3" x14ac:dyDescent="0.75">
      <c r="B726" s="218">
        <v>663</v>
      </c>
      <c r="C726" s="217">
        <v>156.71082292475199</v>
      </c>
    </row>
    <row r="727" spans="2:3" x14ac:dyDescent="0.75">
      <c r="B727" s="218">
        <v>664</v>
      </c>
      <c r="C727" s="217">
        <v>93.494603011669128</v>
      </c>
    </row>
    <row r="728" spans="2:3" x14ac:dyDescent="0.75">
      <c r="B728" s="218">
        <v>665</v>
      </c>
      <c r="C728" s="217">
        <v>127.72787728593742</v>
      </c>
    </row>
    <row r="729" spans="2:3" x14ac:dyDescent="0.75">
      <c r="B729" s="218">
        <v>666</v>
      </c>
      <c r="C729" s="217">
        <v>173.70760301824933</v>
      </c>
    </row>
    <row r="730" spans="2:3" x14ac:dyDescent="0.75">
      <c r="B730" s="218">
        <v>667</v>
      </c>
      <c r="C730" s="217">
        <v>226.43030952524066</v>
      </c>
    </row>
    <row r="731" spans="2:3" x14ac:dyDescent="0.75">
      <c r="B731" s="218">
        <v>668</v>
      </c>
      <c r="C731" s="217">
        <v>180.39702804754737</v>
      </c>
    </row>
    <row r="732" spans="2:3" x14ac:dyDescent="0.75">
      <c r="B732" s="218">
        <v>669</v>
      </c>
      <c r="C732" s="217">
        <v>147.3103717002169</v>
      </c>
    </row>
    <row r="733" spans="2:3" x14ac:dyDescent="0.75">
      <c r="B733" s="218">
        <v>670</v>
      </c>
      <c r="C733" s="217">
        <v>71.580136589017556</v>
      </c>
    </row>
    <row r="734" spans="2:3" x14ac:dyDescent="0.75">
      <c r="B734" s="218">
        <v>671</v>
      </c>
      <c r="C734" s="217">
        <v>121.58571349655381</v>
      </c>
    </row>
    <row r="735" spans="2:3" x14ac:dyDescent="0.75">
      <c r="B735" s="218">
        <v>672</v>
      </c>
      <c r="C735" s="217">
        <v>88.215545089046131</v>
      </c>
    </row>
    <row r="736" spans="2:3" x14ac:dyDescent="0.75">
      <c r="B736" s="218">
        <v>673</v>
      </c>
      <c r="C736" s="217">
        <v>151.95928019185845</v>
      </c>
    </row>
    <row r="737" spans="2:3" x14ac:dyDescent="0.75">
      <c r="B737" s="218">
        <v>674</v>
      </c>
      <c r="C737" s="217">
        <v>125.91226381809172</v>
      </c>
    </row>
    <row r="738" spans="2:3" x14ac:dyDescent="0.75">
      <c r="B738" s="218">
        <v>675</v>
      </c>
      <c r="C738" s="217">
        <v>113.83038366819747</v>
      </c>
    </row>
    <row r="739" spans="2:3" x14ac:dyDescent="0.75">
      <c r="B739" s="218">
        <v>676</v>
      </c>
      <c r="C739" s="217">
        <v>145.55278218181257</v>
      </c>
    </row>
    <row r="740" spans="2:3" x14ac:dyDescent="0.75">
      <c r="B740" s="218">
        <v>677</v>
      </c>
      <c r="C740" s="217">
        <v>208.06732686702242</v>
      </c>
    </row>
    <row r="741" spans="2:3" x14ac:dyDescent="0.75">
      <c r="B741" s="218">
        <v>678</v>
      </c>
      <c r="C741" s="217">
        <v>76.240473007696039</v>
      </c>
    </row>
    <row r="742" spans="2:3" x14ac:dyDescent="0.75">
      <c r="B742" s="218">
        <v>679</v>
      </c>
      <c r="C742" s="217">
        <v>166.08925373953056</v>
      </c>
    </row>
    <row r="743" spans="2:3" x14ac:dyDescent="0.75">
      <c r="B743" s="218">
        <v>680</v>
      </c>
      <c r="C743" s="217">
        <v>95.306299504648351</v>
      </c>
    </row>
    <row r="744" spans="2:3" x14ac:dyDescent="0.75">
      <c r="B744" s="218">
        <v>681</v>
      </c>
      <c r="C744" s="217">
        <v>113.46226729163929</v>
      </c>
    </row>
    <row r="745" spans="2:3" x14ac:dyDescent="0.75">
      <c r="B745" s="218">
        <v>682</v>
      </c>
      <c r="C745" s="217">
        <v>167.23704382214669</v>
      </c>
    </row>
    <row r="746" spans="2:3" x14ac:dyDescent="0.75">
      <c r="B746" s="218">
        <v>683</v>
      </c>
      <c r="C746" s="217">
        <v>129.80700582538503</v>
      </c>
    </row>
    <row r="747" spans="2:3" x14ac:dyDescent="0.75">
      <c r="B747" s="218">
        <v>684</v>
      </c>
      <c r="C747" s="217">
        <v>78.261710870765327</v>
      </c>
    </row>
    <row r="748" spans="2:3" x14ac:dyDescent="0.75">
      <c r="B748" s="218">
        <v>685</v>
      </c>
      <c r="C748" s="217">
        <v>112.18404863035121</v>
      </c>
    </row>
    <row r="749" spans="2:3" x14ac:dyDescent="0.75">
      <c r="B749" s="218">
        <v>686</v>
      </c>
      <c r="C749" s="217">
        <v>90.09258010120972</v>
      </c>
    </row>
    <row r="750" spans="2:3" x14ac:dyDescent="0.75">
      <c r="B750" s="218">
        <v>687</v>
      </c>
      <c r="C750" s="217">
        <v>155.92582248562124</v>
      </c>
    </row>
    <row r="751" spans="2:3" x14ac:dyDescent="0.75">
      <c r="B751" s="218">
        <v>688</v>
      </c>
      <c r="C751" s="217">
        <v>111.52178567530363</v>
      </c>
    </row>
    <row r="752" spans="2:3" x14ac:dyDescent="0.75">
      <c r="B752" s="218">
        <v>689</v>
      </c>
      <c r="C752" s="217">
        <v>94.505942142129754</v>
      </c>
    </row>
    <row r="753" spans="2:3" x14ac:dyDescent="0.75">
      <c r="B753" s="218">
        <v>690</v>
      </c>
      <c r="C753" s="217">
        <v>120.66493495558311</v>
      </c>
    </row>
    <row r="754" spans="2:3" x14ac:dyDescent="0.75">
      <c r="B754" s="218">
        <v>691</v>
      </c>
      <c r="C754" s="217">
        <v>110.6366015775378</v>
      </c>
    </row>
    <row r="755" spans="2:3" x14ac:dyDescent="0.75">
      <c r="B755" s="218">
        <v>692</v>
      </c>
      <c r="C755" s="217">
        <v>176.78193203877731</v>
      </c>
    </row>
    <row r="756" spans="2:3" x14ac:dyDescent="0.75">
      <c r="B756" s="218">
        <v>693</v>
      </c>
      <c r="C756" s="217">
        <v>146.72227536104552</v>
      </c>
    </row>
    <row r="757" spans="2:3" x14ac:dyDescent="0.75">
      <c r="B757" s="218">
        <v>694</v>
      </c>
      <c r="C757" s="217">
        <v>150.61171255991496</v>
      </c>
    </row>
    <row r="758" spans="2:3" x14ac:dyDescent="0.75">
      <c r="B758" s="218">
        <v>695</v>
      </c>
      <c r="C758" s="217">
        <v>209.97895381204725</v>
      </c>
    </row>
    <row r="759" spans="2:3" x14ac:dyDescent="0.75">
      <c r="B759" s="218">
        <v>696</v>
      </c>
      <c r="C759" s="217">
        <v>159.9910293108895</v>
      </c>
    </row>
    <row r="760" spans="2:3" x14ac:dyDescent="0.75">
      <c r="B760" s="218">
        <v>697</v>
      </c>
      <c r="C760" s="217">
        <v>100.88952577571398</v>
      </c>
    </row>
    <row r="761" spans="2:3" x14ac:dyDescent="0.75">
      <c r="B761" s="218">
        <v>698</v>
      </c>
      <c r="C761" s="217">
        <v>105.9692316373843</v>
      </c>
    </row>
    <row r="762" spans="2:3" x14ac:dyDescent="0.75">
      <c r="B762" s="218">
        <v>699</v>
      </c>
      <c r="C762" s="217">
        <v>117.39919459092518</v>
      </c>
    </row>
    <row r="763" spans="2:3" x14ac:dyDescent="0.75">
      <c r="B763" s="218">
        <v>700</v>
      </c>
      <c r="C763" s="217">
        <v>94.568211327917737</v>
      </c>
    </row>
    <row r="764" spans="2:3" x14ac:dyDescent="0.75">
      <c r="B764" s="218">
        <v>701</v>
      </c>
      <c r="C764" s="217">
        <v>144.69821820698141</v>
      </c>
    </row>
    <row r="765" spans="2:3" x14ac:dyDescent="0.75">
      <c r="B765" s="218">
        <v>702</v>
      </c>
      <c r="C765" s="217">
        <v>127.90337892807484</v>
      </c>
    </row>
    <row r="766" spans="2:3" x14ac:dyDescent="0.75">
      <c r="B766" s="218">
        <v>703</v>
      </c>
      <c r="C766" s="217">
        <v>170.46876875128353</v>
      </c>
    </row>
    <row r="767" spans="2:3" x14ac:dyDescent="0.75">
      <c r="B767" s="218">
        <v>704</v>
      </c>
      <c r="C767" s="217">
        <v>118.72411362114683</v>
      </c>
    </row>
    <row r="768" spans="2:3" x14ac:dyDescent="0.75">
      <c r="B768" s="218">
        <v>705</v>
      </c>
      <c r="C768" s="217">
        <v>127.4892635367338</v>
      </c>
    </row>
    <row r="769" spans="2:3" x14ac:dyDescent="0.75">
      <c r="B769" s="218">
        <v>706</v>
      </c>
      <c r="C769" s="217">
        <v>195.00517290082672</v>
      </c>
    </row>
    <row r="770" spans="2:3" x14ac:dyDescent="0.75">
      <c r="B770" s="218">
        <v>707</v>
      </c>
      <c r="C770" s="217">
        <v>147.62635271338351</v>
      </c>
    </row>
    <row r="771" spans="2:3" x14ac:dyDescent="0.75">
      <c r="B771" s="218">
        <v>708</v>
      </c>
      <c r="C771" s="217">
        <v>133.0809836892669</v>
      </c>
    </row>
    <row r="772" spans="2:3" x14ac:dyDescent="0.75">
      <c r="B772" s="218">
        <v>709</v>
      </c>
      <c r="C772" s="217">
        <v>124.46740762102007</v>
      </c>
    </row>
    <row r="773" spans="2:3" x14ac:dyDescent="0.75">
      <c r="B773" s="218">
        <v>710</v>
      </c>
      <c r="C773" s="217">
        <v>139.27676554985541</v>
      </c>
    </row>
    <row r="774" spans="2:3" x14ac:dyDescent="0.75">
      <c r="B774" s="218">
        <v>711</v>
      </c>
      <c r="C774" s="217">
        <v>84.245884068167058</v>
      </c>
    </row>
    <row r="775" spans="2:3" x14ac:dyDescent="0.75">
      <c r="B775" s="218">
        <v>712</v>
      </c>
      <c r="C775" s="217">
        <v>119.30106790480538</v>
      </c>
    </row>
    <row r="776" spans="2:3" x14ac:dyDescent="0.75">
      <c r="B776" s="218">
        <v>713</v>
      </c>
      <c r="C776" s="217">
        <v>218.78820283679886</v>
      </c>
    </row>
    <row r="777" spans="2:3" x14ac:dyDescent="0.75">
      <c r="B777" s="218">
        <v>714</v>
      </c>
      <c r="C777" s="217">
        <v>146.74719488524715</v>
      </c>
    </row>
    <row r="778" spans="2:3" x14ac:dyDescent="0.75">
      <c r="B778" s="218">
        <v>715</v>
      </c>
      <c r="C778" s="217">
        <v>98.627965356782596</v>
      </c>
    </row>
    <row r="779" spans="2:3" x14ac:dyDescent="0.75">
      <c r="B779" s="218">
        <v>716</v>
      </c>
      <c r="C779" s="217">
        <v>123.13586495345128</v>
      </c>
    </row>
    <row r="780" spans="2:3" x14ac:dyDescent="0.75">
      <c r="B780" s="218">
        <v>717</v>
      </c>
      <c r="C780" s="217">
        <v>148.10270859631501</v>
      </c>
    </row>
    <row r="781" spans="2:3" x14ac:dyDescent="0.75">
      <c r="B781" s="218">
        <v>718</v>
      </c>
      <c r="C781" s="217">
        <v>105.2853132061357</v>
      </c>
    </row>
    <row r="782" spans="2:3" x14ac:dyDescent="0.75">
      <c r="B782" s="218">
        <v>719</v>
      </c>
      <c r="C782" s="217">
        <v>140.91826038575974</v>
      </c>
    </row>
    <row r="783" spans="2:3" x14ac:dyDescent="0.75">
      <c r="B783" s="218">
        <v>720</v>
      </c>
      <c r="C783" s="217">
        <v>113.92432141903716</v>
      </c>
    </row>
    <row r="784" spans="2:3" x14ac:dyDescent="0.75">
      <c r="B784" s="218">
        <v>721</v>
      </c>
      <c r="C784" s="217">
        <v>130.80965663914148</v>
      </c>
    </row>
    <row r="785" spans="2:3" x14ac:dyDescent="0.75">
      <c r="B785" s="218">
        <v>722</v>
      </c>
      <c r="C785" s="217">
        <v>178.95223195232012</v>
      </c>
    </row>
    <row r="786" spans="2:3" x14ac:dyDescent="0.75">
      <c r="B786" s="218">
        <v>723</v>
      </c>
      <c r="C786" s="217">
        <v>98.030338735932347</v>
      </c>
    </row>
    <row r="787" spans="2:3" x14ac:dyDescent="0.75">
      <c r="B787" s="218">
        <v>724</v>
      </c>
      <c r="C787" s="217">
        <v>102.74462574326623</v>
      </c>
    </row>
    <row r="788" spans="2:3" x14ac:dyDescent="0.75">
      <c r="B788" s="218">
        <v>725</v>
      </c>
      <c r="C788" s="217">
        <v>70.969748503655921</v>
      </c>
    </row>
    <row r="789" spans="2:3" x14ac:dyDescent="0.75">
      <c r="B789" s="218">
        <v>726</v>
      </c>
      <c r="C789" s="217">
        <v>128.68537305999419</v>
      </c>
    </row>
    <row r="790" spans="2:3" x14ac:dyDescent="0.75">
      <c r="B790" s="218">
        <v>727</v>
      </c>
      <c r="C790" s="217">
        <v>118.78601113954413</v>
      </c>
    </row>
    <row r="791" spans="2:3" x14ac:dyDescent="0.75">
      <c r="B791" s="218">
        <v>728</v>
      </c>
      <c r="C791" s="217">
        <v>129.56686668881417</v>
      </c>
    </row>
    <row r="792" spans="2:3" x14ac:dyDescent="0.75">
      <c r="B792" s="218">
        <v>729</v>
      </c>
      <c r="C792" s="217">
        <v>186.14434359350898</v>
      </c>
    </row>
    <row r="793" spans="2:3" x14ac:dyDescent="0.75">
      <c r="B793" s="218">
        <v>730</v>
      </c>
      <c r="C793" s="217">
        <v>121.39451444055429</v>
      </c>
    </row>
    <row r="794" spans="2:3" x14ac:dyDescent="0.75">
      <c r="B794" s="218">
        <v>731</v>
      </c>
      <c r="C794" s="217">
        <v>127.7959562321097</v>
      </c>
    </row>
    <row r="795" spans="2:3" x14ac:dyDescent="0.75">
      <c r="B795" s="218">
        <v>732</v>
      </c>
      <c r="C795" s="217">
        <v>98.362597227692518</v>
      </c>
    </row>
    <row r="796" spans="2:3" x14ac:dyDescent="0.75">
      <c r="B796" s="218">
        <v>733</v>
      </c>
      <c r="C796" s="217">
        <v>142.02034693719622</v>
      </c>
    </row>
    <row r="797" spans="2:3" x14ac:dyDescent="0.75">
      <c r="B797" s="218">
        <v>734</v>
      </c>
      <c r="C797" s="217">
        <v>143.17686246674077</v>
      </c>
    </row>
    <row r="798" spans="2:3" x14ac:dyDescent="0.75">
      <c r="B798" s="218">
        <v>735</v>
      </c>
      <c r="C798" s="217">
        <v>154.60085112249553</v>
      </c>
    </row>
    <row r="799" spans="2:3" x14ac:dyDescent="0.75">
      <c r="B799" s="218">
        <v>736</v>
      </c>
      <c r="C799" s="217">
        <v>128.13092898062737</v>
      </c>
    </row>
    <row r="800" spans="2:3" x14ac:dyDescent="0.75">
      <c r="B800" s="218">
        <v>737</v>
      </c>
      <c r="C800" s="217">
        <v>108.83294700462427</v>
      </c>
    </row>
    <row r="801" spans="2:3" x14ac:dyDescent="0.75">
      <c r="B801" s="218">
        <v>738</v>
      </c>
      <c r="C801" s="217">
        <v>155.18331963295086</v>
      </c>
    </row>
    <row r="802" spans="2:3" x14ac:dyDescent="0.75">
      <c r="B802" s="218">
        <v>739</v>
      </c>
      <c r="C802" s="217">
        <v>137.02660294512322</v>
      </c>
    </row>
    <row r="803" spans="2:3" x14ac:dyDescent="0.75">
      <c r="B803" s="218">
        <v>740</v>
      </c>
      <c r="C803" s="217">
        <v>93.90197328426153</v>
      </c>
    </row>
    <row r="804" spans="2:3" x14ac:dyDescent="0.75">
      <c r="B804" s="218">
        <v>741</v>
      </c>
      <c r="C804" s="217">
        <v>115.54452410046464</v>
      </c>
    </row>
    <row r="805" spans="2:3" x14ac:dyDescent="0.75">
      <c r="B805" s="218">
        <v>742</v>
      </c>
      <c r="C805" s="217">
        <v>98.360766384714324</v>
      </c>
    </row>
    <row r="806" spans="2:3" x14ac:dyDescent="0.75">
      <c r="B806" s="218">
        <v>743</v>
      </c>
      <c r="C806" s="217">
        <v>125.3350520453094</v>
      </c>
    </row>
    <row r="807" spans="2:3" x14ac:dyDescent="0.75">
      <c r="B807" s="218">
        <v>744</v>
      </c>
      <c r="C807" s="217">
        <v>96.758583171638719</v>
      </c>
    </row>
    <row r="808" spans="2:3" x14ac:dyDescent="0.75">
      <c r="B808" s="218">
        <v>745</v>
      </c>
      <c r="C808" s="217">
        <v>86.936205464424717</v>
      </c>
    </row>
    <row r="809" spans="2:3" x14ac:dyDescent="0.75">
      <c r="B809" s="218">
        <v>746</v>
      </c>
      <c r="C809" s="217">
        <v>97.417150090147487</v>
      </c>
    </row>
    <row r="810" spans="2:3" x14ac:dyDescent="0.75">
      <c r="B810" s="218">
        <v>747</v>
      </c>
      <c r="C810" s="217">
        <v>93.03201288202321</v>
      </c>
    </row>
    <row r="811" spans="2:3" x14ac:dyDescent="0.75">
      <c r="B811" s="218">
        <v>748</v>
      </c>
      <c r="C811" s="217">
        <v>120.46991073159312</v>
      </c>
    </row>
    <row r="812" spans="2:3" x14ac:dyDescent="0.75">
      <c r="B812" s="218">
        <v>749</v>
      </c>
      <c r="C812" s="217">
        <v>113.56406392831229</v>
      </c>
    </row>
    <row r="813" spans="2:3" x14ac:dyDescent="0.75">
      <c r="B813" s="218">
        <v>750</v>
      </c>
      <c r="C813" s="217">
        <v>90.001638372997519</v>
      </c>
    </row>
    <row r="814" spans="2:3" x14ac:dyDescent="0.75">
      <c r="B814" s="218">
        <v>751</v>
      </c>
      <c r="C814" s="217">
        <v>89.759063691391859</v>
      </c>
    </row>
    <row r="815" spans="2:3" x14ac:dyDescent="0.75">
      <c r="B815" s="218">
        <v>752</v>
      </c>
      <c r="C815" s="217">
        <v>119.20496614212794</v>
      </c>
    </row>
    <row r="816" spans="2:3" x14ac:dyDescent="0.75">
      <c r="B816" s="218">
        <v>753</v>
      </c>
      <c r="C816" s="217">
        <v>95.176347204975926</v>
      </c>
    </row>
    <row r="817" spans="2:3" x14ac:dyDescent="0.75">
      <c r="B817" s="218">
        <v>754</v>
      </c>
      <c r="C817" s="217">
        <v>137.15400665268868</v>
      </c>
    </row>
    <row r="818" spans="2:3" x14ac:dyDescent="0.75">
      <c r="B818" s="218">
        <v>755</v>
      </c>
      <c r="C818" s="217">
        <v>92.800956437682999</v>
      </c>
    </row>
    <row r="819" spans="2:3" x14ac:dyDescent="0.75">
      <c r="B819" s="218">
        <v>756</v>
      </c>
      <c r="C819" s="217">
        <v>111.17340165738557</v>
      </c>
    </row>
    <row r="820" spans="2:3" x14ac:dyDescent="0.75">
      <c r="B820" s="218">
        <v>757</v>
      </c>
      <c r="C820" s="217">
        <v>93.304836045412799</v>
      </c>
    </row>
    <row r="821" spans="2:3" x14ac:dyDescent="0.75">
      <c r="B821" s="218">
        <v>758</v>
      </c>
      <c r="C821" s="217">
        <v>89.274376840123296</v>
      </c>
    </row>
    <row r="822" spans="2:3" x14ac:dyDescent="0.75">
      <c r="B822" s="218">
        <v>759</v>
      </c>
      <c r="C822" s="217">
        <v>78.073918082210014</v>
      </c>
    </row>
    <row r="823" spans="2:3" x14ac:dyDescent="0.75">
      <c r="B823" s="218">
        <v>760</v>
      </c>
      <c r="C823" s="217">
        <v>120.96398597441842</v>
      </c>
    </row>
    <row r="824" spans="2:3" x14ac:dyDescent="0.75">
      <c r="B824" s="218">
        <v>761</v>
      </c>
      <c r="C824" s="217">
        <v>80.127297572999097</v>
      </c>
    </row>
    <row r="825" spans="2:3" x14ac:dyDescent="0.75">
      <c r="B825" s="218">
        <v>762</v>
      </c>
      <c r="C825" s="217">
        <v>159.04789192015798</v>
      </c>
    </row>
    <row r="826" spans="2:3" x14ac:dyDescent="0.75">
      <c r="B826" s="218">
        <v>763</v>
      </c>
      <c r="C826" s="217">
        <v>143.34516413181353</v>
      </c>
    </row>
    <row r="827" spans="2:3" x14ac:dyDescent="0.75">
      <c r="B827" s="218">
        <v>764</v>
      </c>
      <c r="C827" s="217">
        <v>139.78437912060195</v>
      </c>
    </row>
    <row r="828" spans="2:3" x14ac:dyDescent="0.75">
      <c r="B828" s="218">
        <v>765</v>
      </c>
      <c r="C828" s="217">
        <v>217.89861630697976</v>
      </c>
    </row>
    <row r="829" spans="2:3" x14ac:dyDescent="0.75">
      <c r="B829" s="218">
        <v>766</v>
      </c>
      <c r="C829" s="217">
        <v>165.21753974441262</v>
      </c>
    </row>
    <row r="830" spans="2:3" x14ac:dyDescent="0.75">
      <c r="B830" s="218">
        <v>767</v>
      </c>
      <c r="C830" s="217">
        <v>220.65171483870245</v>
      </c>
    </row>
    <row r="831" spans="2:3" x14ac:dyDescent="0.75">
      <c r="B831" s="218">
        <v>768</v>
      </c>
      <c r="C831" s="217">
        <v>145.94167584085392</v>
      </c>
    </row>
    <row r="832" spans="2:3" x14ac:dyDescent="0.75">
      <c r="B832" s="218">
        <v>769</v>
      </c>
      <c r="C832" s="217">
        <v>111.70226812441382</v>
      </c>
    </row>
    <row r="833" spans="2:3" x14ac:dyDescent="0.75">
      <c r="B833" s="218">
        <v>770</v>
      </c>
      <c r="C833" s="217">
        <v>105.10658767953873</v>
      </c>
    </row>
    <row r="834" spans="2:3" x14ac:dyDescent="0.75">
      <c r="B834" s="218">
        <v>771</v>
      </c>
      <c r="C834" s="217">
        <v>98.743736531695134</v>
      </c>
    </row>
    <row r="835" spans="2:3" x14ac:dyDescent="0.75">
      <c r="B835" s="218">
        <v>772</v>
      </c>
      <c r="C835" s="217">
        <v>145.93595634123827</v>
      </c>
    </row>
    <row r="836" spans="2:3" x14ac:dyDescent="0.75">
      <c r="B836" s="218">
        <v>773</v>
      </c>
      <c r="C836" s="217">
        <v>124.90881032741297</v>
      </c>
    </row>
    <row r="837" spans="2:3" x14ac:dyDescent="0.75">
      <c r="B837" s="218">
        <v>774</v>
      </c>
      <c r="C837" s="217">
        <v>127.23359155465018</v>
      </c>
    </row>
    <row r="838" spans="2:3" x14ac:dyDescent="0.75">
      <c r="B838" s="218">
        <v>775</v>
      </c>
      <c r="C838" s="217">
        <v>138.09752579308187</v>
      </c>
    </row>
    <row r="839" spans="2:3" x14ac:dyDescent="0.75">
      <c r="B839" s="218">
        <v>776</v>
      </c>
      <c r="C839" s="217">
        <v>100.52136990027512</v>
      </c>
    </row>
    <row r="840" spans="2:3" x14ac:dyDescent="0.75">
      <c r="B840" s="218">
        <v>777</v>
      </c>
      <c r="C840" s="217">
        <v>126.59599313276001</v>
      </c>
    </row>
    <row r="841" spans="2:3" x14ac:dyDescent="0.75">
      <c r="B841" s="218">
        <v>778</v>
      </c>
      <c r="C841" s="217">
        <v>92.672656171964135</v>
      </c>
    </row>
    <row r="842" spans="2:3" x14ac:dyDescent="0.75">
      <c r="B842" s="218">
        <v>779</v>
      </c>
      <c r="C842" s="217">
        <v>85.701132130386284</v>
      </c>
    </row>
    <row r="843" spans="2:3" x14ac:dyDescent="0.75">
      <c r="B843" s="218">
        <v>780</v>
      </c>
      <c r="C843" s="217">
        <v>123.2409271817852</v>
      </c>
    </row>
    <row r="844" spans="2:3" x14ac:dyDescent="0.75">
      <c r="B844" s="218">
        <v>781</v>
      </c>
      <c r="C844" s="217">
        <v>117.74395544377938</v>
      </c>
    </row>
    <row r="845" spans="2:3" x14ac:dyDescent="0.75">
      <c r="B845" s="218">
        <v>782</v>
      </c>
      <c r="C845" s="217">
        <v>108.88445444261357</v>
      </c>
    </row>
    <row r="846" spans="2:3" x14ac:dyDescent="0.75">
      <c r="B846" s="218">
        <v>783</v>
      </c>
      <c r="C846" s="217">
        <v>162.22082500532414</v>
      </c>
    </row>
    <row r="847" spans="2:3" x14ac:dyDescent="0.75">
      <c r="B847" s="218">
        <v>784</v>
      </c>
      <c r="C847" s="217">
        <v>197.58729670603185</v>
      </c>
    </row>
    <row r="848" spans="2:3" x14ac:dyDescent="0.75">
      <c r="B848" s="218">
        <v>785</v>
      </c>
      <c r="C848" s="217">
        <v>86.344521911069378</v>
      </c>
    </row>
    <row r="849" spans="2:3" x14ac:dyDescent="0.75">
      <c r="B849" s="218">
        <v>786</v>
      </c>
      <c r="C849" s="217">
        <v>118.78013750790578</v>
      </c>
    </row>
    <row r="850" spans="2:3" x14ac:dyDescent="0.75">
      <c r="B850" s="218">
        <v>787</v>
      </c>
      <c r="C850" s="217">
        <v>119.71692700014407</v>
      </c>
    </row>
    <row r="851" spans="2:3" x14ac:dyDescent="0.75">
      <c r="B851" s="218">
        <v>788</v>
      </c>
      <c r="C851" s="217">
        <v>130.9844976401875</v>
      </c>
    </row>
    <row r="852" spans="2:3" x14ac:dyDescent="0.75">
      <c r="B852" s="218">
        <v>789</v>
      </c>
      <c r="C852" s="217">
        <v>111.02898726033766</v>
      </c>
    </row>
    <row r="853" spans="2:3" x14ac:dyDescent="0.75">
      <c r="B853" s="218">
        <v>790</v>
      </c>
      <c r="C853" s="217">
        <v>176.66197811100866</v>
      </c>
    </row>
    <row r="854" spans="2:3" x14ac:dyDescent="0.75">
      <c r="B854" s="218">
        <v>791</v>
      </c>
      <c r="C854" s="217">
        <v>153.13639929099492</v>
      </c>
    </row>
    <row r="855" spans="2:3" x14ac:dyDescent="0.75">
      <c r="B855" s="218">
        <v>792</v>
      </c>
      <c r="C855" s="217">
        <v>149.85801716527956</v>
      </c>
    </row>
    <row r="856" spans="2:3" x14ac:dyDescent="0.75">
      <c r="B856" s="218">
        <v>793</v>
      </c>
      <c r="C856" s="217">
        <v>126.7666217036611</v>
      </c>
    </row>
    <row r="857" spans="2:3" x14ac:dyDescent="0.75">
      <c r="B857" s="218">
        <v>794</v>
      </c>
      <c r="C857" s="217">
        <v>82.981799681583013</v>
      </c>
    </row>
    <row r="858" spans="2:3" x14ac:dyDescent="0.75">
      <c r="B858" s="218">
        <v>795</v>
      </c>
      <c r="C858" s="217">
        <v>139.93686982394897</v>
      </c>
    </row>
    <row r="859" spans="2:3" x14ac:dyDescent="0.75">
      <c r="B859" s="218">
        <v>796</v>
      </c>
      <c r="C859" s="217">
        <v>119.58239378950803</v>
      </c>
    </row>
    <row r="860" spans="2:3" x14ac:dyDescent="0.75">
      <c r="B860" s="218">
        <v>797</v>
      </c>
      <c r="C860" s="217">
        <v>171.26041064629959</v>
      </c>
    </row>
    <row r="861" spans="2:3" x14ac:dyDescent="0.75">
      <c r="B861" s="218">
        <v>798</v>
      </c>
      <c r="C861" s="217">
        <v>134.94977586764981</v>
      </c>
    </row>
    <row r="862" spans="2:3" x14ac:dyDescent="0.75">
      <c r="B862" s="218">
        <v>799</v>
      </c>
      <c r="C862" s="217">
        <v>129.10206528435958</v>
      </c>
    </row>
    <row r="863" spans="2:3" x14ac:dyDescent="0.75">
      <c r="B863" s="218">
        <v>800</v>
      </c>
      <c r="C863" s="217">
        <v>183.03187289545184</v>
      </c>
    </row>
    <row r="864" spans="2:3" x14ac:dyDescent="0.75">
      <c r="B864" s="218">
        <v>801</v>
      </c>
      <c r="C864" s="217">
        <v>132.69057665920437</v>
      </c>
    </row>
    <row r="865" spans="2:3" x14ac:dyDescent="0.75">
      <c r="B865" s="218">
        <v>802</v>
      </c>
      <c r="C865" s="217">
        <v>82.678210097639436</v>
      </c>
    </row>
    <row r="866" spans="2:3" x14ac:dyDescent="0.75">
      <c r="B866" s="218">
        <v>803</v>
      </c>
      <c r="C866" s="217">
        <v>173.65699134513955</v>
      </c>
    </row>
    <row r="867" spans="2:3" x14ac:dyDescent="0.75">
      <c r="B867" s="218">
        <v>804</v>
      </c>
      <c r="C867" s="217">
        <v>177.53347177309564</v>
      </c>
    </row>
    <row r="868" spans="2:3" x14ac:dyDescent="0.75">
      <c r="B868" s="218">
        <v>805</v>
      </c>
      <c r="C868" s="217">
        <v>139.08740203773723</v>
      </c>
    </row>
    <row r="869" spans="2:3" x14ac:dyDescent="0.75">
      <c r="B869" s="218">
        <v>806</v>
      </c>
      <c r="C869" s="217">
        <v>144.00483059075813</v>
      </c>
    </row>
    <row r="870" spans="2:3" x14ac:dyDescent="0.75">
      <c r="B870" s="218">
        <v>807</v>
      </c>
      <c r="C870" s="217">
        <v>109.949649484331</v>
      </c>
    </row>
    <row r="871" spans="2:3" x14ac:dyDescent="0.75">
      <c r="B871" s="218">
        <v>808</v>
      </c>
      <c r="C871" s="217">
        <v>138.94633615785821</v>
      </c>
    </row>
    <row r="872" spans="2:3" x14ac:dyDescent="0.75">
      <c r="B872" s="218">
        <v>809</v>
      </c>
      <c r="C872" s="217">
        <v>115.58466856580401</v>
      </c>
    </row>
    <row r="873" spans="2:3" x14ac:dyDescent="0.75">
      <c r="B873" s="218">
        <v>810</v>
      </c>
      <c r="C873" s="217">
        <v>149.94345329355735</v>
      </c>
    </row>
    <row r="874" spans="2:3" x14ac:dyDescent="0.75">
      <c r="B874" s="218">
        <v>811</v>
      </c>
      <c r="C874" s="217">
        <v>180.22291894385057</v>
      </c>
    </row>
    <row r="875" spans="2:3" x14ac:dyDescent="0.75">
      <c r="B875" s="218">
        <v>812</v>
      </c>
      <c r="C875" s="217">
        <v>105.4939380221474</v>
      </c>
    </row>
    <row r="876" spans="2:3" x14ac:dyDescent="0.75">
      <c r="B876" s="218">
        <v>813</v>
      </c>
      <c r="C876" s="217">
        <v>143.02878749095964</v>
      </c>
    </row>
    <row r="877" spans="2:3" x14ac:dyDescent="0.75">
      <c r="B877" s="218">
        <v>814</v>
      </c>
      <c r="C877" s="217">
        <v>135.7346567863641</v>
      </c>
    </row>
    <row r="878" spans="2:3" x14ac:dyDescent="0.75">
      <c r="B878" s="218">
        <v>815</v>
      </c>
      <c r="C878" s="217">
        <v>133.30726491393582</v>
      </c>
    </row>
    <row r="879" spans="2:3" x14ac:dyDescent="0.75">
      <c r="B879" s="218">
        <v>816</v>
      </c>
      <c r="C879" s="217">
        <v>82.553600285599344</v>
      </c>
    </row>
    <row r="880" spans="2:3" x14ac:dyDescent="0.75">
      <c r="B880" s="218">
        <v>817</v>
      </c>
      <c r="C880" s="217">
        <v>198.17613235116454</v>
      </c>
    </row>
    <row r="881" spans="2:3" x14ac:dyDescent="0.75">
      <c r="B881" s="218">
        <v>818</v>
      </c>
      <c r="C881" s="217">
        <v>121.84379043124889</v>
      </c>
    </row>
    <row r="882" spans="2:3" x14ac:dyDescent="0.75">
      <c r="B882" s="218">
        <v>819</v>
      </c>
      <c r="C882" s="217">
        <v>128.28982097392569</v>
      </c>
    </row>
    <row r="883" spans="2:3" x14ac:dyDescent="0.75">
      <c r="B883" s="218">
        <v>820</v>
      </c>
      <c r="C883" s="217">
        <v>96.527814814111863</v>
      </c>
    </row>
    <row r="884" spans="2:3" x14ac:dyDescent="0.75">
      <c r="B884" s="218">
        <v>821</v>
      </c>
      <c r="C884" s="217">
        <v>124.36420430189455</v>
      </c>
    </row>
    <row r="885" spans="2:3" x14ac:dyDescent="0.75">
      <c r="B885" s="218">
        <v>822</v>
      </c>
      <c r="C885" s="217">
        <v>139.63249656649992</v>
      </c>
    </row>
    <row r="886" spans="2:3" x14ac:dyDescent="0.75">
      <c r="B886" s="218">
        <v>823</v>
      </c>
      <c r="C886" s="217">
        <v>169.49656766399653</v>
      </c>
    </row>
    <row r="887" spans="2:3" x14ac:dyDescent="0.75">
      <c r="B887" s="218">
        <v>824</v>
      </c>
      <c r="C887" s="217">
        <v>143.83375519517284</v>
      </c>
    </row>
    <row r="888" spans="2:3" x14ac:dyDescent="0.75">
      <c r="B888" s="218">
        <v>825</v>
      </c>
      <c r="C888" s="217">
        <v>107.554655797226</v>
      </c>
    </row>
    <row r="889" spans="2:3" x14ac:dyDescent="0.75">
      <c r="B889" s="218">
        <v>826</v>
      </c>
      <c r="C889" s="217">
        <v>79.729859933831904</v>
      </c>
    </row>
    <row r="890" spans="2:3" x14ac:dyDescent="0.75">
      <c r="B890" s="218">
        <v>827</v>
      </c>
      <c r="C890" s="217">
        <v>124.16400359393043</v>
      </c>
    </row>
    <row r="891" spans="2:3" x14ac:dyDescent="0.75">
      <c r="B891" s="218">
        <v>828</v>
      </c>
      <c r="C891" s="217">
        <v>125.11225059835409</v>
      </c>
    </row>
    <row r="892" spans="2:3" x14ac:dyDescent="0.75">
      <c r="B892" s="218">
        <v>829</v>
      </c>
      <c r="C892" s="217">
        <v>115.2032627524969</v>
      </c>
    </row>
    <row r="893" spans="2:3" x14ac:dyDescent="0.75">
      <c r="B893" s="218">
        <v>830</v>
      </c>
      <c r="C893" s="217">
        <v>139.86633181534617</v>
      </c>
    </row>
    <row r="894" spans="2:3" x14ac:dyDescent="0.75">
      <c r="B894" s="218">
        <v>831</v>
      </c>
      <c r="C894" s="217">
        <v>239.86859662809073</v>
      </c>
    </row>
    <row r="895" spans="2:3" x14ac:dyDescent="0.75">
      <c r="B895" s="218">
        <v>832</v>
      </c>
      <c r="C895" s="217">
        <v>93.699595037956541</v>
      </c>
    </row>
    <row r="896" spans="2:3" x14ac:dyDescent="0.75">
      <c r="B896" s="218">
        <v>833</v>
      </c>
      <c r="C896" s="217">
        <v>174.36580024290654</v>
      </c>
    </row>
    <row r="897" spans="2:3" x14ac:dyDescent="0.75">
      <c r="B897" s="218">
        <v>834</v>
      </c>
      <c r="C897" s="217">
        <v>135.35259813856143</v>
      </c>
    </row>
    <row r="898" spans="2:3" x14ac:dyDescent="0.75">
      <c r="B898" s="218">
        <v>835</v>
      </c>
      <c r="C898" s="217">
        <v>104.78452519021378</v>
      </c>
    </row>
    <row r="899" spans="2:3" x14ac:dyDescent="0.75">
      <c r="B899" s="218">
        <v>836</v>
      </c>
      <c r="C899" s="217">
        <v>128.81170392296681</v>
      </c>
    </row>
    <row r="900" spans="2:3" x14ac:dyDescent="0.75">
      <c r="B900" s="218">
        <v>837</v>
      </c>
      <c r="C900" s="217">
        <v>291.78502079965301</v>
      </c>
    </row>
    <row r="901" spans="2:3" x14ac:dyDescent="0.75">
      <c r="B901" s="218">
        <v>838</v>
      </c>
      <c r="C901" s="217">
        <v>110.11700507181189</v>
      </c>
    </row>
    <row r="902" spans="2:3" x14ac:dyDescent="0.75">
      <c r="B902" s="218">
        <v>839</v>
      </c>
      <c r="C902" s="217">
        <v>123.53228519196756</v>
      </c>
    </row>
    <row r="903" spans="2:3" x14ac:dyDescent="0.75">
      <c r="B903" s="218">
        <v>840</v>
      </c>
      <c r="C903" s="217">
        <v>68.143979606456128</v>
      </c>
    </row>
    <row r="904" spans="2:3" x14ac:dyDescent="0.75">
      <c r="B904" s="218">
        <v>841</v>
      </c>
      <c r="C904" s="217">
        <v>151.49197680577157</v>
      </c>
    </row>
    <row r="905" spans="2:3" x14ac:dyDescent="0.75">
      <c r="B905" s="218">
        <v>842</v>
      </c>
      <c r="C905" s="217">
        <v>133.03484065405476</v>
      </c>
    </row>
    <row r="906" spans="2:3" x14ac:dyDescent="0.75">
      <c r="B906" s="218">
        <v>843</v>
      </c>
      <c r="C906" s="217">
        <v>132.14496666924933</v>
      </c>
    </row>
    <row r="907" spans="2:3" x14ac:dyDescent="0.75">
      <c r="B907" s="218">
        <v>844</v>
      </c>
      <c r="C907" s="217">
        <v>128.20440977394196</v>
      </c>
    </row>
    <row r="908" spans="2:3" x14ac:dyDescent="0.75">
      <c r="B908" s="218">
        <v>845</v>
      </c>
      <c r="C908" s="217">
        <v>99.719227995679063</v>
      </c>
    </row>
    <row r="909" spans="2:3" x14ac:dyDescent="0.75">
      <c r="B909" s="218">
        <v>846</v>
      </c>
      <c r="C909" s="217">
        <v>117.55245264787131</v>
      </c>
    </row>
    <row r="910" spans="2:3" x14ac:dyDescent="0.75">
      <c r="B910" s="218">
        <v>847</v>
      </c>
      <c r="C910" s="217">
        <v>227.42465239056932</v>
      </c>
    </row>
    <row r="911" spans="2:3" x14ac:dyDescent="0.75">
      <c r="B911" s="218">
        <v>848</v>
      </c>
      <c r="C911" s="217">
        <v>103.7573437916767</v>
      </c>
    </row>
    <row r="912" spans="2:3" x14ac:dyDescent="0.75">
      <c r="B912" s="218">
        <v>849</v>
      </c>
      <c r="C912" s="217">
        <v>199.4974047418755</v>
      </c>
    </row>
    <row r="913" spans="2:3" x14ac:dyDescent="0.75">
      <c r="B913" s="218">
        <v>850</v>
      </c>
      <c r="C913" s="217">
        <v>210.05475436416867</v>
      </c>
    </row>
    <row r="914" spans="2:3" x14ac:dyDescent="0.75">
      <c r="B914" s="218">
        <v>851</v>
      </c>
      <c r="C914" s="217">
        <v>115.25907551202415</v>
      </c>
    </row>
    <row r="915" spans="2:3" x14ac:dyDescent="0.75">
      <c r="B915" s="218">
        <v>852</v>
      </c>
      <c r="C915" s="217">
        <v>112.26183011569211</v>
      </c>
    </row>
    <row r="916" spans="2:3" x14ac:dyDescent="0.75">
      <c r="B916" s="218">
        <v>853</v>
      </c>
      <c r="C916" s="217">
        <v>123.74962040824363</v>
      </c>
    </row>
    <row r="917" spans="2:3" x14ac:dyDescent="0.75">
      <c r="B917" s="218">
        <v>854</v>
      </c>
      <c r="C917" s="217">
        <v>177.33318399388105</v>
      </c>
    </row>
    <row r="918" spans="2:3" x14ac:dyDescent="0.75">
      <c r="B918" s="218">
        <v>855</v>
      </c>
      <c r="C918" s="217">
        <v>88.182189001411928</v>
      </c>
    </row>
    <row r="919" spans="2:3" x14ac:dyDescent="0.75">
      <c r="B919" s="218">
        <v>856</v>
      </c>
      <c r="C919" s="217">
        <v>106.60680161505886</v>
      </c>
    </row>
    <row r="920" spans="2:3" x14ac:dyDescent="0.75">
      <c r="B920" s="218">
        <v>857</v>
      </c>
      <c r="C920" s="217">
        <v>157.93378156191199</v>
      </c>
    </row>
    <row r="921" spans="2:3" x14ac:dyDescent="0.75">
      <c r="B921" s="218">
        <v>858</v>
      </c>
      <c r="C921" s="217">
        <v>124.03971344492335</v>
      </c>
    </row>
    <row r="922" spans="2:3" x14ac:dyDescent="0.75">
      <c r="B922" s="218">
        <v>859</v>
      </c>
      <c r="C922" s="217">
        <v>155.65271255085025</v>
      </c>
    </row>
    <row r="923" spans="2:3" x14ac:dyDescent="0.75">
      <c r="B923" s="218">
        <v>860</v>
      </c>
      <c r="C923" s="217">
        <v>80.580843435043803</v>
      </c>
    </row>
    <row r="924" spans="2:3" x14ac:dyDescent="0.75">
      <c r="B924" s="218">
        <v>861</v>
      </c>
      <c r="C924" s="217">
        <v>124.68564327873503</v>
      </c>
    </row>
    <row r="925" spans="2:3" x14ac:dyDescent="0.75">
      <c r="B925" s="218">
        <v>862</v>
      </c>
      <c r="C925" s="217">
        <v>134.99413832874558</v>
      </c>
    </row>
    <row r="926" spans="2:3" x14ac:dyDescent="0.75">
      <c r="B926" s="218">
        <v>863</v>
      </c>
      <c r="C926" s="217">
        <v>200.53601938010991</v>
      </c>
    </row>
    <row r="927" spans="2:3" x14ac:dyDescent="0.75">
      <c r="B927" s="218">
        <v>864</v>
      </c>
      <c r="C927" s="217">
        <v>147.650953425247</v>
      </c>
    </row>
    <row r="928" spans="2:3" x14ac:dyDescent="0.75">
      <c r="B928" s="218">
        <v>865</v>
      </c>
      <c r="C928" s="217">
        <v>95.568907644375969</v>
      </c>
    </row>
    <row r="929" spans="2:3" x14ac:dyDescent="0.75">
      <c r="B929" s="218">
        <v>866</v>
      </c>
      <c r="C929" s="217">
        <v>117.28969426066651</v>
      </c>
    </row>
    <row r="930" spans="2:3" x14ac:dyDescent="0.75">
      <c r="B930" s="218">
        <v>867</v>
      </c>
      <c r="C930" s="217">
        <v>202.12491226604476</v>
      </c>
    </row>
    <row r="931" spans="2:3" x14ac:dyDescent="0.75">
      <c r="B931" s="218">
        <v>868</v>
      </c>
      <c r="C931" s="217">
        <v>97.449253841275535</v>
      </c>
    </row>
    <row r="932" spans="2:3" x14ac:dyDescent="0.75">
      <c r="B932" s="218">
        <v>869</v>
      </c>
      <c r="C932" s="217">
        <v>104.55606342112853</v>
      </c>
    </row>
    <row r="933" spans="2:3" x14ac:dyDescent="0.75">
      <c r="B933" s="218">
        <v>870</v>
      </c>
      <c r="C933" s="217">
        <v>125.07516320224488</v>
      </c>
    </row>
    <row r="934" spans="2:3" x14ac:dyDescent="0.75">
      <c r="B934" s="218">
        <v>871</v>
      </c>
      <c r="C934" s="217">
        <v>145.83333785201842</v>
      </c>
    </row>
    <row r="935" spans="2:3" x14ac:dyDescent="0.75">
      <c r="B935" s="218">
        <v>872</v>
      </c>
      <c r="C935" s="217">
        <v>118.31404278249872</v>
      </c>
    </row>
    <row r="936" spans="2:3" x14ac:dyDescent="0.75">
      <c r="B936" s="218">
        <v>873</v>
      </c>
      <c r="C936" s="217">
        <v>85.314574175182088</v>
      </c>
    </row>
    <row r="937" spans="2:3" x14ac:dyDescent="0.75">
      <c r="B937" s="218">
        <v>874</v>
      </c>
      <c r="C937" s="217">
        <v>126.35690871926857</v>
      </c>
    </row>
    <row r="938" spans="2:3" x14ac:dyDescent="0.75">
      <c r="B938" s="218">
        <v>875</v>
      </c>
      <c r="C938" s="217">
        <v>105.09830841506313</v>
      </c>
    </row>
    <row r="939" spans="2:3" x14ac:dyDescent="0.75">
      <c r="B939" s="218">
        <v>876</v>
      </c>
      <c r="C939" s="217">
        <v>193.4344366615407</v>
      </c>
    </row>
    <row r="940" spans="2:3" x14ac:dyDescent="0.75">
      <c r="B940" s="218">
        <v>877</v>
      </c>
      <c r="C940" s="217">
        <v>100.38958527077978</v>
      </c>
    </row>
    <row r="941" spans="2:3" x14ac:dyDescent="0.75">
      <c r="B941" s="218">
        <v>878</v>
      </c>
      <c r="C941" s="217">
        <v>121.41536091149194</v>
      </c>
    </row>
    <row r="942" spans="2:3" x14ac:dyDescent="0.75">
      <c r="B942" s="218">
        <v>879</v>
      </c>
      <c r="C942" s="217">
        <v>112.75392964004931</v>
      </c>
    </row>
    <row r="943" spans="2:3" x14ac:dyDescent="0.75">
      <c r="B943" s="218">
        <v>880</v>
      </c>
      <c r="C943" s="217">
        <v>161.07473751338628</v>
      </c>
    </row>
    <row r="944" spans="2:3" x14ac:dyDescent="0.75">
      <c r="B944" s="218">
        <v>881</v>
      </c>
      <c r="C944" s="217">
        <v>192.556467921777</v>
      </c>
    </row>
    <row r="945" spans="2:3" x14ac:dyDescent="0.75">
      <c r="B945" s="218">
        <v>882</v>
      </c>
      <c r="C945" s="217">
        <v>190.73674087340709</v>
      </c>
    </row>
    <row r="946" spans="2:3" x14ac:dyDescent="0.75">
      <c r="B946" s="218">
        <v>883</v>
      </c>
      <c r="C946" s="217">
        <v>126.53731570188418</v>
      </c>
    </row>
    <row r="947" spans="2:3" x14ac:dyDescent="0.75">
      <c r="B947" s="218">
        <v>884</v>
      </c>
      <c r="C947" s="217">
        <v>104.45125000882517</v>
      </c>
    </row>
    <row r="948" spans="2:3" x14ac:dyDescent="0.75">
      <c r="B948" s="218">
        <v>885</v>
      </c>
      <c r="C948" s="217">
        <v>165.24912329540592</v>
      </c>
    </row>
    <row r="949" spans="2:3" x14ac:dyDescent="0.75">
      <c r="B949" s="218">
        <v>886</v>
      </c>
      <c r="C949" s="217">
        <v>95.960923792417134</v>
      </c>
    </row>
    <row r="950" spans="2:3" x14ac:dyDescent="0.75">
      <c r="B950" s="218">
        <v>887</v>
      </c>
      <c r="C950" s="217">
        <v>127.25620053583403</v>
      </c>
    </row>
    <row r="951" spans="2:3" x14ac:dyDescent="0.75">
      <c r="B951" s="218">
        <v>888</v>
      </c>
      <c r="C951" s="217">
        <v>109.28882759914762</v>
      </c>
    </row>
    <row r="952" spans="2:3" x14ac:dyDescent="0.75">
      <c r="B952" s="218">
        <v>889</v>
      </c>
      <c r="C952" s="217">
        <v>120.81041651978927</v>
      </c>
    </row>
    <row r="953" spans="2:3" x14ac:dyDescent="0.75">
      <c r="B953" s="218">
        <v>890</v>
      </c>
      <c r="C953" s="217">
        <v>135.93231619374325</v>
      </c>
    </row>
    <row r="954" spans="2:3" x14ac:dyDescent="0.75">
      <c r="B954" s="218">
        <v>891</v>
      </c>
      <c r="C954" s="217">
        <v>210.03688558152433</v>
      </c>
    </row>
    <row r="955" spans="2:3" x14ac:dyDescent="0.75">
      <c r="B955" s="218">
        <v>892</v>
      </c>
      <c r="C955" s="217">
        <v>141.65481416330368</v>
      </c>
    </row>
    <row r="956" spans="2:3" x14ac:dyDescent="0.75">
      <c r="B956" s="218">
        <v>893</v>
      </c>
      <c r="C956" s="217">
        <v>115.68226538308502</v>
      </c>
    </row>
    <row r="957" spans="2:3" x14ac:dyDescent="0.75">
      <c r="B957" s="218">
        <v>894</v>
      </c>
      <c r="C957" s="217">
        <v>146.97439700163304</v>
      </c>
    </row>
    <row r="958" spans="2:3" x14ac:dyDescent="0.75">
      <c r="B958" s="218">
        <v>895</v>
      </c>
      <c r="C958" s="217">
        <v>112.92857633154428</v>
      </c>
    </row>
    <row r="959" spans="2:3" x14ac:dyDescent="0.75">
      <c r="B959" s="218">
        <v>896</v>
      </c>
      <c r="C959" s="217">
        <v>154.50689485950423</v>
      </c>
    </row>
    <row r="960" spans="2:3" x14ac:dyDescent="0.75">
      <c r="B960" s="218">
        <v>897</v>
      </c>
      <c r="C960" s="217">
        <v>181.66911331826438</v>
      </c>
    </row>
    <row r="961" spans="2:3" x14ac:dyDescent="0.75">
      <c r="B961" s="218">
        <v>898</v>
      </c>
      <c r="C961" s="217">
        <v>203.74701397433975</v>
      </c>
    </row>
    <row r="962" spans="2:3" x14ac:dyDescent="0.75">
      <c r="B962" s="218">
        <v>899</v>
      </c>
      <c r="C962" s="217">
        <v>126.36017260173409</v>
      </c>
    </row>
    <row r="963" spans="2:3" x14ac:dyDescent="0.75">
      <c r="B963" s="218">
        <v>900</v>
      </c>
      <c r="C963" s="217">
        <v>151.12649753210175</v>
      </c>
    </row>
    <row r="964" spans="2:3" x14ac:dyDescent="0.75">
      <c r="B964" s="218">
        <v>901</v>
      </c>
      <c r="C964" s="217">
        <v>86.202137009848684</v>
      </c>
    </row>
    <row r="965" spans="2:3" x14ac:dyDescent="0.75">
      <c r="B965" s="218">
        <v>902</v>
      </c>
      <c r="C965" s="217">
        <v>88.697998777292128</v>
      </c>
    </row>
    <row r="966" spans="2:3" x14ac:dyDescent="0.75">
      <c r="B966" s="218">
        <v>903</v>
      </c>
      <c r="C966" s="217">
        <v>138.74760785469709</v>
      </c>
    </row>
    <row r="967" spans="2:3" x14ac:dyDescent="0.75">
      <c r="B967" s="218">
        <v>904</v>
      </c>
      <c r="C967" s="217">
        <v>119.06656640006818</v>
      </c>
    </row>
    <row r="968" spans="2:3" x14ac:dyDescent="0.75">
      <c r="B968" s="218">
        <v>905</v>
      </c>
      <c r="C968" s="217">
        <v>106.39817488030151</v>
      </c>
    </row>
    <row r="969" spans="2:3" x14ac:dyDescent="0.75">
      <c r="B969" s="218">
        <v>906</v>
      </c>
      <c r="C969" s="217">
        <v>148.75011960802843</v>
      </c>
    </row>
    <row r="970" spans="2:3" x14ac:dyDescent="0.75">
      <c r="B970" s="218">
        <v>907</v>
      </c>
      <c r="C970" s="217">
        <v>232.57469196913485</v>
      </c>
    </row>
    <row r="971" spans="2:3" x14ac:dyDescent="0.75">
      <c r="B971" s="218">
        <v>908</v>
      </c>
      <c r="C971" s="217">
        <v>98.250736446153098</v>
      </c>
    </row>
    <row r="972" spans="2:3" x14ac:dyDescent="0.75">
      <c r="B972" s="218">
        <v>909</v>
      </c>
      <c r="C972" s="217">
        <v>80.140707170670439</v>
      </c>
    </row>
    <row r="973" spans="2:3" x14ac:dyDescent="0.75">
      <c r="B973" s="218">
        <v>910</v>
      </c>
      <c r="C973" s="217">
        <v>151.10136043314401</v>
      </c>
    </row>
    <row r="974" spans="2:3" x14ac:dyDescent="0.75">
      <c r="B974" s="218">
        <v>911</v>
      </c>
      <c r="C974" s="217">
        <v>171.28429959532249</v>
      </c>
    </row>
    <row r="975" spans="2:3" x14ac:dyDescent="0.75">
      <c r="B975" s="218">
        <v>912</v>
      </c>
      <c r="C975" s="217">
        <v>142.38509551680562</v>
      </c>
    </row>
    <row r="976" spans="2:3" x14ac:dyDescent="0.75">
      <c r="B976" s="218">
        <v>913</v>
      </c>
      <c r="C976" s="217">
        <v>203.29132167788364</v>
      </c>
    </row>
    <row r="977" spans="2:3" x14ac:dyDescent="0.75">
      <c r="B977" s="218">
        <v>914</v>
      </c>
      <c r="C977" s="217">
        <v>175.12344727454635</v>
      </c>
    </row>
    <row r="978" spans="2:3" x14ac:dyDescent="0.75">
      <c r="B978" s="218">
        <v>915</v>
      </c>
      <c r="C978" s="217">
        <v>103.08362351821094</v>
      </c>
    </row>
    <row r="979" spans="2:3" x14ac:dyDescent="0.75">
      <c r="B979" s="218">
        <v>916</v>
      </c>
      <c r="C979" s="217">
        <v>73.827857402453944</v>
      </c>
    </row>
    <row r="980" spans="2:3" x14ac:dyDescent="0.75">
      <c r="B980" s="218">
        <v>917</v>
      </c>
      <c r="C980" s="217">
        <v>138.09073776455023</v>
      </c>
    </row>
    <row r="981" spans="2:3" x14ac:dyDescent="0.75">
      <c r="B981" s="218">
        <v>918</v>
      </c>
      <c r="C981" s="217">
        <v>147.54830988584493</v>
      </c>
    </row>
    <row r="982" spans="2:3" x14ac:dyDescent="0.75">
      <c r="B982" s="218">
        <v>919</v>
      </c>
      <c r="C982" s="217">
        <v>100.60336712451597</v>
      </c>
    </row>
    <row r="983" spans="2:3" x14ac:dyDescent="0.75">
      <c r="B983" s="218">
        <v>920</v>
      </c>
      <c r="C983" s="217">
        <v>143.06173710341142</v>
      </c>
    </row>
    <row r="984" spans="2:3" x14ac:dyDescent="0.75">
      <c r="B984" s="218">
        <v>921</v>
      </c>
      <c r="C984" s="217">
        <v>166.82586773762472</v>
      </c>
    </row>
    <row r="985" spans="2:3" x14ac:dyDescent="0.75">
      <c r="B985" s="218">
        <v>922</v>
      </c>
      <c r="C985" s="217">
        <v>96.536702743232951</v>
      </c>
    </row>
    <row r="986" spans="2:3" x14ac:dyDescent="0.75">
      <c r="B986" s="218">
        <v>923</v>
      </c>
      <c r="C986" s="217">
        <v>101.17520067855416</v>
      </c>
    </row>
    <row r="987" spans="2:3" x14ac:dyDescent="0.75">
      <c r="B987" s="218">
        <v>924</v>
      </c>
      <c r="C987" s="217">
        <v>143.17035936464282</v>
      </c>
    </row>
    <row r="988" spans="2:3" x14ac:dyDescent="0.75">
      <c r="B988" s="218">
        <v>925</v>
      </c>
      <c r="C988" s="217">
        <v>167.31279853231862</v>
      </c>
    </row>
    <row r="989" spans="2:3" x14ac:dyDescent="0.75">
      <c r="B989" s="218">
        <v>926</v>
      </c>
      <c r="C989" s="217">
        <v>87.331635892574397</v>
      </c>
    </row>
    <row r="990" spans="2:3" x14ac:dyDescent="0.75">
      <c r="B990" s="218">
        <v>927</v>
      </c>
      <c r="C990" s="217">
        <v>139.35198723395965</v>
      </c>
    </row>
    <row r="991" spans="2:3" x14ac:dyDescent="0.75">
      <c r="B991" s="218">
        <v>928</v>
      </c>
      <c r="C991" s="217">
        <v>89.682248358329417</v>
      </c>
    </row>
    <row r="992" spans="2:3" x14ac:dyDescent="0.75">
      <c r="B992" s="218">
        <v>929</v>
      </c>
      <c r="C992" s="217">
        <v>150.66113219213153</v>
      </c>
    </row>
    <row r="993" spans="2:3" x14ac:dyDescent="0.75">
      <c r="B993" s="218">
        <v>930</v>
      </c>
      <c r="C993" s="217">
        <v>128.86749082222238</v>
      </c>
    </row>
    <row r="994" spans="2:3" x14ac:dyDescent="0.75">
      <c r="B994" s="218">
        <v>931</v>
      </c>
      <c r="C994" s="217">
        <v>138.91319620563857</v>
      </c>
    </row>
    <row r="995" spans="2:3" x14ac:dyDescent="0.75">
      <c r="B995" s="218">
        <v>932</v>
      </c>
      <c r="C995" s="217">
        <v>94.362479363126425</v>
      </c>
    </row>
    <row r="996" spans="2:3" x14ac:dyDescent="0.75">
      <c r="B996" s="218">
        <v>933</v>
      </c>
      <c r="C996" s="217">
        <v>146.75915032583131</v>
      </c>
    </row>
    <row r="997" spans="2:3" x14ac:dyDescent="0.75">
      <c r="B997" s="218">
        <v>934</v>
      </c>
      <c r="C997" s="217">
        <v>141.65537006112277</v>
      </c>
    </row>
    <row r="998" spans="2:3" x14ac:dyDescent="0.75">
      <c r="B998" s="218">
        <v>935</v>
      </c>
      <c r="C998" s="217">
        <v>130.60808653444764</v>
      </c>
    </row>
    <row r="999" spans="2:3" x14ac:dyDescent="0.75">
      <c r="B999" s="218">
        <v>936</v>
      </c>
      <c r="C999" s="217">
        <v>114.59349232338988</v>
      </c>
    </row>
    <row r="1000" spans="2:3" x14ac:dyDescent="0.75">
      <c r="B1000" s="218">
        <v>937</v>
      </c>
      <c r="C1000" s="217">
        <v>140.64520569154064</v>
      </c>
    </row>
    <row r="1001" spans="2:3" x14ac:dyDescent="0.75">
      <c r="B1001" s="218">
        <v>938</v>
      </c>
      <c r="C1001" s="217">
        <v>93.630562645545083</v>
      </c>
    </row>
    <row r="1002" spans="2:3" x14ac:dyDescent="0.75">
      <c r="B1002" s="218">
        <v>939</v>
      </c>
      <c r="C1002" s="217">
        <v>103.50933679541252</v>
      </c>
    </row>
    <row r="1003" spans="2:3" x14ac:dyDescent="0.75">
      <c r="B1003" s="218">
        <v>940</v>
      </c>
      <c r="C1003" s="217">
        <v>147.36206930012122</v>
      </c>
    </row>
    <row r="1004" spans="2:3" x14ac:dyDescent="0.75">
      <c r="B1004" s="218">
        <v>941</v>
      </c>
      <c r="C1004" s="217">
        <v>125.66379140256402</v>
      </c>
    </row>
    <row r="1005" spans="2:3" x14ac:dyDescent="0.75">
      <c r="B1005" s="218">
        <v>942</v>
      </c>
      <c r="C1005" s="217">
        <v>78.427215821005674</v>
      </c>
    </row>
    <row r="1006" spans="2:3" x14ac:dyDescent="0.75">
      <c r="B1006" s="218">
        <v>943</v>
      </c>
      <c r="C1006" s="217">
        <v>103.98224557090776</v>
      </c>
    </row>
    <row r="1007" spans="2:3" x14ac:dyDescent="0.75">
      <c r="B1007" s="218">
        <v>944</v>
      </c>
      <c r="C1007" s="217">
        <v>118.39921069790977</v>
      </c>
    </row>
    <row r="1008" spans="2:3" x14ac:dyDescent="0.75">
      <c r="B1008" s="218">
        <v>945</v>
      </c>
      <c r="C1008" s="217">
        <v>151.26823184982641</v>
      </c>
    </row>
    <row r="1009" spans="2:3" x14ac:dyDescent="0.75">
      <c r="B1009" s="218">
        <v>946</v>
      </c>
      <c r="C1009" s="217">
        <v>106.11982465032537</v>
      </c>
    </row>
    <row r="1010" spans="2:3" x14ac:dyDescent="0.75">
      <c r="B1010" s="218">
        <v>947</v>
      </c>
      <c r="C1010" s="217">
        <v>116.27496289802498</v>
      </c>
    </row>
    <row r="1011" spans="2:3" x14ac:dyDescent="0.75">
      <c r="B1011" s="218">
        <v>948</v>
      </c>
      <c r="C1011" s="217">
        <v>115.61740161415716</v>
      </c>
    </row>
    <row r="1012" spans="2:3" x14ac:dyDescent="0.75">
      <c r="B1012" s="218">
        <v>949</v>
      </c>
      <c r="C1012" s="217">
        <v>120.83999506472618</v>
      </c>
    </row>
    <row r="1013" spans="2:3" x14ac:dyDescent="0.75">
      <c r="B1013" s="218">
        <v>950</v>
      </c>
      <c r="C1013" s="217">
        <v>90.340374976441765</v>
      </c>
    </row>
    <row r="1014" spans="2:3" x14ac:dyDescent="0.75">
      <c r="B1014" s="218">
        <v>951</v>
      </c>
      <c r="C1014" s="217">
        <v>86.345916282874441</v>
      </c>
    </row>
    <row r="1015" spans="2:3" x14ac:dyDescent="0.75">
      <c r="B1015" s="218">
        <v>952</v>
      </c>
      <c r="C1015" s="217">
        <v>95.736523784438432</v>
      </c>
    </row>
    <row r="1016" spans="2:3" x14ac:dyDescent="0.75">
      <c r="B1016" s="218">
        <v>953</v>
      </c>
      <c r="C1016" s="217">
        <v>138.00891654408991</v>
      </c>
    </row>
    <row r="1017" spans="2:3" x14ac:dyDescent="0.75">
      <c r="B1017" s="218">
        <v>954</v>
      </c>
      <c r="C1017" s="217">
        <v>114.94982311376022</v>
      </c>
    </row>
    <row r="1018" spans="2:3" x14ac:dyDescent="0.75">
      <c r="B1018" s="218">
        <v>955</v>
      </c>
      <c r="C1018" s="217">
        <v>152.73587753149442</v>
      </c>
    </row>
    <row r="1019" spans="2:3" x14ac:dyDescent="0.75">
      <c r="B1019" s="218">
        <v>956</v>
      </c>
      <c r="C1019" s="217">
        <v>149.45489158938287</v>
      </c>
    </row>
    <row r="1020" spans="2:3" x14ac:dyDescent="0.75">
      <c r="B1020" s="218">
        <v>957</v>
      </c>
      <c r="C1020" s="217">
        <v>135.65732281466944</v>
      </c>
    </row>
    <row r="1021" spans="2:3" x14ac:dyDescent="0.75">
      <c r="B1021" s="218">
        <v>958</v>
      </c>
      <c r="C1021" s="217">
        <v>112.26148508341316</v>
      </c>
    </row>
    <row r="1022" spans="2:3" x14ac:dyDescent="0.75">
      <c r="B1022" s="218">
        <v>959</v>
      </c>
      <c r="C1022" s="217">
        <v>85.871612488919681</v>
      </c>
    </row>
    <row r="1023" spans="2:3" x14ac:dyDescent="0.75">
      <c r="B1023" s="218">
        <v>960</v>
      </c>
      <c r="C1023" s="217">
        <v>122.60989192745703</v>
      </c>
    </row>
    <row r="1024" spans="2:3" x14ac:dyDescent="0.75">
      <c r="B1024" s="218">
        <v>961</v>
      </c>
      <c r="C1024" s="217">
        <v>115.07782245176772</v>
      </c>
    </row>
    <row r="1025" spans="2:3" x14ac:dyDescent="0.75">
      <c r="B1025" s="218">
        <v>962</v>
      </c>
      <c r="C1025" s="217">
        <v>155.04224495909708</v>
      </c>
    </row>
    <row r="1026" spans="2:3" x14ac:dyDescent="0.75">
      <c r="B1026" s="218">
        <v>963</v>
      </c>
      <c r="C1026" s="217">
        <v>112.97426010223018</v>
      </c>
    </row>
    <row r="1027" spans="2:3" x14ac:dyDescent="0.75">
      <c r="B1027" s="218">
        <v>964</v>
      </c>
      <c r="C1027" s="217">
        <v>103.01180939828537</v>
      </c>
    </row>
    <row r="1028" spans="2:3" x14ac:dyDescent="0.75">
      <c r="B1028" s="218">
        <v>965</v>
      </c>
      <c r="C1028" s="217">
        <v>121.77301820200059</v>
      </c>
    </row>
    <row r="1029" spans="2:3" x14ac:dyDescent="0.75">
      <c r="B1029" s="218">
        <v>966</v>
      </c>
      <c r="C1029" s="217">
        <v>139.9110106930853</v>
      </c>
    </row>
    <row r="1030" spans="2:3" x14ac:dyDescent="0.75">
      <c r="B1030" s="218">
        <v>967</v>
      </c>
      <c r="C1030" s="217">
        <v>179.45646615304003</v>
      </c>
    </row>
    <row r="1031" spans="2:3" x14ac:dyDescent="0.75">
      <c r="B1031" s="218">
        <v>968</v>
      </c>
      <c r="C1031" s="217">
        <v>187.91806756151729</v>
      </c>
    </row>
    <row r="1032" spans="2:3" x14ac:dyDescent="0.75">
      <c r="B1032" s="218">
        <v>969</v>
      </c>
      <c r="C1032" s="217">
        <v>164.74048881249948</v>
      </c>
    </row>
    <row r="1033" spans="2:3" x14ac:dyDescent="0.75">
      <c r="B1033" s="218">
        <v>970</v>
      </c>
      <c r="C1033" s="217">
        <v>146.18754009150257</v>
      </c>
    </row>
    <row r="1034" spans="2:3" x14ac:dyDescent="0.75">
      <c r="B1034" s="218">
        <v>971</v>
      </c>
      <c r="C1034" s="217">
        <v>239.88538413004355</v>
      </c>
    </row>
    <row r="1035" spans="2:3" x14ac:dyDescent="0.75">
      <c r="B1035" s="218">
        <v>972</v>
      </c>
      <c r="C1035" s="217">
        <v>159.40442757691397</v>
      </c>
    </row>
    <row r="1036" spans="2:3" x14ac:dyDescent="0.75">
      <c r="B1036" s="218">
        <v>973</v>
      </c>
      <c r="C1036" s="217">
        <v>87.234221193516319</v>
      </c>
    </row>
    <row r="1037" spans="2:3" x14ac:dyDescent="0.75">
      <c r="B1037" s="218">
        <v>974</v>
      </c>
      <c r="C1037" s="217">
        <v>126.78293826143374</v>
      </c>
    </row>
    <row r="1038" spans="2:3" x14ac:dyDescent="0.75">
      <c r="B1038" s="218">
        <v>975</v>
      </c>
      <c r="C1038" s="217">
        <v>125.84082513572351</v>
      </c>
    </row>
    <row r="1039" spans="2:3" x14ac:dyDescent="0.75">
      <c r="B1039" s="218">
        <v>976</v>
      </c>
      <c r="C1039" s="217">
        <v>290.79258196980311</v>
      </c>
    </row>
    <row r="1040" spans="2:3" x14ac:dyDescent="0.75">
      <c r="B1040" s="218">
        <v>977</v>
      </c>
      <c r="C1040" s="217">
        <v>167.79183754108521</v>
      </c>
    </row>
    <row r="1041" spans="2:3" x14ac:dyDescent="0.75">
      <c r="B1041" s="218">
        <v>978</v>
      </c>
      <c r="C1041" s="217">
        <v>170.59876252362912</v>
      </c>
    </row>
    <row r="1042" spans="2:3" x14ac:dyDescent="0.75">
      <c r="B1042" s="218">
        <v>979</v>
      </c>
      <c r="C1042" s="217">
        <v>124.20044445614744</v>
      </c>
    </row>
    <row r="1043" spans="2:3" x14ac:dyDescent="0.75">
      <c r="B1043" s="218">
        <v>980</v>
      </c>
      <c r="C1043" s="217">
        <v>167.53525370353685</v>
      </c>
    </row>
    <row r="1044" spans="2:3" x14ac:dyDescent="0.75">
      <c r="B1044" s="218">
        <v>981</v>
      </c>
      <c r="C1044" s="217">
        <v>212.11279550666376</v>
      </c>
    </row>
    <row r="1045" spans="2:3" x14ac:dyDescent="0.75">
      <c r="B1045" s="218">
        <v>982</v>
      </c>
      <c r="C1045" s="217">
        <v>144.60684478794553</v>
      </c>
    </row>
    <row r="1046" spans="2:3" x14ac:dyDescent="0.75">
      <c r="B1046" s="218">
        <v>983</v>
      </c>
      <c r="C1046" s="217">
        <v>105.02750811981034</v>
      </c>
    </row>
    <row r="1047" spans="2:3" x14ac:dyDescent="0.75">
      <c r="B1047" s="218">
        <v>984</v>
      </c>
      <c r="C1047" s="217">
        <v>191.16268232949739</v>
      </c>
    </row>
    <row r="1048" spans="2:3" x14ac:dyDescent="0.75">
      <c r="B1048" s="218">
        <v>985</v>
      </c>
      <c r="C1048" s="217">
        <v>96.11555089766307</v>
      </c>
    </row>
    <row r="1049" spans="2:3" x14ac:dyDescent="0.75">
      <c r="B1049" s="218">
        <v>986</v>
      </c>
      <c r="C1049" s="217">
        <v>172.56624351481179</v>
      </c>
    </row>
    <row r="1050" spans="2:3" x14ac:dyDescent="0.75">
      <c r="B1050" s="218">
        <v>987</v>
      </c>
      <c r="C1050" s="217">
        <v>80.65063509158351</v>
      </c>
    </row>
    <row r="1051" spans="2:3" x14ac:dyDescent="0.75">
      <c r="B1051" s="218">
        <v>988</v>
      </c>
      <c r="C1051" s="217">
        <v>150.71605820400933</v>
      </c>
    </row>
    <row r="1052" spans="2:3" x14ac:dyDescent="0.75">
      <c r="B1052" s="218">
        <v>989</v>
      </c>
      <c r="C1052" s="217">
        <v>115.0917318010675</v>
      </c>
    </row>
    <row r="1053" spans="2:3" x14ac:dyDescent="0.75">
      <c r="B1053" s="218">
        <v>990</v>
      </c>
      <c r="C1053" s="217">
        <v>173.84024226649177</v>
      </c>
    </row>
    <row r="1054" spans="2:3" x14ac:dyDescent="0.75">
      <c r="B1054" s="218">
        <v>991</v>
      </c>
      <c r="C1054" s="217">
        <v>104.83622199302623</v>
      </c>
    </row>
    <row r="1055" spans="2:3" x14ac:dyDescent="0.75">
      <c r="B1055" s="218">
        <v>992</v>
      </c>
      <c r="C1055" s="217">
        <v>115.06908198809349</v>
      </c>
    </row>
    <row r="1056" spans="2:3" x14ac:dyDescent="0.75">
      <c r="B1056" s="218">
        <v>993</v>
      </c>
      <c r="C1056" s="217">
        <v>110.57766527377865</v>
      </c>
    </row>
    <row r="1057" spans="2:3" x14ac:dyDescent="0.75">
      <c r="B1057" s="218">
        <v>994</v>
      </c>
      <c r="C1057" s="217">
        <v>143.65223645349027</v>
      </c>
    </row>
    <row r="1058" spans="2:3" x14ac:dyDescent="0.75">
      <c r="B1058" s="218">
        <v>995</v>
      </c>
      <c r="C1058" s="217">
        <v>87.210561281483379</v>
      </c>
    </row>
    <row r="1059" spans="2:3" x14ac:dyDescent="0.75">
      <c r="B1059" s="218">
        <v>996</v>
      </c>
      <c r="C1059" s="217">
        <v>126.2087338907205</v>
      </c>
    </row>
    <row r="1060" spans="2:3" x14ac:dyDescent="0.75">
      <c r="B1060" s="218">
        <v>997</v>
      </c>
      <c r="C1060" s="217">
        <v>169.37989455442423</v>
      </c>
    </row>
    <row r="1061" spans="2:3" x14ac:dyDescent="0.75">
      <c r="B1061" s="218">
        <v>998</v>
      </c>
      <c r="C1061" s="217">
        <v>122.16367645514444</v>
      </c>
    </row>
    <row r="1062" spans="2:3" x14ac:dyDescent="0.75">
      <c r="B1062" s="218">
        <v>999</v>
      </c>
      <c r="C1062" s="217">
        <v>116.03245178532131</v>
      </c>
    </row>
    <row r="1063" spans="2:3" x14ac:dyDescent="0.75">
      <c r="B1063" s="218">
        <v>1000</v>
      </c>
      <c r="C1063" s="217">
        <v>88.291463898427594</v>
      </c>
    </row>
    <row r="1064" spans="2:3" x14ac:dyDescent="0.75">
      <c r="B1064" s="218">
        <v>1001</v>
      </c>
      <c r="C1064" s="217">
        <v>164.01718737007357</v>
      </c>
    </row>
    <row r="1065" spans="2:3" x14ac:dyDescent="0.75">
      <c r="B1065" s="218">
        <v>1002</v>
      </c>
      <c r="C1065" s="217">
        <v>91.176474780703586</v>
      </c>
    </row>
    <row r="1066" spans="2:3" x14ac:dyDescent="0.75">
      <c r="B1066" s="218">
        <v>1003</v>
      </c>
      <c r="C1066" s="217">
        <v>103.57236887686253</v>
      </c>
    </row>
    <row r="1067" spans="2:3" x14ac:dyDescent="0.75">
      <c r="B1067" s="218">
        <v>1004</v>
      </c>
      <c r="C1067" s="217">
        <v>184.42849440907824</v>
      </c>
    </row>
    <row r="1068" spans="2:3" x14ac:dyDescent="0.75">
      <c r="B1068" s="218">
        <v>1005</v>
      </c>
      <c r="C1068" s="217">
        <v>131.14591316847677</v>
      </c>
    </row>
    <row r="1069" spans="2:3" x14ac:dyDescent="0.75">
      <c r="B1069" s="218">
        <v>1006</v>
      </c>
      <c r="C1069" s="217">
        <v>166.36473959869068</v>
      </c>
    </row>
    <row r="1070" spans="2:3" x14ac:dyDescent="0.75">
      <c r="B1070" s="218">
        <v>1007</v>
      </c>
      <c r="C1070" s="217">
        <v>152.73314039068657</v>
      </c>
    </row>
    <row r="1071" spans="2:3" x14ac:dyDescent="0.75">
      <c r="B1071" s="218">
        <v>1008</v>
      </c>
      <c r="C1071" s="217">
        <v>63.478030006101797</v>
      </c>
    </row>
    <row r="1072" spans="2:3" x14ac:dyDescent="0.75">
      <c r="B1072" s="218">
        <v>1009</v>
      </c>
      <c r="C1072" s="217">
        <v>215.5541453806396</v>
      </c>
    </row>
    <row r="1073" spans="2:3" x14ac:dyDescent="0.75">
      <c r="B1073" s="218">
        <v>1010</v>
      </c>
      <c r="C1073" s="217">
        <v>171.17396883294401</v>
      </c>
    </row>
    <row r="1074" spans="2:3" x14ac:dyDescent="0.75">
      <c r="B1074" s="218">
        <v>1011</v>
      </c>
      <c r="C1074" s="217">
        <v>105.49339749114678</v>
      </c>
    </row>
    <row r="1075" spans="2:3" x14ac:dyDescent="0.75">
      <c r="B1075" s="218">
        <v>1012</v>
      </c>
      <c r="C1075" s="217">
        <v>143.7056033168368</v>
      </c>
    </row>
    <row r="1076" spans="2:3" x14ac:dyDescent="0.75">
      <c r="B1076" s="218">
        <v>1013</v>
      </c>
      <c r="C1076" s="217">
        <v>145.35585147961447</v>
      </c>
    </row>
    <row r="1077" spans="2:3" x14ac:dyDescent="0.75">
      <c r="B1077" s="218">
        <v>1014</v>
      </c>
      <c r="C1077" s="217">
        <v>114.70928386735007</v>
      </c>
    </row>
    <row r="1078" spans="2:3" x14ac:dyDescent="0.75">
      <c r="B1078" s="218">
        <v>1015</v>
      </c>
      <c r="C1078" s="217">
        <v>117.70181335218625</v>
      </c>
    </row>
    <row r="1079" spans="2:3" x14ac:dyDescent="0.75">
      <c r="B1079" s="218">
        <v>1016</v>
      </c>
      <c r="C1079" s="217">
        <v>77.101509240595462</v>
      </c>
    </row>
    <row r="1080" spans="2:3" x14ac:dyDescent="0.75">
      <c r="B1080" s="218">
        <v>1017</v>
      </c>
      <c r="C1080" s="217">
        <v>78.516639835192564</v>
      </c>
    </row>
    <row r="1081" spans="2:3" x14ac:dyDescent="0.75">
      <c r="B1081" s="218">
        <v>1018</v>
      </c>
      <c r="C1081" s="217">
        <v>104.95248856585619</v>
      </c>
    </row>
    <row r="1082" spans="2:3" x14ac:dyDescent="0.75">
      <c r="B1082" s="218">
        <v>1019</v>
      </c>
      <c r="C1082" s="217">
        <v>88.72933735204083</v>
      </c>
    </row>
    <row r="1083" spans="2:3" x14ac:dyDescent="0.75">
      <c r="B1083" s="218">
        <v>1020</v>
      </c>
      <c r="C1083" s="217">
        <v>109.57946438559425</v>
      </c>
    </row>
    <row r="1084" spans="2:3" x14ac:dyDescent="0.75">
      <c r="B1084" s="218">
        <v>1021</v>
      </c>
      <c r="C1084" s="217">
        <v>100.32423526759362</v>
      </c>
    </row>
    <row r="1085" spans="2:3" x14ac:dyDescent="0.75">
      <c r="B1085" s="218">
        <v>1022</v>
      </c>
      <c r="C1085" s="217">
        <v>105.77247136467079</v>
      </c>
    </row>
    <row r="1086" spans="2:3" x14ac:dyDescent="0.75">
      <c r="B1086" s="218">
        <v>1023</v>
      </c>
      <c r="C1086" s="217">
        <v>157.561474214366</v>
      </c>
    </row>
    <row r="1087" spans="2:3" x14ac:dyDescent="0.75">
      <c r="B1087" s="218">
        <v>1024</v>
      </c>
      <c r="C1087" s="217">
        <v>112.70212067817683</v>
      </c>
    </row>
    <row r="1088" spans="2:3" x14ac:dyDescent="0.75">
      <c r="B1088" s="218">
        <v>1025</v>
      </c>
      <c r="C1088" s="217">
        <v>135.29895730309784</v>
      </c>
    </row>
    <row r="1089" spans="2:3" x14ac:dyDescent="0.75">
      <c r="B1089" s="218">
        <v>1026</v>
      </c>
      <c r="C1089" s="217">
        <v>151.31242171140369</v>
      </c>
    </row>
    <row r="1090" spans="2:3" x14ac:dyDescent="0.75">
      <c r="B1090" s="218">
        <v>1027</v>
      </c>
      <c r="C1090" s="217">
        <v>208.82677671001349</v>
      </c>
    </row>
    <row r="1091" spans="2:3" x14ac:dyDescent="0.75">
      <c r="B1091" s="218">
        <v>1028</v>
      </c>
      <c r="C1091" s="217">
        <v>85.626178103523912</v>
      </c>
    </row>
    <row r="1092" spans="2:3" x14ac:dyDescent="0.75">
      <c r="B1092" s="218">
        <v>1029</v>
      </c>
      <c r="C1092" s="217">
        <v>113.34308323257987</v>
      </c>
    </row>
    <row r="1093" spans="2:3" x14ac:dyDescent="0.75">
      <c r="B1093" s="218">
        <v>1030</v>
      </c>
      <c r="C1093" s="217">
        <v>123.13498784186515</v>
      </c>
    </row>
    <row r="1094" spans="2:3" x14ac:dyDescent="0.75">
      <c r="B1094" s="218">
        <v>1031</v>
      </c>
      <c r="C1094" s="217">
        <v>160.60690896253374</v>
      </c>
    </row>
    <row r="1095" spans="2:3" x14ac:dyDescent="0.75">
      <c r="B1095" s="218">
        <v>1032</v>
      </c>
      <c r="C1095" s="217">
        <v>142.63257797484394</v>
      </c>
    </row>
    <row r="1096" spans="2:3" x14ac:dyDescent="0.75">
      <c r="B1096" s="218">
        <v>1033</v>
      </c>
      <c r="C1096" s="217">
        <v>247.92482088632261</v>
      </c>
    </row>
    <row r="1097" spans="2:3" x14ac:dyDescent="0.75">
      <c r="B1097" s="218">
        <v>1034</v>
      </c>
      <c r="C1097" s="217">
        <v>119.52592985508785</v>
      </c>
    </row>
    <row r="1098" spans="2:3" x14ac:dyDescent="0.75">
      <c r="B1098" s="218">
        <v>1035</v>
      </c>
      <c r="C1098" s="217">
        <v>85.206865332039285</v>
      </c>
    </row>
    <row r="1099" spans="2:3" x14ac:dyDescent="0.75">
      <c r="B1099" s="218">
        <v>1036</v>
      </c>
      <c r="C1099" s="217">
        <v>152.21184386319345</v>
      </c>
    </row>
    <row r="1100" spans="2:3" x14ac:dyDescent="0.75">
      <c r="B1100" s="218">
        <v>1037</v>
      </c>
      <c r="C1100" s="217">
        <v>184.21884169551205</v>
      </c>
    </row>
    <row r="1101" spans="2:3" x14ac:dyDescent="0.75">
      <c r="B1101" s="218">
        <v>1038</v>
      </c>
      <c r="C1101" s="217">
        <v>143.58620037335521</v>
      </c>
    </row>
    <row r="1102" spans="2:3" x14ac:dyDescent="0.75">
      <c r="B1102" s="218">
        <v>1039</v>
      </c>
      <c r="C1102" s="217">
        <v>123.09731609828307</v>
      </c>
    </row>
    <row r="1103" spans="2:3" x14ac:dyDescent="0.75">
      <c r="B1103" s="218">
        <v>1040</v>
      </c>
      <c r="C1103" s="217">
        <v>87.713994587129605</v>
      </c>
    </row>
    <row r="1104" spans="2:3" x14ac:dyDescent="0.75">
      <c r="B1104" s="218">
        <v>1041</v>
      </c>
      <c r="C1104" s="217">
        <v>89.023200864529571</v>
      </c>
    </row>
    <row r="1105" spans="2:3" x14ac:dyDescent="0.75">
      <c r="B1105" s="218">
        <v>1042</v>
      </c>
      <c r="C1105" s="217">
        <v>161.48236919129806</v>
      </c>
    </row>
    <row r="1106" spans="2:3" x14ac:dyDescent="0.75">
      <c r="B1106" s="218">
        <v>1043</v>
      </c>
      <c r="C1106" s="217">
        <v>111.03971752260989</v>
      </c>
    </row>
    <row r="1107" spans="2:3" x14ac:dyDescent="0.75">
      <c r="B1107" s="218">
        <v>1044</v>
      </c>
      <c r="C1107" s="217">
        <v>137.95512135872838</v>
      </c>
    </row>
    <row r="1108" spans="2:3" x14ac:dyDescent="0.75">
      <c r="B1108" s="218">
        <v>1045</v>
      </c>
      <c r="C1108" s="217">
        <v>153.71818905006074</v>
      </c>
    </row>
    <row r="1109" spans="2:3" x14ac:dyDescent="0.75">
      <c r="B1109" s="218">
        <v>1046</v>
      </c>
      <c r="C1109" s="217">
        <v>162.64732039143283</v>
      </c>
    </row>
    <row r="1110" spans="2:3" x14ac:dyDescent="0.75">
      <c r="B1110" s="218">
        <v>1047</v>
      </c>
      <c r="C1110" s="217">
        <v>114.46895446548787</v>
      </c>
    </row>
    <row r="1111" spans="2:3" x14ac:dyDescent="0.75">
      <c r="B1111" s="218">
        <v>1048</v>
      </c>
      <c r="C1111" s="217">
        <v>99.845303793221788</v>
      </c>
    </row>
    <row r="1112" spans="2:3" x14ac:dyDescent="0.75">
      <c r="B1112" s="218">
        <v>1049</v>
      </c>
      <c r="C1112" s="217">
        <v>111.41519178964016</v>
      </c>
    </row>
    <row r="1113" spans="2:3" x14ac:dyDescent="0.75">
      <c r="B1113" s="218">
        <v>1050</v>
      </c>
      <c r="C1113" s="217">
        <v>117.27829014485837</v>
      </c>
    </row>
    <row r="1114" spans="2:3" x14ac:dyDescent="0.75">
      <c r="B1114" s="218">
        <v>1051</v>
      </c>
      <c r="C1114" s="217">
        <v>121.11446263017402</v>
      </c>
    </row>
    <row r="1115" spans="2:3" x14ac:dyDescent="0.75">
      <c r="B1115" s="218">
        <v>1052</v>
      </c>
      <c r="C1115" s="217">
        <v>157.65119377283062</v>
      </c>
    </row>
    <row r="1116" spans="2:3" x14ac:dyDescent="0.75">
      <c r="B1116" s="218">
        <v>1053</v>
      </c>
      <c r="C1116" s="217">
        <v>121.357197391395</v>
      </c>
    </row>
    <row r="1117" spans="2:3" x14ac:dyDescent="0.75">
      <c r="B1117" s="218">
        <v>1054</v>
      </c>
      <c r="C1117" s="217">
        <v>102.98333144941186</v>
      </c>
    </row>
    <row r="1118" spans="2:3" x14ac:dyDescent="0.75">
      <c r="B1118" s="218">
        <v>1055</v>
      </c>
      <c r="C1118" s="217">
        <v>130.82532536578583</v>
      </c>
    </row>
    <row r="1119" spans="2:3" x14ac:dyDescent="0.75">
      <c r="B1119" s="218">
        <v>1056</v>
      </c>
      <c r="C1119" s="217">
        <v>110.07346586300773</v>
      </c>
    </row>
    <row r="1120" spans="2:3" x14ac:dyDescent="0.75">
      <c r="B1120" s="218">
        <v>1057</v>
      </c>
      <c r="C1120" s="217">
        <v>112.27072825995695</v>
      </c>
    </row>
    <row r="1121" spans="2:3" x14ac:dyDescent="0.75">
      <c r="B1121" s="218">
        <v>1058</v>
      </c>
      <c r="C1121" s="217">
        <v>121.43461198719515</v>
      </c>
    </row>
    <row r="1122" spans="2:3" x14ac:dyDescent="0.75">
      <c r="B1122" s="218">
        <v>1059</v>
      </c>
      <c r="C1122" s="217">
        <v>84.099874459829081</v>
      </c>
    </row>
    <row r="1123" spans="2:3" x14ac:dyDescent="0.75">
      <c r="B1123" s="218">
        <v>1060</v>
      </c>
      <c r="C1123" s="217">
        <v>177.80543306027704</v>
      </c>
    </row>
    <row r="1124" spans="2:3" x14ac:dyDescent="0.75">
      <c r="B1124" s="218">
        <v>1061</v>
      </c>
      <c r="C1124" s="217">
        <v>103.89417473007279</v>
      </c>
    </row>
    <row r="1125" spans="2:3" x14ac:dyDescent="0.75">
      <c r="B1125" s="218">
        <v>1062</v>
      </c>
      <c r="C1125" s="217">
        <v>146.07676040566488</v>
      </c>
    </row>
    <row r="1126" spans="2:3" x14ac:dyDescent="0.75">
      <c r="B1126" s="218">
        <v>1063</v>
      </c>
      <c r="C1126" s="217">
        <v>156.10341976862981</v>
      </c>
    </row>
    <row r="1127" spans="2:3" x14ac:dyDescent="0.75">
      <c r="B1127" s="218">
        <v>1064</v>
      </c>
      <c r="C1127" s="217">
        <v>149.71870753205036</v>
      </c>
    </row>
    <row r="1128" spans="2:3" x14ac:dyDescent="0.75">
      <c r="B1128" s="218">
        <v>1065</v>
      </c>
      <c r="C1128" s="217">
        <v>105.50312963643813</v>
      </c>
    </row>
    <row r="1129" spans="2:3" x14ac:dyDescent="0.75">
      <c r="B1129" s="218">
        <v>1066</v>
      </c>
      <c r="C1129" s="217">
        <v>92.711681629841692</v>
      </c>
    </row>
    <row r="1130" spans="2:3" x14ac:dyDescent="0.75">
      <c r="B1130" s="218">
        <v>1067</v>
      </c>
      <c r="C1130" s="217">
        <v>71.745554065207131</v>
      </c>
    </row>
    <row r="1131" spans="2:3" x14ac:dyDescent="0.75">
      <c r="B1131" s="218">
        <v>1068</v>
      </c>
      <c r="C1131" s="217">
        <v>217.7887800692165</v>
      </c>
    </row>
    <row r="1132" spans="2:3" x14ac:dyDescent="0.75">
      <c r="B1132" s="218">
        <v>1069</v>
      </c>
      <c r="C1132" s="217">
        <v>203.42112385375745</v>
      </c>
    </row>
    <row r="1133" spans="2:3" x14ac:dyDescent="0.75">
      <c r="B1133" s="218">
        <v>1070</v>
      </c>
      <c r="C1133" s="217">
        <v>147.12936450765389</v>
      </c>
    </row>
    <row r="1134" spans="2:3" x14ac:dyDescent="0.75">
      <c r="B1134" s="218">
        <v>1071</v>
      </c>
      <c r="C1134" s="217">
        <v>125.86043830948431</v>
      </c>
    </row>
    <row r="1135" spans="2:3" x14ac:dyDescent="0.75">
      <c r="B1135" s="218">
        <v>1072</v>
      </c>
      <c r="C1135" s="217">
        <v>137.64537356737105</v>
      </c>
    </row>
    <row r="1136" spans="2:3" x14ac:dyDescent="0.75">
      <c r="B1136" s="218">
        <v>1073</v>
      </c>
      <c r="C1136" s="217">
        <v>127.61875535849218</v>
      </c>
    </row>
    <row r="1137" spans="2:3" x14ac:dyDescent="0.75">
      <c r="B1137" s="218">
        <v>1074</v>
      </c>
      <c r="C1137" s="217">
        <v>195.61673976299963</v>
      </c>
    </row>
    <row r="1138" spans="2:3" x14ac:dyDescent="0.75">
      <c r="B1138" s="218">
        <v>1075</v>
      </c>
      <c r="C1138" s="217">
        <v>135.79795725749477</v>
      </c>
    </row>
    <row r="1139" spans="2:3" x14ac:dyDescent="0.75">
      <c r="B1139" s="218">
        <v>1076</v>
      </c>
      <c r="C1139" s="217">
        <v>100.38855392536264</v>
      </c>
    </row>
    <row r="1140" spans="2:3" x14ac:dyDescent="0.75">
      <c r="B1140" s="218">
        <v>1077</v>
      </c>
      <c r="C1140" s="217">
        <v>139.85422066562751</v>
      </c>
    </row>
    <row r="1141" spans="2:3" x14ac:dyDescent="0.75">
      <c r="B1141" s="218">
        <v>1078</v>
      </c>
      <c r="C1141" s="217">
        <v>132.35632830598649</v>
      </c>
    </row>
    <row r="1142" spans="2:3" x14ac:dyDescent="0.75">
      <c r="B1142" s="218">
        <v>1079</v>
      </c>
      <c r="C1142" s="217">
        <v>156.66633948381443</v>
      </c>
    </row>
    <row r="1143" spans="2:3" x14ac:dyDescent="0.75">
      <c r="B1143" s="218">
        <v>1080</v>
      </c>
      <c r="C1143" s="217">
        <v>88.358726068439054</v>
      </c>
    </row>
    <row r="1144" spans="2:3" x14ac:dyDescent="0.75">
      <c r="B1144" s="218">
        <v>1081</v>
      </c>
      <c r="C1144" s="217">
        <v>80.05263037335294</v>
      </c>
    </row>
    <row r="1145" spans="2:3" x14ac:dyDescent="0.75">
      <c r="B1145" s="218">
        <v>1082</v>
      </c>
      <c r="C1145" s="217">
        <v>144.59428134556887</v>
      </c>
    </row>
    <row r="1146" spans="2:3" x14ac:dyDescent="0.75">
      <c r="B1146" s="218">
        <v>1083</v>
      </c>
      <c r="C1146" s="217">
        <v>103.12792759497017</v>
      </c>
    </row>
    <row r="1147" spans="2:3" x14ac:dyDescent="0.75">
      <c r="B1147" s="218">
        <v>1084</v>
      </c>
      <c r="C1147" s="217">
        <v>122.65469240949848</v>
      </c>
    </row>
    <row r="1148" spans="2:3" x14ac:dyDescent="0.75">
      <c r="B1148" s="218">
        <v>1085</v>
      </c>
      <c r="C1148" s="217">
        <v>81.440836640988778</v>
      </c>
    </row>
    <row r="1149" spans="2:3" x14ac:dyDescent="0.75">
      <c r="B1149" s="218">
        <v>1086</v>
      </c>
      <c r="C1149" s="217">
        <v>138.83904721869516</v>
      </c>
    </row>
    <row r="1150" spans="2:3" x14ac:dyDescent="0.75">
      <c r="B1150" s="218">
        <v>1087</v>
      </c>
      <c r="C1150" s="217">
        <v>136.47850147694882</v>
      </c>
    </row>
    <row r="1151" spans="2:3" x14ac:dyDescent="0.75">
      <c r="B1151" s="218">
        <v>1088</v>
      </c>
      <c r="C1151" s="217">
        <v>143.26670734607009</v>
      </c>
    </row>
    <row r="1152" spans="2:3" x14ac:dyDescent="0.75">
      <c r="B1152" s="218">
        <v>1089</v>
      </c>
      <c r="C1152" s="217">
        <v>144.38920546117495</v>
      </c>
    </row>
    <row r="1153" spans="2:3" x14ac:dyDescent="0.75">
      <c r="B1153" s="218">
        <v>1090</v>
      </c>
      <c r="C1153" s="217">
        <v>86.501426420317316</v>
      </c>
    </row>
    <row r="1154" spans="2:3" x14ac:dyDescent="0.75">
      <c r="B1154" s="218">
        <v>1091</v>
      </c>
      <c r="C1154" s="217">
        <v>155.44587088948111</v>
      </c>
    </row>
    <row r="1155" spans="2:3" x14ac:dyDescent="0.75">
      <c r="B1155" s="218">
        <v>1092</v>
      </c>
      <c r="C1155" s="217">
        <v>59.825166758277533</v>
      </c>
    </row>
    <row r="1156" spans="2:3" x14ac:dyDescent="0.75">
      <c r="B1156" s="218">
        <v>1093</v>
      </c>
      <c r="C1156" s="217">
        <v>92.907107392735227</v>
      </c>
    </row>
    <row r="1157" spans="2:3" x14ac:dyDescent="0.75">
      <c r="B1157" s="218">
        <v>1094</v>
      </c>
      <c r="C1157" s="217">
        <v>130.73906584392449</v>
      </c>
    </row>
    <row r="1158" spans="2:3" x14ac:dyDescent="0.75">
      <c r="B1158" s="218">
        <v>1095</v>
      </c>
      <c r="C1158" s="217">
        <v>117.66980455103219</v>
      </c>
    </row>
    <row r="1159" spans="2:3" x14ac:dyDescent="0.75">
      <c r="B1159" s="218">
        <v>1096</v>
      </c>
      <c r="C1159" s="217">
        <v>108.81385367926774</v>
      </c>
    </row>
    <row r="1160" spans="2:3" x14ac:dyDescent="0.75">
      <c r="B1160" s="218">
        <v>1097</v>
      </c>
      <c r="C1160" s="217">
        <v>136.98934994927134</v>
      </c>
    </row>
    <row r="1161" spans="2:3" x14ac:dyDescent="0.75">
      <c r="B1161" s="218">
        <v>1098</v>
      </c>
      <c r="C1161" s="217">
        <v>169.76172138990506</v>
      </c>
    </row>
    <row r="1162" spans="2:3" x14ac:dyDescent="0.75">
      <c r="B1162" s="218">
        <v>1099</v>
      </c>
      <c r="C1162" s="217">
        <v>191.63449263806703</v>
      </c>
    </row>
    <row r="1163" spans="2:3" x14ac:dyDescent="0.75">
      <c r="B1163" s="218">
        <v>1100</v>
      </c>
      <c r="C1163" s="217">
        <v>119.88109896889736</v>
      </c>
    </row>
    <row r="1164" spans="2:3" x14ac:dyDescent="0.75">
      <c r="B1164" s="218">
        <v>1101</v>
      </c>
      <c r="C1164" s="217">
        <v>139.1379716525627</v>
      </c>
    </row>
    <row r="1165" spans="2:3" x14ac:dyDescent="0.75">
      <c r="B1165" s="218">
        <v>1102</v>
      </c>
      <c r="C1165" s="217">
        <v>168.1702336866864</v>
      </c>
    </row>
    <row r="1166" spans="2:3" x14ac:dyDescent="0.75">
      <c r="B1166" s="218">
        <v>1103</v>
      </c>
      <c r="C1166" s="217">
        <v>111.25453149247399</v>
      </c>
    </row>
    <row r="1167" spans="2:3" x14ac:dyDescent="0.75">
      <c r="B1167" s="218">
        <v>1104</v>
      </c>
      <c r="C1167" s="217">
        <v>201.52695467400727</v>
      </c>
    </row>
    <row r="1168" spans="2:3" x14ac:dyDescent="0.75">
      <c r="B1168" s="218">
        <v>1105</v>
      </c>
      <c r="C1168" s="217">
        <v>132.06498163836793</v>
      </c>
    </row>
    <row r="1169" spans="2:3" x14ac:dyDescent="0.75">
      <c r="B1169" s="218">
        <v>1106</v>
      </c>
      <c r="C1169" s="217">
        <v>120.54406386777011</v>
      </c>
    </row>
    <row r="1170" spans="2:3" x14ac:dyDescent="0.75">
      <c r="B1170" s="218">
        <v>1107</v>
      </c>
      <c r="C1170" s="217">
        <v>83.788683503856177</v>
      </c>
    </row>
    <row r="1171" spans="2:3" x14ac:dyDescent="0.75">
      <c r="B1171" s="218">
        <v>1108</v>
      </c>
      <c r="C1171" s="217">
        <v>85.731792874583448</v>
      </c>
    </row>
    <row r="1172" spans="2:3" x14ac:dyDescent="0.75">
      <c r="B1172" s="218">
        <v>1109</v>
      </c>
      <c r="C1172" s="217">
        <v>108.28424734548325</v>
      </c>
    </row>
    <row r="1173" spans="2:3" x14ac:dyDescent="0.75">
      <c r="B1173" s="218">
        <v>1110</v>
      </c>
      <c r="C1173" s="217">
        <v>86.405269597196551</v>
      </c>
    </row>
    <row r="1174" spans="2:3" x14ac:dyDescent="0.75">
      <c r="B1174" s="218">
        <v>1111</v>
      </c>
      <c r="C1174" s="217">
        <v>138.47531856173723</v>
      </c>
    </row>
    <row r="1175" spans="2:3" x14ac:dyDescent="0.75">
      <c r="B1175" s="218">
        <v>1112</v>
      </c>
      <c r="C1175" s="217">
        <v>108.90094275905031</v>
      </c>
    </row>
    <row r="1176" spans="2:3" x14ac:dyDescent="0.75">
      <c r="B1176" s="218">
        <v>1113</v>
      </c>
      <c r="C1176" s="217">
        <v>120.93428375388346</v>
      </c>
    </row>
    <row r="1177" spans="2:3" x14ac:dyDescent="0.75">
      <c r="B1177" s="218">
        <v>1114</v>
      </c>
      <c r="C1177" s="217">
        <v>202.08984763977756</v>
      </c>
    </row>
    <row r="1178" spans="2:3" x14ac:dyDescent="0.75">
      <c r="B1178" s="218">
        <v>1115</v>
      </c>
      <c r="C1178" s="217">
        <v>101.73266330226657</v>
      </c>
    </row>
    <row r="1179" spans="2:3" x14ac:dyDescent="0.75">
      <c r="B1179" s="218">
        <v>1116</v>
      </c>
      <c r="C1179" s="217">
        <v>120.81784289433118</v>
      </c>
    </row>
    <row r="1180" spans="2:3" x14ac:dyDescent="0.75">
      <c r="B1180" s="218">
        <v>1117</v>
      </c>
      <c r="C1180" s="217">
        <v>139.96979713408371</v>
      </c>
    </row>
    <row r="1181" spans="2:3" x14ac:dyDescent="0.75">
      <c r="B1181" s="218">
        <v>1118</v>
      </c>
      <c r="C1181" s="217">
        <v>107.69889763878192</v>
      </c>
    </row>
    <row r="1182" spans="2:3" x14ac:dyDescent="0.75">
      <c r="B1182" s="218">
        <v>1119</v>
      </c>
      <c r="C1182" s="217">
        <v>107.21214663954592</v>
      </c>
    </row>
    <row r="1183" spans="2:3" x14ac:dyDescent="0.75">
      <c r="B1183" s="218">
        <v>1120</v>
      </c>
      <c r="C1183" s="217">
        <v>124.51647582962828</v>
      </c>
    </row>
    <row r="1184" spans="2:3" x14ac:dyDescent="0.75">
      <c r="B1184" s="218">
        <v>1121</v>
      </c>
      <c r="C1184" s="217">
        <v>102.17923709999586</v>
      </c>
    </row>
    <row r="1185" spans="2:3" x14ac:dyDescent="0.75">
      <c r="B1185" s="218">
        <v>1122</v>
      </c>
      <c r="C1185" s="217">
        <v>164.71543296253256</v>
      </c>
    </row>
    <row r="1186" spans="2:3" x14ac:dyDescent="0.75">
      <c r="B1186" s="218">
        <v>1123</v>
      </c>
      <c r="C1186" s="217">
        <v>147.89993352492468</v>
      </c>
    </row>
    <row r="1187" spans="2:3" x14ac:dyDescent="0.75">
      <c r="B1187" s="218">
        <v>1124</v>
      </c>
      <c r="C1187" s="217">
        <v>167.9656816981128</v>
      </c>
    </row>
    <row r="1188" spans="2:3" x14ac:dyDescent="0.75">
      <c r="B1188" s="218">
        <v>1125</v>
      </c>
      <c r="C1188" s="217">
        <v>239.71906604748494</v>
      </c>
    </row>
    <row r="1189" spans="2:3" x14ac:dyDescent="0.75">
      <c r="B1189" s="218">
        <v>1126</v>
      </c>
      <c r="C1189" s="217">
        <v>108.48784039312891</v>
      </c>
    </row>
    <row r="1190" spans="2:3" x14ac:dyDescent="0.75">
      <c r="B1190" s="218">
        <v>1127</v>
      </c>
      <c r="C1190" s="217">
        <v>138.0347177427814</v>
      </c>
    </row>
    <row r="1191" spans="2:3" x14ac:dyDescent="0.75">
      <c r="B1191" s="218">
        <v>1128</v>
      </c>
      <c r="C1191" s="217">
        <v>99.709133525691058</v>
      </c>
    </row>
    <row r="1192" spans="2:3" x14ac:dyDescent="0.75">
      <c r="B1192" s="218">
        <v>1129</v>
      </c>
      <c r="C1192" s="217">
        <v>113.87453800249708</v>
      </c>
    </row>
    <row r="1193" spans="2:3" x14ac:dyDescent="0.75">
      <c r="B1193" s="218">
        <v>1130</v>
      </c>
      <c r="C1193" s="217">
        <v>125.52077436903477</v>
      </c>
    </row>
    <row r="1194" spans="2:3" x14ac:dyDescent="0.75">
      <c r="B1194" s="218">
        <v>1131</v>
      </c>
      <c r="C1194" s="217">
        <v>99.815510794948196</v>
      </c>
    </row>
    <row r="1195" spans="2:3" x14ac:dyDescent="0.75">
      <c r="B1195" s="218">
        <v>1132</v>
      </c>
      <c r="C1195" s="217">
        <v>123.07996839919922</v>
      </c>
    </row>
    <row r="1196" spans="2:3" x14ac:dyDescent="0.75">
      <c r="B1196" s="218">
        <v>1133</v>
      </c>
      <c r="C1196" s="217">
        <v>85.596992649155055</v>
      </c>
    </row>
    <row r="1197" spans="2:3" x14ac:dyDescent="0.75">
      <c r="B1197" s="218">
        <v>1134</v>
      </c>
      <c r="C1197" s="217">
        <v>111.37423512231841</v>
      </c>
    </row>
    <row r="1198" spans="2:3" x14ac:dyDescent="0.75">
      <c r="B1198" s="218">
        <v>1135</v>
      </c>
      <c r="C1198" s="217">
        <v>165.89979049690251</v>
      </c>
    </row>
    <row r="1199" spans="2:3" x14ac:dyDescent="0.75">
      <c r="B1199" s="218">
        <v>1136</v>
      </c>
      <c r="C1199" s="217">
        <v>160.51884953031575</v>
      </c>
    </row>
    <row r="1200" spans="2:3" x14ac:dyDescent="0.75">
      <c r="B1200" s="218">
        <v>1137</v>
      </c>
      <c r="C1200" s="217">
        <v>144.95005437460767</v>
      </c>
    </row>
    <row r="1201" spans="2:3" x14ac:dyDescent="0.75">
      <c r="B1201" s="218">
        <v>1138</v>
      </c>
      <c r="C1201" s="217">
        <v>127.07268373822502</v>
      </c>
    </row>
    <row r="1202" spans="2:3" x14ac:dyDescent="0.75">
      <c r="B1202" s="218">
        <v>1139</v>
      </c>
      <c r="C1202" s="217">
        <v>220.41534822905297</v>
      </c>
    </row>
    <row r="1203" spans="2:3" x14ac:dyDescent="0.75">
      <c r="B1203" s="218">
        <v>1140</v>
      </c>
      <c r="C1203" s="217">
        <v>180.12954031108333</v>
      </c>
    </row>
    <row r="1204" spans="2:3" x14ac:dyDescent="0.75">
      <c r="B1204" s="218">
        <v>1141</v>
      </c>
      <c r="C1204" s="217">
        <v>115.4987387170632</v>
      </c>
    </row>
    <row r="1205" spans="2:3" x14ac:dyDescent="0.75">
      <c r="B1205" s="218">
        <v>1142</v>
      </c>
      <c r="C1205" s="217">
        <v>182.09634926918267</v>
      </c>
    </row>
    <row r="1206" spans="2:3" x14ac:dyDescent="0.75">
      <c r="B1206" s="218">
        <v>1143</v>
      </c>
      <c r="C1206" s="217">
        <v>123.30369003652619</v>
      </c>
    </row>
    <row r="1207" spans="2:3" x14ac:dyDescent="0.75">
      <c r="B1207" s="218">
        <v>1144</v>
      </c>
      <c r="C1207" s="217">
        <v>137.4765452528155</v>
      </c>
    </row>
    <row r="1208" spans="2:3" x14ac:dyDescent="0.75">
      <c r="B1208" s="218">
        <v>1145</v>
      </c>
      <c r="C1208" s="217">
        <v>176.90719412858141</v>
      </c>
    </row>
    <row r="1209" spans="2:3" x14ac:dyDescent="0.75">
      <c r="B1209" s="218">
        <v>1146</v>
      </c>
      <c r="C1209" s="217">
        <v>271.28186983499853</v>
      </c>
    </row>
    <row r="1210" spans="2:3" x14ac:dyDescent="0.75">
      <c r="B1210" s="218">
        <v>1147</v>
      </c>
      <c r="C1210" s="217">
        <v>139.02326006050021</v>
      </c>
    </row>
    <row r="1211" spans="2:3" x14ac:dyDescent="0.75">
      <c r="B1211" s="218">
        <v>1148</v>
      </c>
      <c r="C1211" s="217">
        <v>127.18214597791075</v>
      </c>
    </row>
    <row r="1212" spans="2:3" x14ac:dyDescent="0.75">
      <c r="B1212" s="218">
        <v>1149</v>
      </c>
      <c r="C1212" s="217">
        <v>123.28937246537235</v>
      </c>
    </row>
    <row r="1213" spans="2:3" x14ac:dyDescent="0.75">
      <c r="B1213" s="218">
        <v>1150</v>
      </c>
      <c r="C1213" s="217">
        <v>137.72526469312191</v>
      </c>
    </row>
    <row r="1214" spans="2:3" x14ac:dyDescent="0.75">
      <c r="B1214" s="218">
        <v>1151</v>
      </c>
      <c r="C1214" s="217">
        <v>134.36535488350839</v>
      </c>
    </row>
    <row r="1215" spans="2:3" x14ac:dyDescent="0.75">
      <c r="B1215" s="218">
        <v>1152</v>
      </c>
      <c r="C1215" s="217">
        <v>151.18075723364979</v>
      </c>
    </row>
    <row r="1216" spans="2:3" x14ac:dyDescent="0.75">
      <c r="B1216" s="218">
        <v>1153</v>
      </c>
      <c r="C1216" s="217">
        <v>140.58482160589259</v>
      </c>
    </row>
    <row r="1217" spans="2:3" x14ac:dyDescent="0.75">
      <c r="B1217" s="218">
        <v>1154</v>
      </c>
      <c r="C1217" s="217">
        <v>104.64721562621132</v>
      </c>
    </row>
    <row r="1218" spans="2:3" x14ac:dyDescent="0.75">
      <c r="B1218" s="218">
        <v>1155</v>
      </c>
      <c r="C1218" s="217">
        <v>184.55695296849183</v>
      </c>
    </row>
    <row r="1219" spans="2:3" x14ac:dyDescent="0.75">
      <c r="B1219" s="218">
        <v>1156</v>
      </c>
      <c r="C1219" s="217">
        <v>88.95427342893214</v>
      </c>
    </row>
    <row r="1220" spans="2:3" x14ac:dyDescent="0.75">
      <c r="B1220" s="218">
        <v>1157</v>
      </c>
      <c r="C1220" s="217">
        <v>129.20234519237357</v>
      </c>
    </row>
    <row r="1221" spans="2:3" x14ac:dyDescent="0.75">
      <c r="B1221" s="218">
        <v>1158</v>
      </c>
      <c r="C1221" s="217">
        <v>68.172844073913495</v>
      </c>
    </row>
    <row r="1222" spans="2:3" x14ac:dyDescent="0.75">
      <c r="B1222" s="218">
        <v>1159</v>
      </c>
      <c r="C1222" s="217">
        <v>82.949174894511671</v>
      </c>
    </row>
    <row r="1223" spans="2:3" x14ac:dyDescent="0.75">
      <c r="B1223" s="218">
        <v>1160</v>
      </c>
      <c r="C1223" s="217">
        <v>127.70002223319916</v>
      </c>
    </row>
    <row r="1224" spans="2:3" x14ac:dyDescent="0.75">
      <c r="B1224" s="218">
        <v>1161</v>
      </c>
      <c r="C1224" s="217">
        <v>209.09227220701507</v>
      </c>
    </row>
    <row r="1225" spans="2:3" x14ac:dyDescent="0.75">
      <c r="B1225" s="218">
        <v>1162</v>
      </c>
      <c r="C1225" s="217">
        <v>198.58599081835581</v>
      </c>
    </row>
    <row r="1226" spans="2:3" x14ac:dyDescent="0.75">
      <c r="B1226" s="218">
        <v>1163</v>
      </c>
      <c r="C1226" s="217">
        <v>126.18940514558778</v>
      </c>
    </row>
    <row r="1227" spans="2:3" x14ac:dyDescent="0.75">
      <c r="B1227" s="218">
        <v>1164</v>
      </c>
      <c r="C1227" s="217">
        <v>126.2452396607539</v>
      </c>
    </row>
    <row r="1228" spans="2:3" x14ac:dyDescent="0.75">
      <c r="B1228" s="218">
        <v>1165</v>
      </c>
      <c r="C1228" s="217">
        <v>141.43975166442405</v>
      </c>
    </row>
    <row r="1229" spans="2:3" x14ac:dyDescent="0.75">
      <c r="B1229" s="218">
        <v>1166</v>
      </c>
      <c r="C1229" s="217">
        <v>116.93120404880676</v>
      </c>
    </row>
    <row r="1230" spans="2:3" x14ac:dyDescent="0.75">
      <c r="B1230" s="218">
        <v>1167</v>
      </c>
      <c r="C1230" s="217">
        <v>120.78083767355298</v>
      </c>
    </row>
    <row r="1231" spans="2:3" x14ac:dyDescent="0.75">
      <c r="B1231" s="218">
        <v>1168</v>
      </c>
      <c r="C1231" s="217">
        <v>74.882283080080981</v>
      </c>
    </row>
    <row r="1232" spans="2:3" x14ac:dyDescent="0.75">
      <c r="B1232" s="218">
        <v>1169</v>
      </c>
      <c r="C1232" s="217">
        <v>118.18869533690636</v>
      </c>
    </row>
    <row r="1233" spans="2:3" x14ac:dyDescent="0.75">
      <c r="B1233" s="218">
        <v>1170</v>
      </c>
      <c r="C1233" s="217">
        <v>118.11807427138832</v>
      </c>
    </row>
    <row r="1234" spans="2:3" x14ac:dyDescent="0.75">
      <c r="B1234" s="218">
        <v>1171</v>
      </c>
      <c r="C1234" s="217">
        <v>135.12362980810016</v>
      </c>
    </row>
    <row r="1235" spans="2:3" x14ac:dyDescent="0.75">
      <c r="B1235" s="218">
        <v>1172</v>
      </c>
      <c r="C1235" s="217">
        <v>120.73736748187156</v>
      </c>
    </row>
    <row r="1236" spans="2:3" x14ac:dyDescent="0.75">
      <c r="B1236" s="218">
        <v>1173</v>
      </c>
      <c r="C1236" s="217">
        <v>170.19837273897008</v>
      </c>
    </row>
    <row r="1237" spans="2:3" x14ac:dyDescent="0.75">
      <c r="B1237" s="218">
        <v>1174</v>
      </c>
      <c r="C1237" s="217">
        <v>159.89283157852563</v>
      </c>
    </row>
    <row r="1238" spans="2:3" x14ac:dyDescent="0.75">
      <c r="B1238" s="218">
        <v>1175</v>
      </c>
      <c r="C1238" s="217">
        <v>122.3760887945169</v>
      </c>
    </row>
    <row r="1239" spans="2:3" x14ac:dyDescent="0.75">
      <c r="B1239" s="218">
        <v>1176</v>
      </c>
      <c r="C1239" s="217">
        <v>172.40560123397529</v>
      </c>
    </row>
    <row r="1240" spans="2:3" x14ac:dyDescent="0.75">
      <c r="B1240" s="218">
        <v>1177</v>
      </c>
      <c r="C1240" s="217">
        <v>95.195121693501775</v>
      </c>
    </row>
    <row r="1241" spans="2:3" x14ac:dyDescent="0.75">
      <c r="B1241" s="218">
        <v>1178</v>
      </c>
      <c r="C1241" s="217">
        <v>108.76237309972451</v>
      </c>
    </row>
    <row r="1242" spans="2:3" x14ac:dyDescent="0.75">
      <c r="B1242" s="218">
        <v>1179</v>
      </c>
      <c r="C1242" s="217">
        <v>162.11468062475976</v>
      </c>
    </row>
    <row r="1243" spans="2:3" x14ac:dyDescent="0.75">
      <c r="B1243" s="218">
        <v>1180</v>
      </c>
      <c r="C1243" s="217">
        <v>78.881039869635032</v>
      </c>
    </row>
    <row r="1244" spans="2:3" x14ac:dyDescent="0.75">
      <c r="B1244" s="218">
        <v>1181</v>
      </c>
      <c r="C1244" s="217">
        <v>124.59336930429998</v>
      </c>
    </row>
    <row r="1245" spans="2:3" x14ac:dyDescent="0.75">
      <c r="B1245" s="218">
        <v>1182</v>
      </c>
      <c r="C1245" s="217">
        <v>141.99388887716273</v>
      </c>
    </row>
    <row r="1246" spans="2:3" x14ac:dyDescent="0.75">
      <c r="B1246" s="218">
        <v>1183</v>
      </c>
      <c r="C1246" s="217">
        <v>112.48511746678402</v>
      </c>
    </row>
    <row r="1247" spans="2:3" x14ac:dyDescent="0.75">
      <c r="B1247" s="218">
        <v>1184</v>
      </c>
      <c r="C1247" s="217">
        <v>140.49662069275911</v>
      </c>
    </row>
    <row r="1248" spans="2:3" x14ac:dyDescent="0.75">
      <c r="B1248" s="218">
        <v>1185</v>
      </c>
      <c r="C1248" s="217">
        <v>132.66747933092913</v>
      </c>
    </row>
    <row r="1249" spans="2:3" x14ac:dyDescent="0.75">
      <c r="B1249" s="218">
        <v>1186</v>
      </c>
      <c r="C1249" s="217">
        <v>106.10070546707334</v>
      </c>
    </row>
    <row r="1250" spans="2:3" x14ac:dyDescent="0.75">
      <c r="B1250" s="218">
        <v>1187</v>
      </c>
      <c r="C1250" s="217">
        <v>146.91567057222574</v>
      </c>
    </row>
    <row r="1251" spans="2:3" x14ac:dyDescent="0.75">
      <c r="B1251" s="218">
        <v>1188</v>
      </c>
      <c r="C1251" s="217">
        <v>209.40970183927786</v>
      </c>
    </row>
    <row r="1252" spans="2:3" x14ac:dyDescent="0.75">
      <c r="B1252" s="218">
        <v>1189</v>
      </c>
      <c r="C1252" s="217">
        <v>143.75170857449658</v>
      </c>
    </row>
    <row r="1253" spans="2:3" x14ac:dyDescent="0.75">
      <c r="B1253" s="218">
        <v>1190</v>
      </c>
      <c r="C1253" s="217">
        <v>87.587577508118116</v>
      </c>
    </row>
    <row r="1254" spans="2:3" x14ac:dyDescent="0.75">
      <c r="B1254" s="218">
        <v>1191</v>
      </c>
      <c r="C1254" s="217">
        <v>166.11164113388611</v>
      </c>
    </row>
    <row r="1255" spans="2:3" x14ac:dyDescent="0.75">
      <c r="B1255" s="218">
        <v>1192</v>
      </c>
      <c r="C1255" s="217">
        <v>92.174735540931351</v>
      </c>
    </row>
    <row r="1256" spans="2:3" x14ac:dyDescent="0.75">
      <c r="B1256" s="218">
        <v>1193</v>
      </c>
      <c r="C1256" s="217">
        <v>93.50690668181285</v>
      </c>
    </row>
    <row r="1257" spans="2:3" x14ac:dyDescent="0.75">
      <c r="B1257" s="218">
        <v>1194</v>
      </c>
      <c r="C1257" s="217">
        <v>144.55525459340498</v>
      </c>
    </row>
    <row r="1258" spans="2:3" x14ac:dyDescent="0.75">
      <c r="B1258" s="218">
        <v>1195</v>
      </c>
      <c r="C1258" s="217">
        <v>98.814458294966087</v>
      </c>
    </row>
    <row r="1259" spans="2:3" x14ac:dyDescent="0.75">
      <c r="B1259" s="218">
        <v>1196</v>
      </c>
      <c r="C1259" s="217">
        <v>236.02889383321363</v>
      </c>
    </row>
    <row r="1260" spans="2:3" x14ac:dyDescent="0.75">
      <c r="B1260" s="218">
        <v>1197</v>
      </c>
      <c r="C1260" s="217">
        <v>103.13522518328459</v>
      </c>
    </row>
    <row r="1261" spans="2:3" x14ac:dyDescent="0.75">
      <c r="B1261" s="218">
        <v>1198</v>
      </c>
      <c r="C1261" s="217">
        <v>185.43821050372503</v>
      </c>
    </row>
    <row r="1262" spans="2:3" x14ac:dyDescent="0.75">
      <c r="B1262" s="218">
        <v>1199</v>
      </c>
      <c r="C1262" s="217">
        <v>101.93060788748292</v>
      </c>
    </row>
    <row r="1263" spans="2:3" x14ac:dyDescent="0.75">
      <c r="B1263" s="218">
        <v>1200</v>
      </c>
      <c r="C1263" s="217">
        <v>102.29848902839957</v>
      </c>
    </row>
    <row r="1264" spans="2:3" x14ac:dyDescent="0.75">
      <c r="B1264" s="218">
        <v>1201</v>
      </c>
      <c r="C1264" s="217">
        <v>117.63122555763141</v>
      </c>
    </row>
    <row r="1265" spans="2:3" x14ac:dyDescent="0.75">
      <c r="B1265" s="218">
        <v>1202</v>
      </c>
      <c r="C1265" s="217">
        <v>100.91402006054774</v>
      </c>
    </row>
    <row r="1266" spans="2:3" x14ac:dyDescent="0.75">
      <c r="B1266" s="218">
        <v>1203</v>
      </c>
      <c r="C1266" s="217">
        <v>123.19573083954511</v>
      </c>
    </row>
    <row r="1267" spans="2:3" x14ac:dyDescent="0.75">
      <c r="B1267" s="218">
        <v>1204</v>
      </c>
      <c r="C1267" s="217">
        <v>158.55205128300716</v>
      </c>
    </row>
    <row r="1268" spans="2:3" x14ac:dyDescent="0.75">
      <c r="B1268" s="218">
        <v>1205</v>
      </c>
      <c r="C1268" s="217">
        <v>120.79521956909379</v>
      </c>
    </row>
    <row r="1269" spans="2:3" x14ac:dyDescent="0.75">
      <c r="B1269" s="218">
        <v>1206</v>
      </c>
      <c r="C1269" s="217">
        <v>129.72000718998646</v>
      </c>
    </row>
    <row r="1270" spans="2:3" x14ac:dyDescent="0.75">
      <c r="B1270" s="218">
        <v>1207</v>
      </c>
      <c r="C1270" s="217">
        <v>83.304318935190977</v>
      </c>
    </row>
    <row r="1271" spans="2:3" x14ac:dyDescent="0.75">
      <c r="B1271" s="218">
        <v>1208</v>
      </c>
      <c r="C1271" s="217">
        <v>166.98759826763757</v>
      </c>
    </row>
    <row r="1272" spans="2:3" x14ac:dyDescent="0.75">
      <c r="B1272" s="218">
        <v>1209</v>
      </c>
      <c r="C1272" s="217">
        <v>135.69833584402869</v>
      </c>
    </row>
    <row r="1273" spans="2:3" x14ac:dyDescent="0.75">
      <c r="B1273" s="218">
        <v>1210</v>
      </c>
      <c r="C1273" s="217">
        <v>125.23777758026463</v>
      </c>
    </row>
    <row r="1274" spans="2:3" x14ac:dyDescent="0.75">
      <c r="B1274" s="218">
        <v>1211</v>
      </c>
      <c r="C1274" s="217">
        <v>140.14989910823485</v>
      </c>
    </row>
    <row r="1275" spans="2:3" x14ac:dyDescent="0.75">
      <c r="B1275" s="218">
        <v>1212</v>
      </c>
      <c r="C1275" s="217">
        <v>129.49555514851787</v>
      </c>
    </row>
    <row r="1276" spans="2:3" x14ac:dyDescent="0.75">
      <c r="B1276" s="218">
        <v>1213</v>
      </c>
      <c r="C1276" s="217">
        <v>105.30657750340472</v>
      </c>
    </row>
    <row r="1277" spans="2:3" x14ac:dyDescent="0.75">
      <c r="B1277" s="218">
        <v>1214</v>
      </c>
      <c r="C1277" s="217">
        <v>151.15465466211643</v>
      </c>
    </row>
    <row r="1278" spans="2:3" x14ac:dyDescent="0.75">
      <c r="B1278" s="218">
        <v>1215</v>
      </c>
      <c r="C1278" s="217">
        <v>161.30998327735651</v>
      </c>
    </row>
    <row r="1279" spans="2:3" x14ac:dyDescent="0.75">
      <c r="B1279" s="218">
        <v>1216</v>
      </c>
      <c r="C1279" s="217">
        <v>184.38784000850359</v>
      </c>
    </row>
    <row r="1280" spans="2:3" x14ac:dyDescent="0.75">
      <c r="B1280" s="218">
        <v>1217</v>
      </c>
      <c r="C1280" s="217">
        <v>102.48571242594797</v>
      </c>
    </row>
    <row r="1281" spans="2:3" x14ac:dyDescent="0.75">
      <c r="B1281" s="218">
        <v>1218</v>
      </c>
      <c r="C1281" s="217">
        <v>92.588779385662491</v>
      </c>
    </row>
    <row r="1282" spans="2:3" x14ac:dyDescent="0.75">
      <c r="B1282" s="218">
        <v>1219</v>
      </c>
      <c r="C1282" s="217">
        <v>151.62458562828442</v>
      </c>
    </row>
    <row r="1283" spans="2:3" x14ac:dyDescent="0.75">
      <c r="B1283" s="218">
        <v>1220</v>
      </c>
      <c r="C1283" s="217">
        <v>69.613463385775745</v>
      </c>
    </row>
    <row r="1284" spans="2:3" x14ac:dyDescent="0.75">
      <c r="B1284" s="218">
        <v>1221</v>
      </c>
      <c r="C1284" s="217">
        <v>112.46619739848937</v>
      </c>
    </row>
    <row r="1285" spans="2:3" x14ac:dyDescent="0.75">
      <c r="B1285" s="218">
        <v>1222</v>
      </c>
      <c r="C1285" s="217">
        <v>166.02179175674618</v>
      </c>
    </row>
    <row r="1286" spans="2:3" x14ac:dyDescent="0.75">
      <c r="B1286" s="218">
        <v>1223</v>
      </c>
      <c r="C1286" s="217">
        <v>80.098566693749405</v>
      </c>
    </row>
    <row r="1287" spans="2:3" x14ac:dyDescent="0.75">
      <c r="B1287" s="218">
        <v>1224</v>
      </c>
      <c r="C1287" s="217">
        <v>136.65699129443308</v>
      </c>
    </row>
    <row r="1288" spans="2:3" x14ac:dyDescent="0.75">
      <c r="B1288" s="218">
        <v>1225</v>
      </c>
      <c r="C1288" s="217">
        <v>131.20395871133664</v>
      </c>
    </row>
    <row r="1289" spans="2:3" x14ac:dyDescent="0.75">
      <c r="B1289" s="218">
        <v>1226</v>
      </c>
      <c r="C1289" s="217">
        <v>69.495589364541345</v>
      </c>
    </row>
    <row r="1290" spans="2:3" x14ac:dyDescent="0.75">
      <c r="B1290" s="218">
        <v>1227</v>
      </c>
      <c r="C1290" s="217">
        <v>62.723232439619963</v>
      </c>
    </row>
    <row r="1291" spans="2:3" x14ac:dyDescent="0.75">
      <c r="B1291" s="218">
        <v>1228</v>
      </c>
      <c r="C1291" s="217">
        <v>152.39104782572022</v>
      </c>
    </row>
    <row r="1292" spans="2:3" x14ac:dyDescent="0.75">
      <c r="B1292" s="218">
        <v>1229</v>
      </c>
      <c r="C1292" s="217">
        <v>173.01280018647731</v>
      </c>
    </row>
    <row r="1293" spans="2:3" x14ac:dyDescent="0.75">
      <c r="B1293" s="218">
        <v>1230</v>
      </c>
      <c r="C1293" s="217">
        <v>123.56671010576916</v>
      </c>
    </row>
    <row r="1294" spans="2:3" x14ac:dyDescent="0.75">
      <c r="B1294" s="218">
        <v>1231</v>
      </c>
      <c r="C1294" s="217">
        <v>192.77644818317333</v>
      </c>
    </row>
    <row r="1295" spans="2:3" x14ac:dyDescent="0.75">
      <c r="B1295" s="218">
        <v>1232</v>
      </c>
      <c r="C1295" s="217">
        <v>146.19984018516016</v>
      </c>
    </row>
    <row r="1296" spans="2:3" x14ac:dyDescent="0.75">
      <c r="B1296" s="218">
        <v>1233</v>
      </c>
      <c r="C1296" s="217">
        <v>171.61593205635151</v>
      </c>
    </row>
    <row r="1297" spans="2:3" x14ac:dyDescent="0.75">
      <c r="B1297" s="218">
        <v>1234</v>
      </c>
      <c r="C1297" s="217">
        <v>110.00961457523839</v>
      </c>
    </row>
    <row r="1298" spans="2:3" x14ac:dyDescent="0.75">
      <c r="B1298" s="218">
        <v>1235</v>
      </c>
      <c r="C1298" s="217">
        <v>169.34374794390072</v>
      </c>
    </row>
    <row r="1299" spans="2:3" x14ac:dyDescent="0.75">
      <c r="B1299" s="218">
        <v>1236</v>
      </c>
      <c r="C1299" s="217">
        <v>101.93421227096455</v>
      </c>
    </row>
    <row r="1300" spans="2:3" x14ac:dyDescent="0.75">
      <c r="B1300" s="218">
        <v>1237</v>
      </c>
      <c r="C1300" s="217">
        <v>144.92885555075259</v>
      </c>
    </row>
    <row r="1301" spans="2:3" x14ac:dyDescent="0.75">
      <c r="B1301" s="218">
        <v>1238</v>
      </c>
      <c r="C1301" s="217">
        <v>91.698737057524625</v>
      </c>
    </row>
    <row r="1302" spans="2:3" x14ac:dyDescent="0.75">
      <c r="B1302" s="218">
        <v>1239</v>
      </c>
      <c r="C1302" s="217">
        <v>105.69260783829689</v>
      </c>
    </row>
    <row r="1303" spans="2:3" x14ac:dyDescent="0.75">
      <c r="B1303" s="218">
        <v>1240</v>
      </c>
      <c r="C1303" s="217">
        <v>157.94304272219253</v>
      </c>
    </row>
    <row r="1304" spans="2:3" x14ac:dyDescent="0.75">
      <c r="B1304" s="218">
        <v>1241</v>
      </c>
      <c r="C1304" s="217">
        <v>150.33907978340946</v>
      </c>
    </row>
    <row r="1305" spans="2:3" x14ac:dyDescent="0.75">
      <c r="B1305" s="218">
        <v>1242</v>
      </c>
      <c r="C1305" s="217">
        <v>195.02349809902773</v>
      </c>
    </row>
    <row r="1306" spans="2:3" x14ac:dyDescent="0.75">
      <c r="B1306" s="218">
        <v>1243</v>
      </c>
      <c r="C1306" s="217">
        <v>95.165098964350861</v>
      </c>
    </row>
    <row r="1307" spans="2:3" x14ac:dyDescent="0.75">
      <c r="B1307" s="218">
        <v>1244</v>
      </c>
      <c r="C1307" s="217">
        <v>162.04155833344277</v>
      </c>
    </row>
    <row r="1308" spans="2:3" x14ac:dyDescent="0.75">
      <c r="B1308" s="218">
        <v>1245</v>
      </c>
      <c r="C1308" s="217">
        <v>100.89486253781949</v>
      </c>
    </row>
    <row r="1309" spans="2:3" x14ac:dyDescent="0.75">
      <c r="B1309" s="218">
        <v>1246</v>
      </c>
      <c r="C1309" s="217">
        <v>104.72659768594649</v>
      </c>
    </row>
    <row r="1310" spans="2:3" x14ac:dyDescent="0.75">
      <c r="B1310" s="218">
        <v>1247</v>
      </c>
      <c r="C1310" s="217">
        <v>255.77786939757456</v>
      </c>
    </row>
    <row r="1311" spans="2:3" x14ac:dyDescent="0.75">
      <c r="B1311" s="218">
        <v>1248</v>
      </c>
      <c r="C1311" s="217">
        <v>161.3316315907737</v>
      </c>
    </row>
    <row r="1312" spans="2:3" x14ac:dyDescent="0.75">
      <c r="B1312" s="218">
        <v>1249</v>
      </c>
      <c r="C1312" s="217">
        <v>92.369740874204879</v>
      </c>
    </row>
    <row r="1313" spans="2:3" x14ac:dyDescent="0.75">
      <c r="B1313" s="218">
        <v>1250</v>
      </c>
      <c r="C1313" s="217">
        <v>135.44691837474713</v>
      </c>
    </row>
    <row r="1314" spans="2:3" x14ac:dyDescent="0.75">
      <c r="B1314" s="218">
        <v>1251</v>
      </c>
      <c r="C1314" s="217">
        <v>98.304066596730863</v>
      </c>
    </row>
    <row r="1315" spans="2:3" x14ac:dyDescent="0.75">
      <c r="B1315" s="218">
        <v>1252</v>
      </c>
      <c r="C1315" s="217">
        <v>171.73195011976946</v>
      </c>
    </row>
    <row r="1316" spans="2:3" x14ac:dyDescent="0.75">
      <c r="B1316" s="218">
        <v>1253</v>
      </c>
      <c r="C1316" s="217">
        <v>169.22705689728247</v>
      </c>
    </row>
    <row r="1317" spans="2:3" x14ac:dyDescent="0.75">
      <c r="B1317" s="218">
        <v>1254</v>
      </c>
      <c r="C1317" s="217">
        <v>105.99023149708361</v>
      </c>
    </row>
    <row r="1318" spans="2:3" x14ac:dyDescent="0.75">
      <c r="B1318" s="218">
        <v>1255</v>
      </c>
      <c r="C1318" s="217">
        <v>128.49953386195241</v>
      </c>
    </row>
    <row r="1319" spans="2:3" x14ac:dyDescent="0.75">
      <c r="B1319" s="218">
        <v>1256</v>
      </c>
      <c r="C1319" s="217">
        <v>158.71023787539249</v>
      </c>
    </row>
    <row r="1320" spans="2:3" x14ac:dyDescent="0.75">
      <c r="B1320" s="218">
        <v>1257</v>
      </c>
      <c r="C1320" s="217">
        <v>121.80718268360599</v>
      </c>
    </row>
    <row r="1321" spans="2:3" x14ac:dyDescent="0.75">
      <c r="B1321" s="218">
        <v>1258</v>
      </c>
      <c r="C1321" s="217">
        <v>133.36473103228562</v>
      </c>
    </row>
    <row r="1322" spans="2:3" x14ac:dyDescent="0.75">
      <c r="B1322" s="218">
        <v>1259</v>
      </c>
      <c r="C1322" s="217">
        <v>203.91051160282265</v>
      </c>
    </row>
    <row r="1323" spans="2:3" x14ac:dyDescent="0.75">
      <c r="B1323" s="218">
        <v>1260</v>
      </c>
      <c r="C1323" s="217">
        <v>132.53035674124513</v>
      </c>
    </row>
    <row r="1324" spans="2:3" x14ac:dyDescent="0.75">
      <c r="B1324" s="218">
        <v>1261</v>
      </c>
      <c r="C1324" s="217">
        <v>91.447972309551545</v>
      </c>
    </row>
    <row r="1325" spans="2:3" x14ac:dyDescent="0.75">
      <c r="B1325" s="218">
        <v>1262</v>
      </c>
      <c r="C1325" s="217">
        <v>97.862950981801632</v>
      </c>
    </row>
    <row r="1326" spans="2:3" x14ac:dyDescent="0.75">
      <c r="B1326" s="218">
        <v>1263</v>
      </c>
      <c r="C1326" s="217">
        <v>90.930216986534063</v>
      </c>
    </row>
    <row r="1327" spans="2:3" x14ac:dyDescent="0.75">
      <c r="B1327" s="218">
        <v>1264</v>
      </c>
      <c r="C1327" s="217">
        <v>127.22660720482001</v>
      </c>
    </row>
    <row r="1328" spans="2:3" x14ac:dyDescent="0.75">
      <c r="B1328" s="218">
        <v>1265</v>
      </c>
      <c r="C1328" s="217">
        <v>143.7631416604969</v>
      </c>
    </row>
    <row r="1329" spans="2:3" x14ac:dyDescent="0.75">
      <c r="B1329" s="218">
        <v>1266</v>
      </c>
      <c r="C1329" s="217">
        <v>139.28337266128969</v>
      </c>
    </row>
    <row r="1330" spans="2:3" x14ac:dyDescent="0.75">
      <c r="B1330" s="218">
        <v>1267</v>
      </c>
      <c r="C1330" s="217">
        <v>131.96957813598846</v>
      </c>
    </row>
    <row r="1331" spans="2:3" x14ac:dyDescent="0.75">
      <c r="B1331" s="218">
        <v>1268</v>
      </c>
      <c r="C1331" s="217">
        <v>140.90769475820937</v>
      </c>
    </row>
    <row r="1332" spans="2:3" x14ac:dyDescent="0.75">
      <c r="B1332" s="218">
        <v>1269</v>
      </c>
      <c r="C1332" s="217">
        <v>88.536830467092159</v>
      </c>
    </row>
    <row r="1333" spans="2:3" x14ac:dyDescent="0.75">
      <c r="B1333" s="218">
        <v>1270</v>
      </c>
      <c r="C1333" s="217">
        <v>130.53323016787402</v>
      </c>
    </row>
    <row r="1334" spans="2:3" x14ac:dyDescent="0.75">
      <c r="B1334" s="218">
        <v>1271</v>
      </c>
      <c r="C1334" s="217">
        <v>147.3441635358289</v>
      </c>
    </row>
    <row r="1335" spans="2:3" x14ac:dyDescent="0.75">
      <c r="B1335" s="218">
        <v>1272</v>
      </c>
      <c r="C1335" s="217">
        <v>88.769558813318739</v>
      </c>
    </row>
    <row r="1336" spans="2:3" x14ac:dyDescent="0.75">
      <c r="B1336" s="218">
        <v>1273</v>
      </c>
      <c r="C1336" s="217">
        <v>130.48485746607508</v>
      </c>
    </row>
    <row r="1337" spans="2:3" x14ac:dyDescent="0.75">
      <c r="B1337" s="218">
        <v>1274</v>
      </c>
      <c r="C1337" s="217">
        <v>106.40087344298226</v>
      </c>
    </row>
    <row r="1338" spans="2:3" x14ac:dyDescent="0.75">
      <c r="B1338" s="218">
        <v>1275</v>
      </c>
      <c r="C1338" s="217">
        <v>106.32931094471245</v>
      </c>
    </row>
    <row r="1339" spans="2:3" x14ac:dyDescent="0.75">
      <c r="B1339" s="218">
        <v>1276</v>
      </c>
      <c r="C1339" s="217">
        <v>84.301693118600411</v>
      </c>
    </row>
    <row r="1340" spans="2:3" x14ac:dyDescent="0.75">
      <c r="B1340" s="218">
        <v>1277</v>
      </c>
      <c r="C1340" s="217">
        <v>103.03931513718986</v>
      </c>
    </row>
    <row r="1341" spans="2:3" x14ac:dyDescent="0.75">
      <c r="B1341" s="218">
        <v>1278</v>
      </c>
      <c r="C1341" s="217">
        <v>147.81854228249907</v>
      </c>
    </row>
    <row r="1342" spans="2:3" x14ac:dyDescent="0.75">
      <c r="B1342" s="218">
        <v>1279</v>
      </c>
      <c r="C1342" s="217">
        <v>131.63708649372299</v>
      </c>
    </row>
    <row r="1343" spans="2:3" x14ac:dyDescent="0.75">
      <c r="B1343" s="218">
        <v>1280</v>
      </c>
      <c r="C1343" s="217">
        <v>100.7517422549229</v>
      </c>
    </row>
    <row r="1344" spans="2:3" x14ac:dyDescent="0.75">
      <c r="B1344" s="218">
        <v>1281</v>
      </c>
      <c r="C1344" s="217">
        <v>119.46755112245998</v>
      </c>
    </row>
    <row r="1345" spans="2:3" x14ac:dyDescent="0.75">
      <c r="B1345" s="218">
        <v>1282</v>
      </c>
      <c r="C1345" s="217">
        <v>151.49739314957347</v>
      </c>
    </row>
    <row r="1346" spans="2:3" x14ac:dyDescent="0.75">
      <c r="B1346" s="218">
        <v>1283</v>
      </c>
      <c r="C1346" s="217">
        <v>88.905608261729327</v>
      </c>
    </row>
    <row r="1347" spans="2:3" x14ac:dyDescent="0.75">
      <c r="B1347" s="218">
        <v>1284</v>
      </c>
      <c r="C1347" s="217">
        <v>98.107462555098138</v>
      </c>
    </row>
    <row r="1348" spans="2:3" x14ac:dyDescent="0.75">
      <c r="B1348" s="218">
        <v>1285</v>
      </c>
      <c r="C1348" s="217">
        <v>81.537941276064586</v>
      </c>
    </row>
    <row r="1349" spans="2:3" x14ac:dyDescent="0.75">
      <c r="B1349" s="218">
        <v>1286</v>
      </c>
      <c r="C1349" s="217">
        <v>139.82407614271</v>
      </c>
    </row>
    <row r="1350" spans="2:3" x14ac:dyDescent="0.75">
      <c r="B1350" s="218">
        <v>1287</v>
      </c>
      <c r="C1350" s="217">
        <v>134.30861848847275</v>
      </c>
    </row>
    <row r="1351" spans="2:3" x14ac:dyDescent="0.75">
      <c r="B1351" s="218">
        <v>1288</v>
      </c>
      <c r="C1351" s="217">
        <v>154.03681966545361</v>
      </c>
    </row>
    <row r="1352" spans="2:3" x14ac:dyDescent="0.75">
      <c r="B1352" s="218">
        <v>1289</v>
      </c>
      <c r="C1352" s="217">
        <v>114.02646023451477</v>
      </c>
    </row>
    <row r="1353" spans="2:3" x14ac:dyDescent="0.75">
      <c r="B1353" s="218">
        <v>1290</v>
      </c>
      <c r="C1353" s="217">
        <v>131.84135974555022</v>
      </c>
    </row>
    <row r="1354" spans="2:3" x14ac:dyDescent="0.75">
      <c r="B1354" s="218">
        <v>1291</v>
      </c>
      <c r="C1354" s="217">
        <v>96.776475122109929</v>
      </c>
    </row>
    <row r="1355" spans="2:3" x14ac:dyDescent="0.75">
      <c r="B1355" s="218">
        <v>1292</v>
      </c>
      <c r="C1355" s="217">
        <v>101.10597969942451</v>
      </c>
    </row>
    <row r="1356" spans="2:3" x14ac:dyDescent="0.75">
      <c r="B1356" s="218">
        <v>1293</v>
      </c>
      <c r="C1356" s="217">
        <v>119.97389062536355</v>
      </c>
    </row>
    <row r="1357" spans="2:3" x14ac:dyDescent="0.75">
      <c r="B1357" s="218">
        <v>1294</v>
      </c>
      <c r="C1357" s="217">
        <v>153.24926005620821</v>
      </c>
    </row>
    <row r="1358" spans="2:3" x14ac:dyDescent="0.75">
      <c r="B1358" s="218">
        <v>1295</v>
      </c>
      <c r="C1358" s="217">
        <v>136.24523485387959</v>
      </c>
    </row>
    <row r="1359" spans="2:3" x14ac:dyDescent="0.75">
      <c r="B1359" s="218">
        <v>1296</v>
      </c>
      <c r="C1359" s="217">
        <v>105.55088201265723</v>
      </c>
    </row>
    <row r="1360" spans="2:3" x14ac:dyDescent="0.75">
      <c r="B1360" s="218">
        <v>1297</v>
      </c>
      <c r="C1360" s="217">
        <v>123.5474518465908</v>
      </c>
    </row>
    <row r="1361" spans="2:3" x14ac:dyDescent="0.75">
      <c r="B1361" s="218">
        <v>1298</v>
      </c>
      <c r="C1361" s="217">
        <v>81.424144767600822</v>
      </c>
    </row>
    <row r="1362" spans="2:3" x14ac:dyDescent="0.75">
      <c r="B1362" s="218">
        <v>1299</v>
      </c>
      <c r="C1362" s="217">
        <v>138.60271091109271</v>
      </c>
    </row>
    <row r="1363" spans="2:3" x14ac:dyDescent="0.75">
      <c r="B1363" s="218">
        <v>1300</v>
      </c>
      <c r="C1363" s="217">
        <v>139.37269786545025</v>
      </c>
    </row>
    <row r="1364" spans="2:3" x14ac:dyDescent="0.75">
      <c r="B1364" s="218">
        <v>1301</v>
      </c>
      <c r="C1364" s="217">
        <v>97.185042958554774</v>
      </c>
    </row>
    <row r="1365" spans="2:3" x14ac:dyDescent="0.75">
      <c r="B1365" s="218">
        <v>1302</v>
      </c>
      <c r="C1365" s="217">
        <v>136.78471552130225</v>
      </c>
    </row>
    <row r="1366" spans="2:3" x14ac:dyDescent="0.75">
      <c r="B1366" s="218">
        <v>1303</v>
      </c>
      <c r="C1366" s="217">
        <v>98.153310963322014</v>
      </c>
    </row>
    <row r="1367" spans="2:3" x14ac:dyDescent="0.75">
      <c r="B1367" s="218">
        <v>1304</v>
      </c>
      <c r="C1367" s="217">
        <v>100.24773125144287</v>
      </c>
    </row>
    <row r="1368" spans="2:3" x14ac:dyDescent="0.75">
      <c r="B1368" s="218">
        <v>1305</v>
      </c>
      <c r="C1368" s="217">
        <v>138.39903466451935</v>
      </c>
    </row>
    <row r="1369" spans="2:3" x14ac:dyDescent="0.75">
      <c r="B1369" s="218">
        <v>1306</v>
      </c>
      <c r="C1369" s="217">
        <v>195.04773943948683</v>
      </c>
    </row>
    <row r="1370" spans="2:3" x14ac:dyDescent="0.75">
      <c r="B1370" s="218">
        <v>1307</v>
      </c>
      <c r="C1370" s="217">
        <v>159.81496590589347</v>
      </c>
    </row>
    <row r="1371" spans="2:3" x14ac:dyDescent="0.75">
      <c r="B1371" s="218">
        <v>1308</v>
      </c>
      <c r="C1371" s="217">
        <v>102.00647378603878</v>
      </c>
    </row>
    <row r="1372" spans="2:3" x14ac:dyDescent="0.75">
      <c r="B1372" s="218">
        <v>1309</v>
      </c>
      <c r="C1372" s="217">
        <v>197.10105614519514</v>
      </c>
    </row>
    <row r="1373" spans="2:3" x14ac:dyDescent="0.75">
      <c r="B1373" s="218">
        <v>1310</v>
      </c>
      <c r="C1373" s="217">
        <v>157.82779179559878</v>
      </c>
    </row>
    <row r="1374" spans="2:3" x14ac:dyDescent="0.75">
      <c r="B1374" s="218">
        <v>1311</v>
      </c>
      <c r="C1374" s="217">
        <v>119.03295755922103</v>
      </c>
    </row>
    <row r="1375" spans="2:3" x14ac:dyDescent="0.75">
      <c r="B1375" s="218">
        <v>1312</v>
      </c>
      <c r="C1375" s="217">
        <v>147.57163716024726</v>
      </c>
    </row>
    <row r="1376" spans="2:3" x14ac:dyDescent="0.75">
      <c r="B1376" s="218">
        <v>1313</v>
      </c>
      <c r="C1376" s="217">
        <v>120.5126117181247</v>
      </c>
    </row>
    <row r="1377" spans="2:3" x14ac:dyDescent="0.75">
      <c r="B1377" s="218">
        <v>1314</v>
      </c>
      <c r="C1377" s="217">
        <v>100.72929092828386</v>
      </c>
    </row>
    <row r="1378" spans="2:3" x14ac:dyDescent="0.75">
      <c r="B1378" s="218">
        <v>1315</v>
      </c>
      <c r="C1378" s="217">
        <v>84.351794783241431</v>
      </c>
    </row>
    <row r="1379" spans="2:3" x14ac:dyDescent="0.75">
      <c r="B1379" s="218">
        <v>1316</v>
      </c>
      <c r="C1379" s="217">
        <v>101.96485133859827</v>
      </c>
    </row>
    <row r="1380" spans="2:3" x14ac:dyDescent="0.75">
      <c r="B1380" s="218">
        <v>1317</v>
      </c>
      <c r="C1380" s="217">
        <v>118.5753024493544</v>
      </c>
    </row>
    <row r="1381" spans="2:3" x14ac:dyDescent="0.75">
      <c r="B1381" s="218">
        <v>1318</v>
      </c>
      <c r="C1381" s="217">
        <v>134.5030478134465</v>
      </c>
    </row>
    <row r="1382" spans="2:3" x14ac:dyDescent="0.75">
      <c r="B1382" s="218">
        <v>1319</v>
      </c>
      <c r="C1382" s="217">
        <v>169.29952725455394</v>
      </c>
    </row>
    <row r="1383" spans="2:3" x14ac:dyDescent="0.75">
      <c r="B1383" s="218">
        <v>1320</v>
      </c>
      <c r="C1383" s="217">
        <v>99.610021552434603</v>
      </c>
    </row>
    <row r="1384" spans="2:3" x14ac:dyDescent="0.75">
      <c r="B1384" s="218">
        <v>1321</v>
      </c>
      <c r="C1384" s="217">
        <v>101.47362940759594</v>
      </c>
    </row>
    <row r="1385" spans="2:3" x14ac:dyDescent="0.75">
      <c r="B1385" s="218">
        <v>1322</v>
      </c>
      <c r="C1385" s="217">
        <v>158.22371232531813</v>
      </c>
    </row>
    <row r="1386" spans="2:3" x14ac:dyDescent="0.75">
      <c r="B1386" s="218">
        <v>1323</v>
      </c>
      <c r="C1386" s="217">
        <v>92.374498348712223</v>
      </c>
    </row>
    <row r="1387" spans="2:3" x14ac:dyDescent="0.75">
      <c r="B1387" s="218">
        <v>1324</v>
      </c>
      <c r="C1387" s="217">
        <v>96.663903148934295</v>
      </c>
    </row>
    <row r="1388" spans="2:3" x14ac:dyDescent="0.75">
      <c r="B1388" s="218">
        <v>1325</v>
      </c>
      <c r="C1388" s="217">
        <v>126.59046791409732</v>
      </c>
    </row>
    <row r="1389" spans="2:3" x14ac:dyDescent="0.75">
      <c r="B1389" s="218">
        <v>1326</v>
      </c>
      <c r="C1389" s="217">
        <v>150.7209428168878</v>
      </c>
    </row>
    <row r="1390" spans="2:3" x14ac:dyDescent="0.75">
      <c r="B1390" s="218">
        <v>1327</v>
      </c>
      <c r="C1390" s="217">
        <v>135.14439879964345</v>
      </c>
    </row>
    <row r="1391" spans="2:3" x14ac:dyDescent="0.75">
      <c r="B1391" s="218">
        <v>1328</v>
      </c>
      <c r="C1391" s="217">
        <v>229.24815804725503</v>
      </c>
    </row>
    <row r="1392" spans="2:3" x14ac:dyDescent="0.75">
      <c r="B1392" s="218">
        <v>1329</v>
      </c>
      <c r="C1392" s="217">
        <v>141.37077815912696</v>
      </c>
    </row>
    <row r="1393" spans="2:3" x14ac:dyDescent="0.75">
      <c r="B1393" s="218">
        <v>1330</v>
      </c>
      <c r="C1393" s="217">
        <v>218.55946402402267</v>
      </c>
    </row>
    <row r="1394" spans="2:3" x14ac:dyDescent="0.75">
      <c r="B1394" s="218">
        <v>1331</v>
      </c>
      <c r="C1394" s="217">
        <v>207.9044460443271</v>
      </c>
    </row>
    <row r="1395" spans="2:3" x14ac:dyDescent="0.75">
      <c r="B1395" s="218">
        <v>1332</v>
      </c>
      <c r="C1395" s="217">
        <v>161.57487304718316</v>
      </c>
    </row>
    <row r="1396" spans="2:3" x14ac:dyDescent="0.75">
      <c r="B1396" s="218">
        <v>1333</v>
      </c>
      <c r="C1396" s="217">
        <v>229.88020332040517</v>
      </c>
    </row>
    <row r="1397" spans="2:3" x14ac:dyDescent="0.75">
      <c r="B1397" s="218">
        <v>1334</v>
      </c>
      <c r="C1397" s="217">
        <v>88.373434859204025</v>
      </c>
    </row>
    <row r="1398" spans="2:3" x14ac:dyDescent="0.75">
      <c r="B1398" s="218">
        <v>1335</v>
      </c>
      <c r="C1398" s="217">
        <v>81.839853474594776</v>
      </c>
    </row>
    <row r="1399" spans="2:3" x14ac:dyDescent="0.75">
      <c r="B1399" s="218">
        <v>1336</v>
      </c>
      <c r="C1399" s="217">
        <v>123.04162956460162</v>
      </c>
    </row>
    <row r="1400" spans="2:3" x14ac:dyDescent="0.75">
      <c r="B1400" s="218">
        <v>1337</v>
      </c>
      <c r="C1400" s="217">
        <v>120.83345613980455</v>
      </c>
    </row>
    <row r="1401" spans="2:3" x14ac:dyDescent="0.75">
      <c r="B1401" s="218">
        <v>1338</v>
      </c>
      <c r="C1401" s="217">
        <v>157.92060037529495</v>
      </c>
    </row>
    <row r="1402" spans="2:3" x14ac:dyDescent="0.75">
      <c r="B1402" s="218">
        <v>1339</v>
      </c>
      <c r="C1402" s="217">
        <v>161.73427615813364</v>
      </c>
    </row>
    <row r="1403" spans="2:3" x14ac:dyDescent="0.75">
      <c r="B1403" s="218">
        <v>1340</v>
      </c>
      <c r="C1403" s="217">
        <v>122.04982228826083</v>
      </c>
    </row>
    <row r="1404" spans="2:3" x14ac:dyDescent="0.75">
      <c r="B1404" s="218">
        <v>1341</v>
      </c>
      <c r="C1404" s="217">
        <v>147.1580664901397</v>
      </c>
    </row>
    <row r="1405" spans="2:3" x14ac:dyDescent="0.75">
      <c r="B1405" s="218">
        <v>1342</v>
      </c>
      <c r="C1405" s="217">
        <v>93.849607679837632</v>
      </c>
    </row>
    <row r="1406" spans="2:3" x14ac:dyDescent="0.75">
      <c r="B1406" s="218">
        <v>1343</v>
      </c>
      <c r="C1406" s="217">
        <v>100.95690484834329</v>
      </c>
    </row>
    <row r="1407" spans="2:3" x14ac:dyDescent="0.75">
      <c r="B1407" s="218">
        <v>1344</v>
      </c>
      <c r="C1407" s="217">
        <v>165.97256856425494</v>
      </c>
    </row>
    <row r="1408" spans="2:3" x14ac:dyDescent="0.75">
      <c r="B1408" s="218">
        <v>1345</v>
      </c>
      <c r="C1408" s="217">
        <v>94.07277186965139</v>
      </c>
    </row>
    <row r="1409" spans="2:3" x14ac:dyDescent="0.75">
      <c r="B1409" s="218">
        <v>1346</v>
      </c>
      <c r="C1409" s="217">
        <v>78.502420165363048</v>
      </c>
    </row>
    <row r="1410" spans="2:3" x14ac:dyDescent="0.75">
      <c r="B1410" s="218">
        <v>1347</v>
      </c>
      <c r="C1410" s="217">
        <v>101.8635191191255</v>
      </c>
    </row>
    <row r="1411" spans="2:3" x14ac:dyDescent="0.75">
      <c r="B1411" s="218">
        <v>1348</v>
      </c>
      <c r="C1411" s="217">
        <v>125.79227133917564</v>
      </c>
    </row>
    <row r="1412" spans="2:3" x14ac:dyDescent="0.75">
      <c r="B1412" s="218">
        <v>1349</v>
      </c>
      <c r="C1412" s="217">
        <v>97.195029412419558</v>
      </c>
    </row>
    <row r="1413" spans="2:3" x14ac:dyDescent="0.75">
      <c r="B1413" s="218">
        <v>1350</v>
      </c>
      <c r="C1413" s="217">
        <v>160.34683766185515</v>
      </c>
    </row>
    <row r="1414" spans="2:3" x14ac:dyDescent="0.75">
      <c r="B1414" s="218">
        <v>1351</v>
      </c>
      <c r="C1414" s="217">
        <v>126.13765915636769</v>
      </c>
    </row>
    <row r="1415" spans="2:3" x14ac:dyDescent="0.75">
      <c r="B1415" s="218">
        <v>1352</v>
      </c>
      <c r="C1415" s="217">
        <v>195.4556665294281</v>
      </c>
    </row>
    <row r="1416" spans="2:3" x14ac:dyDescent="0.75">
      <c r="B1416" s="218">
        <v>1353</v>
      </c>
      <c r="C1416" s="217">
        <v>78.879994885284603</v>
      </c>
    </row>
    <row r="1417" spans="2:3" x14ac:dyDescent="0.75">
      <c r="B1417" s="218">
        <v>1354</v>
      </c>
      <c r="C1417" s="217">
        <v>160.7553172907985</v>
      </c>
    </row>
    <row r="1418" spans="2:3" x14ac:dyDescent="0.75">
      <c r="B1418" s="218">
        <v>1355</v>
      </c>
      <c r="C1418" s="217">
        <v>139.13854938277785</v>
      </c>
    </row>
    <row r="1419" spans="2:3" x14ac:dyDescent="0.75">
      <c r="B1419" s="218">
        <v>1356</v>
      </c>
      <c r="C1419" s="217">
        <v>85.536729944972237</v>
      </c>
    </row>
    <row r="1420" spans="2:3" x14ac:dyDescent="0.75">
      <c r="B1420" s="218">
        <v>1357</v>
      </c>
      <c r="C1420" s="217">
        <v>122.48018038157305</v>
      </c>
    </row>
    <row r="1421" spans="2:3" x14ac:dyDescent="0.75">
      <c r="B1421" s="218">
        <v>1358</v>
      </c>
      <c r="C1421" s="217">
        <v>154.02522437125589</v>
      </c>
    </row>
    <row r="1422" spans="2:3" x14ac:dyDescent="0.75">
      <c r="B1422" s="218">
        <v>1359</v>
      </c>
      <c r="C1422" s="217">
        <v>145.18922927860419</v>
      </c>
    </row>
    <row r="1423" spans="2:3" x14ac:dyDescent="0.75">
      <c r="B1423" s="218">
        <v>1360</v>
      </c>
      <c r="C1423" s="217">
        <v>135.4213716410307</v>
      </c>
    </row>
    <row r="1424" spans="2:3" x14ac:dyDescent="0.75">
      <c r="B1424" s="218">
        <v>1361</v>
      </c>
      <c r="C1424" s="217">
        <v>149.94102510040983</v>
      </c>
    </row>
    <row r="1425" spans="2:3" x14ac:dyDescent="0.75">
      <c r="B1425" s="218">
        <v>1362</v>
      </c>
      <c r="C1425" s="217">
        <v>114.26520467020534</v>
      </c>
    </row>
    <row r="1426" spans="2:3" x14ac:dyDescent="0.75">
      <c r="B1426" s="218">
        <v>1363</v>
      </c>
      <c r="C1426" s="217">
        <v>110.17659815358603</v>
      </c>
    </row>
    <row r="1427" spans="2:3" x14ac:dyDescent="0.75">
      <c r="B1427" s="218">
        <v>1364</v>
      </c>
      <c r="C1427" s="217">
        <v>97.721930365857986</v>
      </c>
    </row>
    <row r="1428" spans="2:3" x14ac:dyDescent="0.75">
      <c r="B1428" s="218">
        <v>1365</v>
      </c>
      <c r="C1428" s="217">
        <v>128.95363015895092</v>
      </c>
    </row>
    <row r="1429" spans="2:3" x14ac:dyDescent="0.75">
      <c r="B1429" s="218">
        <v>1366</v>
      </c>
      <c r="C1429" s="217">
        <v>76.854235506646134</v>
      </c>
    </row>
    <row r="1430" spans="2:3" x14ac:dyDescent="0.75">
      <c r="B1430" s="218">
        <v>1367</v>
      </c>
      <c r="C1430" s="217">
        <v>117.34280233347529</v>
      </c>
    </row>
    <row r="1431" spans="2:3" x14ac:dyDescent="0.75">
      <c r="B1431" s="218">
        <v>1368</v>
      </c>
      <c r="C1431" s="217">
        <v>117.00350837658773</v>
      </c>
    </row>
    <row r="1432" spans="2:3" x14ac:dyDescent="0.75">
      <c r="B1432" s="218">
        <v>1369</v>
      </c>
      <c r="C1432" s="217">
        <v>102.94685075719745</v>
      </c>
    </row>
    <row r="1433" spans="2:3" x14ac:dyDescent="0.75">
      <c r="B1433" s="218">
        <v>1370</v>
      </c>
      <c r="C1433" s="217">
        <v>116.77451998640673</v>
      </c>
    </row>
    <row r="1434" spans="2:3" x14ac:dyDescent="0.75">
      <c r="B1434" s="218">
        <v>1371</v>
      </c>
      <c r="C1434" s="217">
        <v>136.90919641343135</v>
      </c>
    </row>
    <row r="1435" spans="2:3" x14ac:dyDescent="0.75">
      <c r="B1435" s="218">
        <v>1372</v>
      </c>
      <c r="C1435" s="217">
        <v>135.45385702714344</v>
      </c>
    </row>
    <row r="1436" spans="2:3" x14ac:dyDescent="0.75">
      <c r="B1436" s="218">
        <v>1373</v>
      </c>
      <c r="C1436" s="217">
        <v>97.737999343442098</v>
      </c>
    </row>
    <row r="1437" spans="2:3" x14ac:dyDescent="0.75">
      <c r="B1437" s="218">
        <v>1374</v>
      </c>
      <c r="C1437" s="217">
        <v>97.004908943243734</v>
      </c>
    </row>
    <row r="1438" spans="2:3" x14ac:dyDescent="0.75">
      <c r="B1438" s="218">
        <v>1375</v>
      </c>
      <c r="C1438" s="217">
        <v>169.42833942194034</v>
      </c>
    </row>
    <row r="1439" spans="2:3" x14ac:dyDescent="0.75">
      <c r="B1439" s="218">
        <v>1376</v>
      </c>
      <c r="C1439" s="217">
        <v>172.46757350251875</v>
      </c>
    </row>
    <row r="1440" spans="2:3" x14ac:dyDescent="0.75">
      <c r="B1440" s="218">
        <v>1377</v>
      </c>
      <c r="C1440" s="217">
        <v>136.3302785334599</v>
      </c>
    </row>
    <row r="1441" spans="2:3" x14ac:dyDescent="0.75">
      <c r="B1441" s="218">
        <v>1378</v>
      </c>
      <c r="C1441" s="217">
        <v>115.32679241393561</v>
      </c>
    </row>
    <row r="1442" spans="2:3" x14ac:dyDescent="0.75">
      <c r="B1442" s="218">
        <v>1379</v>
      </c>
      <c r="C1442" s="217">
        <v>91.513540495203429</v>
      </c>
    </row>
    <row r="1443" spans="2:3" x14ac:dyDescent="0.75">
      <c r="B1443" s="218">
        <v>1380</v>
      </c>
      <c r="C1443" s="217">
        <v>113.86795139447203</v>
      </c>
    </row>
    <row r="1444" spans="2:3" x14ac:dyDescent="0.75">
      <c r="B1444" s="218">
        <v>1381</v>
      </c>
      <c r="C1444" s="217">
        <v>107.29900253511958</v>
      </c>
    </row>
    <row r="1445" spans="2:3" x14ac:dyDescent="0.75">
      <c r="B1445" s="218">
        <v>1382</v>
      </c>
      <c r="C1445" s="217">
        <v>180.18901117322608</v>
      </c>
    </row>
    <row r="1446" spans="2:3" x14ac:dyDescent="0.75">
      <c r="B1446" s="218">
        <v>1383</v>
      </c>
      <c r="C1446" s="217">
        <v>232.65354083565421</v>
      </c>
    </row>
    <row r="1447" spans="2:3" x14ac:dyDescent="0.75">
      <c r="B1447" s="218">
        <v>1384</v>
      </c>
      <c r="C1447" s="217">
        <v>161.92529760955955</v>
      </c>
    </row>
    <row r="1448" spans="2:3" x14ac:dyDescent="0.75">
      <c r="B1448" s="218">
        <v>1385</v>
      </c>
      <c r="C1448" s="217">
        <v>129.21132883653564</v>
      </c>
    </row>
    <row r="1449" spans="2:3" x14ac:dyDescent="0.75">
      <c r="B1449" s="218">
        <v>1386</v>
      </c>
      <c r="C1449" s="217">
        <v>176.97536108243403</v>
      </c>
    </row>
    <row r="1450" spans="2:3" x14ac:dyDescent="0.75">
      <c r="B1450" s="218">
        <v>1387</v>
      </c>
      <c r="C1450" s="217">
        <v>93.221365371635741</v>
      </c>
    </row>
    <row r="1451" spans="2:3" x14ac:dyDescent="0.75">
      <c r="B1451" s="218">
        <v>1388</v>
      </c>
      <c r="C1451" s="217">
        <v>192.24558659099247</v>
      </c>
    </row>
    <row r="1452" spans="2:3" x14ac:dyDescent="0.75">
      <c r="B1452" s="218">
        <v>1389</v>
      </c>
      <c r="C1452" s="217">
        <v>120.41952106940282</v>
      </c>
    </row>
    <row r="1453" spans="2:3" x14ac:dyDescent="0.75">
      <c r="B1453" s="218">
        <v>1390</v>
      </c>
      <c r="C1453" s="217">
        <v>133.71255157469255</v>
      </c>
    </row>
    <row r="1454" spans="2:3" x14ac:dyDescent="0.75">
      <c r="B1454" s="218">
        <v>1391</v>
      </c>
      <c r="C1454" s="217">
        <v>118.42870927858016</v>
      </c>
    </row>
    <row r="1455" spans="2:3" x14ac:dyDescent="0.75">
      <c r="B1455" s="218">
        <v>1392</v>
      </c>
      <c r="C1455" s="217">
        <v>157.34770389997283</v>
      </c>
    </row>
    <row r="1456" spans="2:3" x14ac:dyDescent="0.75">
      <c r="B1456" s="218">
        <v>1393</v>
      </c>
      <c r="C1456" s="217">
        <v>133.54417550607545</v>
      </c>
    </row>
    <row r="1457" spans="2:3" x14ac:dyDescent="0.75">
      <c r="B1457" s="218">
        <v>1394</v>
      </c>
      <c r="C1457" s="217">
        <v>137.34400999287371</v>
      </c>
    </row>
    <row r="1458" spans="2:3" x14ac:dyDescent="0.75">
      <c r="B1458" s="218">
        <v>1395</v>
      </c>
      <c r="C1458" s="217">
        <v>84.901896465880327</v>
      </c>
    </row>
    <row r="1459" spans="2:3" x14ac:dyDescent="0.75">
      <c r="B1459" s="218">
        <v>1396</v>
      </c>
      <c r="C1459" s="217">
        <v>117.84843862798883</v>
      </c>
    </row>
    <row r="1460" spans="2:3" x14ac:dyDescent="0.75">
      <c r="B1460" s="218">
        <v>1397</v>
      </c>
      <c r="C1460" s="217">
        <v>158.09619334664455</v>
      </c>
    </row>
    <row r="1461" spans="2:3" x14ac:dyDescent="0.75">
      <c r="B1461" s="218">
        <v>1398</v>
      </c>
      <c r="C1461" s="217">
        <v>75.088746612855445</v>
      </c>
    </row>
    <row r="1462" spans="2:3" x14ac:dyDescent="0.75">
      <c r="B1462" s="218">
        <v>1399</v>
      </c>
      <c r="C1462" s="217">
        <v>153.21401316680695</v>
      </c>
    </row>
    <row r="1463" spans="2:3" x14ac:dyDescent="0.75">
      <c r="B1463" s="218">
        <v>1400</v>
      </c>
      <c r="C1463" s="217">
        <v>116.55788647033545</v>
      </c>
    </row>
    <row r="1464" spans="2:3" x14ac:dyDescent="0.75">
      <c r="B1464" s="218">
        <v>1401</v>
      </c>
      <c r="C1464" s="217">
        <v>150.18985209451205</v>
      </c>
    </row>
    <row r="1465" spans="2:3" x14ac:dyDescent="0.75">
      <c r="B1465" s="218">
        <v>1402</v>
      </c>
      <c r="C1465" s="217">
        <v>94.423858501154598</v>
      </c>
    </row>
    <row r="1466" spans="2:3" x14ac:dyDescent="0.75">
      <c r="B1466" s="218">
        <v>1403</v>
      </c>
      <c r="C1466" s="217">
        <v>79.823031210953076</v>
      </c>
    </row>
    <row r="1467" spans="2:3" x14ac:dyDescent="0.75">
      <c r="B1467" s="218">
        <v>1404</v>
      </c>
      <c r="C1467" s="217">
        <v>125.14127853294798</v>
      </c>
    </row>
    <row r="1468" spans="2:3" x14ac:dyDescent="0.75">
      <c r="B1468" s="218">
        <v>1405</v>
      </c>
      <c r="C1468" s="217">
        <v>172.90118437901288</v>
      </c>
    </row>
    <row r="1469" spans="2:3" x14ac:dyDescent="0.75">
      <c r="B1469" s="218">
        <v>1406</v>
      </c>
      <c r="C1469" s="217">
        <v>149.43238860453599</v>
      </c>
    </row>
    <row r="1470" spans="2:3" x14ac:dyDescent="0.75">
      <c r="B1470" s="218">
        <v>1407</v>
      </c>
      <c r="C1470" s="217">
        <v>163.65764613475454</v>
      </c>
    </row>
    <row r="1471" spans="2:3" x14ac:dyDescent="0.75">
      <c r="B1471" s="218">
        <v>1408</v>
      </c>
      <c r="C1471" s="217">
        <v>188.32982088646025</v>
      </c>
    </row>
    <row r="1472" spans="2:3" x14ac:dyDescent="0.75">
      <c r="B1472" s="218">
        <v>1409</v>
      </c>
      <c r="C1472" s="217">
        <v>217.54889942312914</v>
      </c>
    </row>
    <row r="1473" spans="2:3" x14ac:dyDescent="0.75">
      <c r="B1473" s="218">
        <v>1410</v>
      </c>
      <c r="C1473" s="217">
        <v>176.72187102400082</v>
      </c>
    </row>
    <row r="1474" spans="2:3" x14ac:dyDescent="0.75">
      <c r="B1474" s="218">
        <v>1411</v>
      </c>
      <c r="C1474" s="217">
        <v>111.47828268862361</v>
      </c>
    </row>
    <row r="1475" spans="2:3" x14ac:dyDescent="0.75">
      <c r="B1475" s="218">
        <v>1412</v>
      </c>
      <c r="C1475" s="217">
        <v>184.36967404888293</v>
      </c>
    </row>
    <row r="1476" spans="2:3" x14ac:dyDescent="0.75">
      <c r="B1476" s="218">
        <v>1413</v>
      </c>
      <c r="C1476" s="217">
        <v>134.14787939503464</v>
      </c>
    </row>
    <row r="1477" spans="2:3" x14ac:dyDescent="0.75">
      <c r="B1477" s="218">
        <v>1414</v>
      </c>
      <c r="C1477" s="217">
        <v>134.3321968023337</v>
      </c>
    </row>
    <row r="1478" spans="2:3" x14ac:dyDescent="0.75">
      <c r="B1478" s="218">
        <v>1415</v>
      </c>
      <c r="C1478" s="217">
        <v>163.88933736003261</v>
      </c>
    </row>
    <row r="1479" spans="2:3" x14ac:dyDescent="0.75">
      <c r="B1479" s="218">
        <v>1416</v>
      </c>
      <c r="C1479" s="217">
        <v>128.14834174938721</v>
      </c>
    </row>
    <row r="1480" spans="2:3" x14ac:dyDescent="0.75">
      <c r="B1480" s="218">
        <v>1417</v>
      </c>
      <c r="C1480" s="217">
        <v>82.938716911161791</v>
      </c>
    </row>
    <row r="1481" spans="2:3" x14ac:dyDescent="0.75">
      <c r="B1481" s="218">
        <v>1418</v>
      </c>
      <c r="C1481" s="217">
        <v>91.501692668987317</v>
      </c>
    </row>
    <row r="1482" spans="2:3" x14ac:dyDescent="0.75">
      <c r="B1482" s="218">
        <v>1419</v>
      </c>
      <c r="C1482" s="217">
        <v>113.51368669429489</v>
      </c>
    </row>
    <row r="1483" spans="2:3" x14ac:dyDescent="0.75">
      <c r="B1483" s="218">
        <v>1420</v>
      </c>
      <c r="C1483" s="217">
        <v>76.206156665238765</v>
      </c>
    </row>
    <row r="1484" spans="2:3" x14ac:dyDescent="0.75">
      <c r="B1484" s="218">
        <v>1421</v>
      </c>
      <c r="C1484" s="217">
        <v>89.703179730448085</v>
      </c>
    </row>
    <row r="1485" spans="2:3" x14ac:dyDescent="0.75">
      <c r="B1485" s="218">
        <v>1422</v>
      </c>
      <c r="C1485" s="217">
        <v>134.38093777351042</v>
      </c>
    </row>
    <row r="1486" spans="2:3" x14ac:dyDescent="0.75">
      <c r="B1486" s="218">
        <v>1423</v>
      </c>
      <c r="C1486" s="217">
        <v>143.18305773775583</v>
      </c>
    </row>
    <row r="1487" spans="2:3" x14ac:dyDescent="0.75">
      <c r="B1487" s="218">
        <v>1424</v>
      </c>
      <c r="C1487" s="217">
        <v>106.80823765279756</v>
      </c>
    </row>
    <row r="1488" spans="2:3" x14ac:dyDescent="0.75">
      <c r="B1488" s="218">
        <v>1425</v>
      </c>
      <c r="C1488" s="217">
        <v>89.668345123694067</v>
      </c>
    </row>
    <row r="1489" spans="2:3" x14ac:dyDescent="0.75">
      <c r="B1489" s="218">
        <v>1426</v>
      </c>
      <c r="C1489" s="217">
        <v>146.07258222100327</v>
      </c>
    </row>
    <row r="1490" spans="2:3" x14ac:dyDescent="0.75">
      <c r="B1490" s="218">
        <v>1427</v>
      </c>
      <c r="C1490" s="217">
        <v>85.161820598242414</v>
      </c>
    </row>
    <row r="1491" spans="2:3" x14ac:dyDescent="0.75">
      <c r="B1491" s="218">
        <v>1428</v>
      </c>
      <c r="C1491" s="217">
        <v>114.02649530056701</v>
      </c>
    </row>
    <row r="1492" spans="2:3" x14ac:dyDescent="0.75">
      <c r="B1492" s="218">
        <v>1429</v>
      </c>
      <c r="C1492" s="217">
        <v>173.70003528413761</v>
      </c>
    </row>
    <row r="1493" spans="2:3" x14ac:dyDescent="0.75">
      <c r="B1493" s="218">
        <v>1430</v>
      </c>
      <c r="C1493" s="217">
        <v>91.760864570353135</v>
      </c>
    </row>
    <row r="1494" spans="2:3" x14ac:dyDescent="0.75">
      <c r="B1494" s="218">
        <v>1431</v>
      </c>
      <c r="C1494" s="217">
        <v>167.00894415688819</v>
      </c>
    </row>
    <row r="1495" spans="2:3" x14ac:dyDescent="0.75">
      <c r="B1495" s="218">
        <v>1432</v>
      </c>
      <c r="C1495" s="217">
        <v>132.27461981722868</v>
      </c>
    </row>
    <row r="1496" spans="2:3" x14ac:dyDescent="0.75">
      <c r="B1496" s="218">
        <v>1433</v>
      </c>
      <c r="C1496" s="217">
        <v>138.89284295316878</v>
      </c>
    </row>
    <row r="1497" spans="2:3" x14ac:dyDescent="0.75">
      <c r="B1497" s="218">
        <v>1434</v>
      </c>
      <c r="C1497" s="217">
        <v>113.80300925215994</v>
      </c>
    </row>
    <row r="1498" spans="2:3" x14ac:dyDescent="0.75">
      <c r="B1498" s="218">
        <v>1435</v>
      </c>
      <c r="C1498" s="217">
        <v>76.659036311119351</v>
      </c>
    </row>
    <row r="1499" spans="2:3" x14ac:dyDescent="0.75">
      <c r="B1499" s="218">
        <v>1436</v>
      </c>
      <c r="C1499" s="217">
        <v>150.18879612996707</v>
      </c>
    </row>
    <row r="1500" spans="2:3" x14ac:dyDescent="0.75">
      <c r="B1500" s="218">
        <v>1437</v>
      </c>
      <c r="C1500" s="217">
        <v>63.397493949166268</v>
      </c>
    </row>
    <row r="1501" spans="2:3" x14ac:dyDescent="0.75">
      <c r="B1501" s="218">
        <v>1438</v>
      </c>
      <c r="C1501" s="217">
        <v>186.27334481316308</v>
      </c>
    </row>
    <row r="1502" spans="2:3" x14ac:dyDescent="0.75">
      <c r="B1502" s="218">
        <v>1439</v>
      </c>
      <c r="C1502" s="217">
        <v>80.372292830157207</v>
      </c>
    </row>
    <row r="1503" spans="2:3" x14ac:dyDescent="0.75">
      <c r="B1503" s="218">
        <v>1440</v>
      </c>
      <c r="C1503" s="217">
        <v>140.06156161775132</v>
      </c>
    </row>
    <row r="1504" spans="2:3" x14ac:dyDescent="0.75">
      <c r="B1504" s="218">
        <v>1441</v>
      </c>
      <c r="C1504" s="217">
        <v>75.661798452457717</v>
      </c>
    </row>
    <row r="1505" spans="2:3" x14ac:dyDescent="0.75">
      <c r="B1505" s="218">
        <v>1442</v>
      </c>
      <c r="C1505" s="217">
        <v>145.32573767777416</v>
      </c>
    </row>
    <row r="1506" spans="2:3" x14ac:dyDescent="0.75">
      <c r="B1506" s="218">
        <v>1443</v>
      </c>
      <c r="C1506" s="217">
        <v>95.833009877614657</v>
      </c>
    </row>
    <row r="1507" spans="2:3" x14ac:dyDescent="0.75">
      <c r="B1507" s="218">
        <v>1444</v>
      </c>
      <c r="C1507" s="217">
        <v>84.847797859660275</v>
      </c>
    </row>
    <row r="1508" spans="2:3" x14ac:dyDescent="0.75">
      <c r="B1508" s="218">
        <v>1445</v>
      </c>
      <c r="C1508" s="217">
        <v>167.01139931135054</v>
      </c>
    </row>
    <row r="1509" spans="2:3" x14ac:dyDescent="0.75">
      <c r="B1509" s="218">
        <v>1446</v>
      </c>
      <c r="C1509" s="217">
        <v>102.77539007698991</v>
      </c>
    </row>
    <row r="1510" spans="2:3" x14ac:dyDescent="0.75">
      <c r="B1510" s="218">
        <v>1447</v>
      </c>
      <c r="C1510" s="217">
        <v>113.89609735952804</v>
      </c>
    </row>
    <row r="1511" spans="2:3" x14ac:dyDescent="0.75">
      <c r="B1511" s="218">
        <v>1448</v>
      </c>
      <c r="C1511" s="217">
        <v>112.28351424860246</v>
      </c>
    </row>
    <row r="1512" spans="2:3" x14ac:dyDescent="0.75">
      <c r="B1512" s="218">
        <v>1449</v>
      </c>
      <c r="C1512" s="217">
        <v>125.49621386082789</v>
      </c>
    </row>
    <row r="1513" spans="2:3" x14ac:dyDescent="0.75">
      <c r="B1513" s="218">
        <v>1450</v>
      </c>
      <c r="C1513" s="217">
        <v>109.19383591733509</v>
      </c>
    </row>
    <row r="1514" spans="2:3" x14ac:dyDescent="0.75">
      <c r="B1514" s="218">
        <v>1451</v>
      </c>
      <c r="C1514" s="217">
        <v>110.10840034945933</v>
      </c>
    </row>
    <row r="1515" spans="2:3" x14ac:dyDescent="0.75">
      <c r="B1515" s="218">
        <v>1452</v>
      </c>
      <c r="C1515" s="217">
        <v>149.62954099734276</v>
      </c>
    </row>
    <row r="1516" spans="2:3" x14ac:dyDescent="0.75">
      <c r="B1516" s="218">
        <v>1453</v>
      </c>
      <c r="C1516" s="217">
        <v>126.79196962738688</v>
      </c>
    </row>
    <row r="1517" spans="2:3" x14ac:dyDescent="0.75">
      <c r="B1517" s="218">
        <v>1454</v>
      </c>
      <c r="C1517" s="217">
        <v>129.24513420919308</v>
      </c>
    </row>
    <row r="1518" spans="2:3" x14ac:dyDescent="0.75">
      <c r="B1518" s="218">
        <v>1455</v>
      </c>
      <c r="C1518" s="217">
        <v>97.867740246742926</v>
      </c>
    </row>
    <row r="1519" spans="2:3" x14ac:dyDescent="0.75">
      <c r="B1519" s="218">
        <v>1456</v>
      </c>
      <c r="C1519" s="217">
        <v>105.11372231974507</v>
      </c>
    </row>
    <row r="1520" spans="2:3" x14ac:dyDescent="0.75">
      <c r="B1520" s="218">
        <v>1457</v>
      </c>
      <c r="C1520" s="217">
        <v>87.36705820009756</v>
      </c>
    </row>
    <row r="1521" spans="2:3" x14ac:dyDescent="0.75">
      <c r="B1521" s="218">
        <v>1458</v>
      </c>
      <c r="C1521" s="217">
        <v>123.29187236437086</v>
      </c>
    </row>
    <row r="1522" spans="2:3" x14ac:dyDescent="0.75">
      <c r="B1522" s="218">
        <v>1459</v>
      </c>
      <c r="C1522" s="217">
        <v>177.60745176724464</v>
      </c>
    </row>
    <row r="1523" spans="2:3" x14ac:dyDescent="0.75">
      <c r="B1523" s="218">
        <v>1460</v>
      </c>
      <c r="C1523" s="217">
        <v>71.260834223927972</v>
      </c>
    </row>
    <row r="1524" spans="2:3" x14ac:dyDescent="0.75">
      <c r="B1524" s="218">
        <v>1461</v>
      </c>
      <c r="C1524" s="217">
        <v>182.38147973664744</v>
      </c>
    </row>
    <row r="1525" spans="2:3" x14ac:dyDescent="0.75">
      <c r="B1525" s="218">
        <v>1462</v>
      </c>
      <c r="C1525" s="217">
        <v>137.97685155770372</v>
      </c>
    </row>
    <row r="1526" spans="2:3" x14ac:dyDescent="0.75">
      <c r="B1526" s="218">
        <v>1463</v>
      </c>
      <c r="C1526" s="217">
        <v>169.45021709348828</v>
      </c>
    </row>
    <row r="1527" spans="2:3" x14ac:dyDescent="0.75">
      <c r="B1527" s="218">
        <v>1464</v>
      </c>
      <c r="C1527" s="217">
        <v>106.67967604294486</v>
      </c>
    </row>
    <row r="1528" spans="2:3" x14ac:dyDescent="0.75">
      <c r="B1528" s="218">
        <v>1465</v>
      </c>
      <c r="C1528" s="217">
        <v>91.610017611995673</v>
      </c>
    </row>
    <row r="1529" spans="2:3" x14ac:dyDescent="0.75">
      <c r="B1529" s="218">
        <v>1466</v>
      </c>
      <c r="C1529" s="217">
        <v>120.20734854953784</v>
      </c>
    </row>
    <row r="1530" spans="2:3" x14ac:dyDescent="0.75">
      <c r="B1530" s="218">
        <v>1467</v>
      </c>
      <c r="C1530" s="217">
        <v>103.5012435236236</v>
      </c>
    </row>
    <row r="1531" spans="2:3" x14ac:dyDescent="0.75">
      <c r="B1531" s="218">
        <v>1468</v>
      </c>
      <c r="C1531" s="217">
        <v>125.38112353198468</v>
      </c>
    </row>
    <row r="1532" spans="2:3" x14ac:dyDescent="0.75">
      <c r="B1532" s="218">
        <v>1469</v>
      </c>
      <c r="C1532" s="217">
        <v>152.21026559156263</v>
      </c>
    </row>
    <row r="1533" spans="2:3" x14ac:dyDescent="0.75">
      <c r="B1533" s="218">
        <v>1470</v>
      </c>
      <c r="C1533" s="217">
        <v>195.78690321748928</v>
      </c>
    </row>
    <row r="1534" spans="2:3" x14ac:dyDescent="0.75">
      <c r="B1534" s="218">
        <v>1471</v>
      </c>
      <c r="C1534" s="217">
        <v>153.15507798449454</v>
      </c>
    </row>
    <row r="1535" spans="2:3" x14ac:dyDescent="0.75">
      <c r="B1535" s="218">
        <v>1472</v>
      </c>
      <c r="C1535" s="217">
        <v>82.156964108277904</v>
      </c>
    </row>
    <row r="1536" spans="2:3" x14ac:dyDescent="0.75">
      <c r="B1536" s="218">
        <v>1473</v>
      </c>
      <c r="C1536" s="217">
        <v>164.05298406938238</v>
      </c>
    </row>
    <row r="1537" spans="2:3" x14ac:dyDescent="0.75">
      <c r="B1537" s="218">
        <v>1474</v>
      </c>
      <c r="C1537" s="217">
        <v>185.5419921616072</v>
      </c>
    </row>
    <row r="1538" spans="2:3" x14ac:dyDescent="0.75">
      <c r="B1538" s="218">
        <v>1475</v>
      </c>
      <c r="C1538" s="217">
        <v>165.78720431529783</v>
      </c>
    </row>
    <row r="1539" spans="2:3" x14ac:dyDescent="0.75">
      <c r="B1539" s="218">
        <v>1476</v>
      </c>
      <c r="C1539" s="217">
        <v>146.34298209789981</v>
      </c>
    </row>
    <row r="1540" spans="2:3" x14ac:dyDescent="0.75">
      <c r="B1540" s="218">
        <v>1477</v>
      </c>
      <c r="C1540" s="217">
        <v>180.88022401697711</v>
      </c>
    </row>
    <row r="1541" spans="2:3" x14ac:dyDescent="0.75">
      <c r="B1541" s="218">
        <v>1478</v>
      </c>
      <c r="C1541" s="217">
        <v>144.34984690050968</v>
      </c>
    </row>
    <row r="1542" spans="2:3" x14ac:dyDescent="0.75">
      <c r="B1542" s="218">
        <v>1479</v>
      </c>
      <c r="C1542" s="217">
        <v>90.590326389254741</v>
      </c>
    </row>
    <row r="1543" spans="2:3" x14ac:dyDescent="0.75">
      <c r="B1543" s="218">
        <v>1480</v>
      </c>
      <c r="C1543" s="217">
        <v>139.8336214089079</v>
      </c>
    </row>
    <row r="1544" spans="2:3" x14ac:dyDescent="0.75">
      <c r="B1544" s="218">
        <v>1481</v>
      </c>
      <c r="C1544" s="217">
        <v>142.16800192645798</v>
      </c>
    </row>
    <row r="1545" spans="2:3" x14ac:dyDescent="0.75">
      <c r="B1545" s="218">
        <v>1482</v>
      </c>
      <c r="C1545" s="217">
        <v>124.25547631650642</v>
      </c>
    </row>
    <row r="1546" spans="2:3" x14ac:dyDescent="0.75">
      <c r="B1546" s="218">
        <v>1483</v>
      </c>
      <c r="C1546" s="217">
        <v>122.21537884073786</v>
      </c>
    </row>
    <row r="1547" spans="2:3" x14ac:dyDescent="0.75">
      <c r="B1547" s="218">
        <v>1484</v>
      </c>
      <c r="C1547" s="217">
        <v>111.47569635196928</v>
      </c>
    </row>
    <row r="1548" spans="2:3" x14ac:dyDescent="0.75">
      <c r="B1548" s="218">
        <v>1485</v>
      </c>
      <c r="C1548" s="217">
        <v>52.955267850555011</v>
      </c>
    </row>
    <row r="1549" spans="2:3" x14ac:dyDescent="0.75">
      <c r="B1549" s="218">
        <v>1486</v>
      </c>
      <c r="C1549" s="217">
        <v>117.4335380674089</v>
      </c>
    </row>
    <row r="1550" spans="2:3" x14ac:dyDescent="0.75">
      <c r="B1550" s="218">
        <v>1487</v>
      </c>
      <c r="C1550" s="217">
        <v>163.45371621942795</v>
      </c>
    </row>
    <row r="1551" spans="2:3" x14ac:dyDescent="0.75">
      <c r="B1551" s="218">
        <v>1488</v>
      </c>
      <c r="C1551" s="217">
        <v>109.0981067815362</v>
      </c>
    </row>
    <row r="1552" spans="2:3" x14ac:dyDescent="0.75">
      <c r="B1552" s="218">
        <v>1489</v>
      </c>
      <c r="C1552" s="217">
        <v>102.10184634525417</v>
      </c>
    </row>
    <row r="1553" spans="2:3" x14ac:dyDescent="0.75">
      <c r="B1553" s="218">
        <v>1490</v>
      </c>
      <c r="C1553" s="217">
        <v>148.08123665571588</v>
      </c>
    </row>
    <row r="1554" spans="2:3" x14ac:dyDescent="0.75">
      <c r="B1554" s="218">
        <v>1491</v>
      </c>
      <c r="C1554" s="217">
        <v>115.51873815264257</v>
      </c>
    </row>
    <row r="1555" spans="2:3" x14ac:dyDescent="0.75">
      <c r="B1555" s="218">
        <v>1492</v>
      </c>
      <c r="C1555" s="217">
        <v>233.5417886982431</v>
      </c>
    </row>
    <row r="1556" spans="2:3" x14ac:dyDescent="0.75">
      <c r="B1556" s="218">
        <v>1493</v>
      </c>
      <c r="C1556" s="217">
        <v>86.243651064595099</v>
      </c>
    </row>
    <row r="1557" spans="2:3" x14ac:dyDescent="0.75">
      <c r="B1557" s="218">
        <v>1494</v>
      </c>
      <c r="C1557" s="217">
        <v>117.84524842699309</v>
      </c>
    </row>
    <row r="1558" spans="2:3" x14ac:dyDescent="0.75">
      <c r="B1558" s="218">
        <v>1495</v>
      </c>
      <c r="C1558" s="217">
        <v>187.38845825949491</v>
      </c>
    </row>
    <row r="1559" spans="2:3" x14ac:dyDescent="0.75">
      <c r="B1559" s="218">
        <v>1496</v>
      </c>
      <c r="C1559" s="217">
        <v>130.41605084758501</v>
      </c>
    </row>
    <row r="1560" spans="2:3" x14ac:dyDescent="0.75">
      <c r="B1560" s="218">
        <v>1497</v>
      </c>
      <c r="C1560" s="217">
        <v>147.40124227154195</v>
      </c>
    </row>
    <row r="1561" spans="2:3" x14ac:dyDescent="0.75">
      <c r="B1561" s="218">
        <v>1498</v>
      </c>
      <c r="C1561" s="217">
        <v>120.69242667667304</v>
      </c>
    </row>
    <row r="1562" spans="2:3" x14ac:dyDescent="0.75">
      <c r="B1562" s="218">
        <v>1499</v>
      </c>
      <c r="C1562" s="217">
        <v>103.01672530646006</v>
      </c>
    </row>
    <row r="1563" spans="2:3" x14ac:dyDescent="0.75">
      <c r="B1563" s="218">
        <v>1500</v>
      </c>
      <c r="C1563" s="217">
        <v>121.29904227223993</v>
      </c>
    </row>
    <row r="1564" spans="2:3" x14ac:dyDescent="0.75">
      <c r="B1564" s="218">
        <v>1501</v>
      </c>
      <c r="C1564" s="217">
        <v>90.844035041961817</v>
      </c>
    </row>
    <row r="1565" spans="2:3" x14ac:dyDescent="0.75">
      <c r="B1565" s="218">
        <v>1502</v>
      </c>
      <c r="C1565" s="217">
        <v>96.629173935048939</v>
      </c>
    </row>
    <row r="1566" spans="2:3" x14ac:dyDescent="0.75">
      <c r="B1566" s="218">
        <v>1503</v>
      </c>
      <c r="C1566" s="217">
        <v>91.622183943152038</v>
      </c>
    </row>
    <row r="1567" spans="2:3" x14ac:dyDescent="0.75">
      <c r="B1567" s="218">
        <v>1504</v>
      </c>
      <c r="C1567" s="217">
        <v>112.30132723181522</v>
      </c>
    </row>
    <row r="1568" spans="2:3" x14ac:dyDescent="0.75">
      <c r="B1568" s="218">
        <v>1505</v>
      </c>
      <c r="C1568" s="217">
        <v>156.42016044415774</v>
      </c>
    </row>
    <row r="1569" spans="2:3" x14ac:dyDescent="0.75">
      <c r="B1569" s="218">
        <v>1506</v>
      </c>
      <c r="C1569" s="217">
        <v>102.58074442929829</v>
      </c>
    </row>
    <row r="1570" spans="2:3" x14ac:dyDescent="0.75">
      <c r="B1570" s="218">
        <v>1507</v>
      </c>
      <c r="C1570" s="217">
        <v>104.16294065627622</v>
      </c>
    </row>
    <row r="1571" spans="2:3" x14ac:dyDescent="0.75">
      <c r="B1571" s="218">
        <v>1508</v>
      </c>
      <c r="C1571" s="217">
        <v>84.896641138147032</v>
      </c>
    </row>
    <row r="1572" spans="2:3" x14ac:dyDescent="0.75">
      <c r="B1572" s="218">
        <v>1509</v>
      </c>
      <c r="C1572" s="217">
        <v>137.42447741853775</v>
      </c>
    </row>
    <row r="1573" spans="2:3" x14ac:dyDescent="0.75">
      <c r="B1573" s="218">
        <v>1510</v>
      </c>
      <c r="C1573" s="217">
        <v>99.73297888636597</v>
      </c>
    </row>
    <row r="1574" spans="2:3" x14ac:dyDescent="0.75">
      <c r="B1574" s="218">
        <v>1511</v>
      </c>
      <c r="C1574" s="217">
        <v>191.97527907789419</v>
      </c>
    </row>
    <row r="1575" spans="2:3" x14ac:dyDescent="0.75">
      <c r="B1575" s="218">
        <v>1512</v>
      </c>
      <c r="C1575" s="217">
        <v>85.612592438041105</v>
      </c>
    </row>
    <row r="1576" spans="2:3" x14ac:dyDescent="0.75">
      <c r="B1576" s="218">
        <v>1513</v>
      </c>
      <c r="C1576" s="217">
        <v>167.41077015136869</v>
      </c>
    </row>
    <row r="1577" spans="2:3" x14ac:dyDescent="0.75">
      <c r="B1577" s="218">
        <v>1514</v>
      </c>
      <c r="C1577" s="217">
        <v>149.23864288208759</v>
      </c>
    </row>
    <row r="1578" spans="2:3" x14ac:dyDescent="0.75">
      <c r="B1578" s="218">
        <v>1515</v>
      </c>
      <c r="C1578" s="217">
        <v>166.11653518924513</v>
      </c>
    </row>
    <row r="1579" spans="2:3" x14ac:dyDescent="0.75">
      <c r="B1579" s="218">
        <v>1516</v>
      </c>
      <c r="C1579" s="217">
        <v>126.93334367530704</v>
      </c>
    </row>
    <row r="1580" spans="2:3" x14ac:dyDescent="0.75">
      <c r="B1580" s="218">
        <v>1517</v>
      </c>
      <c r="C1580" s="217">
        <v>103.27216527344956</v>
      </c>
    </row>
    <row r="1581" spans="2:3" x14ac:dyDescent="0.75">
      <c r="B1581" s="218">
        <v>1518</v>
      </c>
      <c r="C1581" s="217">
        <v>98.209826702393372</v>
      </c>
    </row>
    <row r="1582" spans="2:3" x14ac:dyDescent="0.75">
      <c r="B1582" s="218">
        <v>1519</v>
      </c>
      <c r="C1582" s="217">
        <v>114.62586153797182</v>
      </c>
    </row>
    <row r="1583" spans="2:3" x14ac:dyDescent="0.75">
      <c r="B1583" s="218">
        <v>1520</v>
      </c>
      <c r="C1583" s="217">
        <v>110.64443336349734</v>
      </c>
    </row>
    <row r="1584" spans="2:3" x14ac:dyDescent="0.75">
      <c r="B1584" s="218">
        <v>1521</v>
      </c>
      <c r="C1584" s="217">
        <v>97.438852371027792</v>
      </c>
    </row>
    <row r="1585" spans="2:3" x14ac:dyDescent="0.75">
      <c r="B1585" s="218">
        <v>1522</v>
      </c>
      <c r="C1585" s="217">
        <v>117.75145010370649</v>
      </c>
    </row>
    <row r="1586" spans="2:3" x14ac:dyDescent="0.75">
      <c r="B1586" s="218">
        <v>1523</v>
      </c>
      <c r="C1586" s="217">
        <v>161.55089626807933</v>
      </c>
    </row>
    <row r="1587" spans="2:3" x14ac:dyDescent="0.75">
      <c r="B1587" s="218">
        <v>1524</v>
      </c>
      <c r="C1587" s="217">
        <v>116.08037655002464</v>
      </c>
    </row>
    <row r="1588" spans="2:3" x14ac:dyDescent="0.75">
      <c r="B1588" s="218">
        <v>1525</v>
      </c>
      <c r="C1588" s="217">
        <v>80.499595696777575</v>
      </c>
    </row>
    <row r="1589" spans="2:3" x14ac:dyDescent="0.75">
      <c r="B1589" s="218">
        <v>1526</v>
      </c>
      <c r="C1589" s="217">
        <v>91.726722574290008</v>
      </c>
    </row>
    <row r="1590" spans="2:3" x14ac:dyDescent="0.75">
      <c r="B1590" s="218">
        <v>1527</v>
      </c>
      <c r="C1590" s="217">
        <v>245.83720607279665</v>
      </c>
    </row>
    <row r="1591" spans="2:3" x14ac:dyDescent="0.75">
      <c r="B1591" s="218">
        <v>1528</v>
      </c>
      <c r="C1591" s="217">
        <v>151.02125914754643</v>
      </c>
    </row>
    <row r="1592" spans="2:3" x14ac:dyDescent="0.75">
      <c r="B1592" s="218">
        <v>1529</v>
      </c>
      <c r="C1592" s="217">
        <v>136.83831052179036</v>
      </c>
    </row>
    <row r="1593" spans="2:3" x14ac:dyDescent="0.75">
      <c r="B1593" s="218">
        <v>1530</v>
      </c>
      <c r="C1593" s="217">
        <v>126.89166546769775</v>
      </c>
    </row>
    <row r="1594" spans="2:3" x14ac:dyDescent="0.75">
      <c r="B1594" s="218">
        <v>1531</v>
      </c>
      <c r="C1594" s="217">
        <v>180.29648059969728</v>
      </c>
    </row>
    <row r="1595" spans="2:3" x14ac:dyDescent="0.75">
      <c r="B1595" s="218">
        <v>1532</v>
      </c>
      <c r="C1595" s="217">
        <v>117.44039302222774</v>
      </c>
    </row>
    <row r="1596" spans="2:3" x14ac:dyDescent="0.75">
      <c r="B1596" s="218">
        <v>1533</v>
      </c>
      <c r="C1596" s="217">
        <v>151.65002581252313</v>
      </c>
    </row>
    <row r="1597" spans="2:3" x14ac:dyDescent="0.75">
      <c r="B1597" s="218">
        <v>1534</v>
      </c>
      <c r="C1597" s="217">
        <v>91.59004516173313</v>
      </c>
    </row>
    <row r="1598" spans="2:3" x14ac:dyDescent="0.75">
      <c r="B1598" s="218">
        <v>1535</v>
      </c>
      <c r="C1598" s="217">
        <v>154.42970195811901</v>
      </c>
    </row>
    <row r="1599" spans="2:3" x14ac:dyDescent="0.75">
      <c r="B1599" s="218">
        <v>1536</v>
      </c>
      <c r="C1599" s="217">
        <v>163.50302234275441</v>
      </c>
    </row>
    <row r="1600" spans="2:3" x14ac:dyDescent="0.75">
      <c r="B1600" s="218">
        <v>1537</v>
      </c>
      <c r="C1600" s="217">
        <v>189.28893114882388</v>
      </c>
    </row>
    <row r="1601" spans="2:3" x14ac:dyDescent="0.75">
      <c r="B1601" s="218">
        <v>1538</v>
      </c>
      <c r="C1601" s="217">
        <v>159.52619970692922</v>
      </c>
    </row>
    <row r="1602" spans="2:3" x14ac:dyDescent="0.75">
      <c r="B1602" s="218">
        <v>1539</v>
      </c>
      <c r="C1602" s="217">
        <v>143.05516609125712</v>
      </c>
    </row>
    <row r="1603" spans="2:3" x14ac:dyDescent="0.75">
      <c r="B1603" s="218">
        <v>1540</v>
      </c>
      <c r="C1603" s="217">
        <v>107.83250935970612</v>
      </c>
    </row>
    <row r="1604" spans="2:3" x14ac:dyDescent="0.75">
      <c r="B1604" s="218">
        <v>1541</v>
      </c>
      <c r="C1604" s="217">
        <v>116.28120173384326</v>
      </c>
    </row>
    <row r="1605" spans="2:3" x14ac:dyDescent="0.75">
      <c r="B1605" s="218">
        <v>1542</v>
      </c>
      <c r="C1605" s="217">
        <v>104.27859213462983</v>
      </c>
    </row>
    <row r="1606" spans="2:3" x14ac:dyDescent="0.75">
      <c r="B1606" s="218">
        <v>1543</v>
      </c>
      <c r="C1606" s="217">
        <v>62.133623013410471</v>
      </c>
    </row>
    <row r="1607" spans="2:3" x14ac:dyDescent="0.75">
      <c r="B1607" s="218">
        <v>1544</v>
      </c>
      <c r="C1607" s="217">
        <v>108.29111005642123</v>
      </c>
    </row>
    <row r="1608" spans="2:3" x14ac:dyDescent="0.75">
      <c r="B1608" s="218">
        <v>1545</v>
      </c>
      <c r="C1608" s="217">
        <v>142.49041650111315</v>
      </c>
    </row>
    <row r="1609" spans="2:3" x14ac:dyDescent="0.75">
      <c r="B1609" s="218">
        <v>1546</v>
      </c>
      <c r="C1609" s="217">
        <v>147.03558420766532</v>
      </c>
    </row>
    <row r="1610" spans="2:3" x14ac:dyDescent="0.75">
      <c r="B1610" s="218">
        <v>1547</v>
      </c>
      <c r="C1610" s="217">
        <v>108.70244005716312</v>
      </c>
    </row>
    <row r="1611" spans="2:3" x14ac:dyDescent="0.75">
      <c r="B1611" s="218">
        <v>1548</v>
      </c>
      <c r="C1611" s="217">
        <v>130.50223298255156</v>
      </c>
    </row>
    <row r="1612" spans="2:3" x14ac:dyDescent="0.75">
      <c r="B1612" s="218">
        <v>1549</v>
      </c>
      <c r="C1612" s="217">
        <v>115.3146882532404</v>
      </c>
    </row>
    <row r="1613" spans="2:3" x14ac:dyDescent="0.75">
      <c r="B1613" s="218">
        <v>1550</v>
      </c>
      <c r="C1613" s="217">
        <v>132.00462044830934</v>
      </c>
    </row>
    <row r="1614" spans="2:3" x14ac:dyDescent="0.75">
      <c r="B1614" s="218">
        <v>1551</v>
      </c>
      <c r="C1614" s="217">
        <v>122.92290859779224</v>
      </c>
    </row>
    <row r="1615" spans="2:3" x14ac:dyDescent="0.75">
      <c r="B1615" s="218">
        <v>1552</v>
      </c>
      <c r="C1615" s="217">
        <v>111.92418358978024</v>
      </c>
    </row>
    <row r="1616" spans="2:3" x14ac:dyDescent="0.75">
      <c r="B1616" s="218">
        <v>1553</v>
      </c>
      <c r="C1616" s="217">
        <v>92.262236585633374</v>
      </c>
    </row>
    <row r="1617" spans="2:3" x14ac:dyDescent="0.75">
      <c r="B1617" s="218">
        <v>1554</v>
      </c>
      <c r="C1617" s="217">
        <v>143.37207721805916</v>
      </c>
    </row>
    <row r="1618" spans="2:3" x14ac:dyDescent="0.75">
      <c r="B1618" s="218">
        <v>1555</v>
      </c>
      <c r="C1618" s="217">
        <v>159.12848411682651</v>
      </c>
    </row>
    <row r="1619" spans="2:3" x14ac:dyDescent="0.75">
      <c r="B1619" s="218">
        <v>1556</v>
      </c>
      <c r="C1619" s="217">
        <v>127.66825279029831</v>
      </c>
    </row>
    <row r="1620" spans="2:3" x14ac:dyDescent="0.75">
      <c r="B1620" s="218">
        <v>1557</v>
      </c>
      <c r="C1620" s="217">
        <v>191.77207498840079</v>
      </c>
    </row>
    <row r="1621" spans="2:3" x14ac:dyDescent="0.75">
      <c r="B1621" s="218">
        <v>1558</v>
      </c>
      <c r="C1621" s="217">
        <v>160.07552806195045</v>
      </c>
    </row>
    <row r="1622" spans="2:3" x14ac:dyDescent="0.75">
      <c r="B1622" s="218">
        <v>1559</v>
      </c>
      <c r="C1622" s="217">
        <v>127.37876266264207</v>
      </c>
    </row>
    <row r="1623" spans="2:3" x14ac:dyDescent="0.75">
      <c r="B1623" s="218">
        <v>1560</v>
      </c>
      <c r="C1623" s="217">
        <v>122.86107709007996</v>
      </c>
    </row>
    <row r="1624" spans="2:3" x14ac:dyDescent="0.75">
      <c r="B1624" s="218">
        <v>1561</v>
      </c>
      <c r="C1624" s="217">
        <v>145.47495019088851</v>
      </c>
    </row>
    <row r="1625" spans="2:3" x14ac:dyDescent="0.75">
      <c r="B1625" s="218">
        <v>1562</v>
      </c>
      <c r="C1625" s="217">
        <v>106.4532742963722</v>
      </c>
    </row>
    <row r="1626" spans="2:3" x14ac:dyDescent="0.75">
      <c r="B1626" s="218">
        <v>1563</v>
      </c>
      <c r="C1626" s="217">
        <v>124.50876016525179</v>
      </c>
    </row>
    <row r="1627" spans="2:3" x14ac:dyDescent="0.75">
      <c r="B1627" s="218">
        <v>1564</v>
      </c>
      <c r="C1627" s="217">
        <v>71.771816065330825</v>
      </c>
    </row>
    <row r="1628" spans="2:3" x14ac:dyDescent="0.75">
      <c r="B1628" s="218">
        <v>1565</v>
      </c>
      <c r="C1628" s="217">
        <v>174.81392140498801</v>
      </c>
    </row>
    <row r="1629" spans="2:3" x14ac:dyDescent="0.75">
      <c r="B1629" s="218">
        <v>1566</v>
      </c>
      <c r="C1629" s="217">
        <v>125.86994373091223</v>
      </c>
    </row>
    <row r="1630" spans="2:3" x14ac:dyDescent="0.75">
      <c r="B1630" s="218">
        <v>1567</v>
      </c>
      <c r="C1630" s="217">
        <v>148.20769881317489</v>
      </c>
    </row>
    <row r="1631" spans="2:3" x14ac:dyDescent="0.75">
      <c r="B1631" s="218">
        <v>1568</v>
      </c>
      <c r="C1631" s="217">
        <v>124.13460904810425</v>
      </c>
    </row>
    <row r="1632" spans="2:3" x14ac:dyDescent="0.75">
      <c r="B1632" s="218">
        <v>1569</v>
      </c>
      <c r="C1632" s="217">
        <v>163.93029697187097</v>
      </c>
    </row>
    <row r="1633" spans="2:3" x14ac:dyDescent="0.75">
      <c r="B1633" s="218">
        <v>1570</v>
      </c>
      <c r="C1633" s="217">
        <v>184.37742234722745</v>
      </c>
    </row>
    <row r="1634" spans="2:3" x14ac:dyDescent="0.75">
      <c r="B1634" s="218">
        <v>1571</v>
      </c>
      <c r="C1634" s="217">
        <v>143.51341989139954</v>
      </c>
    </row>
    <row r="1635" spans="2:3" x14ac:dyDescent="0.75">
      <c r="B1635" s="218">
        <v>1572</v>
      </c>
      <c r="C1635" s="217">
        <v>100.89824355909995</v>
      </c>
    </row>
    <row r="1636" spans="2:3" x14ac:dyDescent="0.75">
      <c r="B1636" s="218">
        <v>1573</v>
      </c>
      <c r="C1636" s="217">
        <v>185.64763810110514</v>
      </c>
    </row>
    <row r="1637" spans="2:3" x14ac:dyDescent="0.75">
      <c r="B1637" s="218">
        <v>1574</v>
      </c>
      <c r="C1637" s="217">
        <v>58.172152273085402</v>
      </c>
    </row>
    <row r="1638" spans="2:3" x14ac:dyDescent="0.75">
      <c r="B1638" s="218">
        <v>1575</v>
      </c>
      <c r="C1638" s="217">
        <v>147.57831443166401</v>
      </c>
    </row>
    <row r="1639" spans="2:3" x14ac:dyDescent="0.75">
      <c r="B1639" s="218">
        <v>1576</v>
      </c>
      <c r="C1639" s="217">
        <v>110.56868511745678</v>
      </c>
    </row>
    <row r="1640" spans="2:3" x14ac:dyDescent="0.75">
      <c r="B1640" s="218">
        <v>1577</v>
      </c>
      <c r="C1640" s="217">
        <v>119.47519017089034</v>
      </c>
    </row>
    <row r="1641" spans="2:3" x14ac:dyDescent="0.75">
      <c r="B1641" s="218">
        <v>1578</v>
      </c>
      <c r="C1641" s="217">
        <v>98.627242220919072</v>
      </c>
    </row>
    <row r="1642" spans="2:3" x14ac:dyDescent="0.75">
      <c r="B1642" s="218">
        <v>1579</v>
      </c>
      <c r="C1642" s="217">
        <v>131.67196500624058</v>
      </c>
    </row>
    <row r="1643" spans="2:3" x14ac:dyDescent="0.75">
      <c r="B1643" s="218">
        <v>1580</v>
      </c>
      <c r="C1643" s="217">
        <v>131.60958176836925</v>
      </c>
    </row>
    <row r="1644" spans="2:3" x14ac:dyDescent="0.75">
      <c r="B1644" s="218">
        <v>1581</v>
      </c>
      <c r="C1644" s="217">
        <v>122.18882229739908</v>
      </c>
    </row>
    <row r="1645" spans="2:3" x14ac:dyDescent="0.75">
      <c r="B1645" s="218">
        <v>1582</v>
      </c>
      <c r="C1645" s="217">
        <v>111.22034954113222</v>
      </c>
    </row>
    <row r="1646" spans="2:3" x14ac:dyDescent="0.75">
      <c r="B1646" s="218">
        <v>1583</v>
      </c>
      <c r="C1646" s="217">
        <v>152.96974118918479</v>
      </c>
    </row>
    <row r="1647" spans="2:3" x14ac:dyDescent="0.75">
      <c r="B1647" s="218">
        <v>1584</v>
      </c>
      <c r="C1647" s="217">
        <v>133.99814180130815</v>
      </c>
    </row>
    <row r="1648" spans="2:3" x14ac:dyDescent="0.75">
      <c r="B1648" s="218">
        <v>1585</v>
      </c>
      <c r="C1648" s="217">
        <v>140.60271626662032</v>
      </c>
    </row>
    <row r="1649" spans="2:3" x14ac:dyDescent="0.75">
      <c r="B1649" s="218">
        <v>1586</v>
      </c>
      <c r="C1649" s="217">
        <v>68.926166149502293</v>
      </c>
    </row>
    <row r="1650" spans="2:3" x14ac:dyDescent="0.75">
      <c r="B1650" s="218">
        <v>1587</v>
      </c>
      <c r="C1650" s="217">
        <v>130.26000889258685</v>
      </c>
    </row>
    <row r="1651" spans="2:3" x14ac:dyDescent="0.75">
      <c r="B1651" s="218">
        <v>1588</v>
      </c>
      <c r="C1651" s="217">
        <v>115.24098806080652</v>
      </c>
    </row>
    <row r="1652" spans="2:3" x14ac:dyDescent="0.75">
      <c r="B1652" s="218">
        <v>1589</v>
      </c>
      <c r="C1652" s="217">
        <v>95.036387848476565</v>
      </c>
    </row>
    <row r="1653" spans="2:3" x14ac:dyDescent="0.75">
      <c r="B1653" s="218">
        <v>1590</v>
      </c>
      <c r="C1653" s="217">
        <v>149.91395353275087</v>
      </c>
    </row>
    <row r="1654" spans="2:3" x14ac:dyDescent="0.75">
      <c r="B1654" s="218">
        <v>1591</v>
      </c>
      <c r="C1654" s="217">
        <v>185.82181216669161</v>
      </c>
    </row>
    <row r="1655" spans="2:3" x14ac:dyDescent="0.75">
      <c r="B1655" s="218">
        <v>1592</v>
      </c>
      <c r="C1655" s="217">
        <v>177.07221598532644</v>
      </c>
    </row>
    <row r="1656" spans="2:3" x14ac:dyDescent="0.75">
      <c r="B1656" s="218">
        <v>1593</v>
      </c>
      <c r="C1656" s="217">
        <v>122.77410808283256</v>
      </c>
    </row>
    <row r="1657" spans="2:3" x14ac:dyDescent="0.75">
      <c r="B1657" s="218">
        <v>1594</v>
      </c>
      <c r="C1657" s="217">
        <v>119.73111977184972</v>
      </c>
    </row>
    <row r="1658" spans="2:3" x14ac:dyDescent="0.75">
      <c r="B1658" s="218">
        <v>1595</v>
      </c>
      <c r="C1658" s="217">
        <v>99.631708908572151</v>
      </c>
    </row>
    <row r="1659" spans="2:3" x14ac:dyDescent="0.75">
      <c r="B1659" s="218">
        <v>1596</v>
      </c>
      <c r="C1659" s="217">
        <v>231.05554811799786</v>
      </c>
    </row>
    <row r="1660" spans="2:3" x14ac:dyDescent="0.75">
      <c r="B1660" s="218">
        <v>1597</v>
      </c>
      <c r="C1660" s="217">
        <v>100.78633126177725</v>
      </c>
    </row>
    <row r="1661" spans="2:3" x14ac:dyDescent="0.75">
      <c r="B1661" s="218">
        <v>1598</v>
      </c>
      <c r="C1661" s="217">
        <v>162.79728453990143</v>
      </c>
    </row>
    <row r="1662" spans="2:3" x14ac:dyDescent="0.75">
      <c r="B1662" s="218">
        <v>1599</v>
      </c>
      <c r="C1662" s="217">
        <v>111.72599929004259</v>
      </c>
    </row>
    <row r="1663" spans="2:3" x14ac:dyDescent="0.75">
      <c r="B1663" s="218">
        <v>1600</v>
      </c>
      <c r="C1663" s="217">
        <v>59.617449998293893</v>
      </c>
    </row>
    <row r="1664" spans="2:3" x14ac:dyDescent="0.75">
      <c r="B1664" s="218">
        <v>1601</v>
      </c>
      <c r="C1664" s="217">
        <v>126.05979139535818</v>
      </c>
    </row>
    <row r="1665" spans="2:3" x14ac:dyDescent="0.75">
      <c r="B1665" s="218">
        <v>1602</v>
      </c>
      <c r="C1665" s="217">
        <v>126.18913585102082</v>
      </c>
    </row>
    <row r="1666" spans="2:3" x14ac:dyDescent="0.75">
      <c r="B1666" s="218">
        <v>1603</v>
      </c>
      <c r="C1666" s="217">
        <v>182.19062783569152</v>
      </c>
    </row>
    <row r="1667" spans="2:3" x14ac:dyDescent="0.75">
      <c r="B1667" s="218">
        <v>1604</v>
      </c>
      <c r="C1667" s="217">
        <v>116.91861515122366</v>
      </c>
    </row>
    <row r="1668" spans="2:3" x14ac:dyDescent="0.75">
      <c r="B1668" s="218">
        <v>1605</v>
      </c>
      <c r="C1668" s="217">
        <v>146.11137598638351</v>
      </c>
    </row>
    <row r="1669" spans="2:3" x14ac:dyDescent="0.75">
      <c r="B1669" s="218">
        <v>1606</v>
      </c>
      <c r="C1669" s="217">
        <v>120.59538982844438</v>
      </c>
    </row>
    <row r="1670" spans="2:3" x14ac:dyDescent="0.75">
      <c r="B1670" s="218">
        <v>1607</v>
      </c>
      <c r="C1670" s="217">
        <v>97.786197593401312</v>
      </c>
    </row>
    <row r="1671" spans="2:3" x14ac:dyDescent="0.75">
      <c r="B1671" s="218">
        <v>1608</v>
      </c>
      <c r="C1671" s="217">
        <v>127.59780874949011</v>
      </c>
    </row>
    <row r="1672" spans="2:3" x14ac:dyDescent="0.75">
      <c r="B1672" s="218">
        <v>1609</v>
      </c>
      <c r="C1672" s="217">
        <v>134.91879762028384</v>
      </c>
    </row>
    <row r="1673" spans="2:3" x14ac:dyDescent="0.75">
      <c r="B1673" s="218">
        <v>1610</v>
      </c>
      <c r="C1673" s="217">
        <v>81.102200359336891</v>
      </c>
    </row>
    <row r="1674" spans="2:3" x14ac:dyDescent="0.75">
      <c r="B1674" s="218">
        <v>1611</v>
      </c>
      <c r="C1674" s="217">
        <v>67.101462878968817</v>
      </c>
    </row>
    <row r="1675" spans="2:3" x14ac:dyDescent="0.75">
      <c r="B1675" s="218">
        <v>1612</v>
      </c>
      <c r="C1675" s="217">
        <v>201.06537469916046</v>
      </c>
    </row>
    <row r="1676" spans="2:3" x14ac:dyDescent="0.75">
      <c r="B1676" s="218">
        <v>1613</v>
      </c>
      <c r="C1676" s="217">
        <v>136.48808946545233</v>
      </c>
    </row>
    <row r="1677" spans="2:3" x14ac:dyDescent="0.75">
      <c r="B1677" s="218">
        <v>1614</v>
      </c>
      <c r="C1677" s="217">
        <v>126.30580757396282</v>
      </c>
    </row>
    <row r="1678" spans="2:3" x14ac:dyDescent="0.75">
      <c r="B1678" s="218">
        <v>1615</v>
      </c>
      <c r="C1678" s="217">
        <v>145.49987185777741</v>
      </c>
    </row>
    <row r="1679" spans="2:3" x14ac:dyDescent="0.75">
      <c r="B1679" s="218">
        <v>1616</v>
      </c>
      <c r="C1679" s="217">
        <v>153.43279098848552</v>
      </c>
    </row>
    <row r="1680" spans="2:3" x14ac:dyDescent="0.75">
      <c r="B1680" s="218">
        <v>1617</v>
      </c>
      <c r="C1680" s="217">
        <v>117.03457136324167</v>
      </c>
    </row>
    <row r="1681" spans="2:3" x14ac:dyDescent="0.75">
      <c r="B1681" s="218">
        <v>1618</v>
      </c>
      <c r="C1681" s="217">
        <v>117.74510382103917</v>
      </c>
    </row>
    <row r="1682" spans="2:3" x14ac:dyDescent="0.75">
      <c r="B1682" s="218">
        <v>1619</v>
      </c>
      <c r="C1682" s="217">
        <v>113.74012162061142</v>
      </c>
    </row>
    <row r="1683" spans="2:3" x14ac:dyDescent="0.75">
      <c r="B1683" s="218">
        <v>1620</v>
      </c>
      <c r="C1683" s="217">
        <v>136.63237919934485</v>
      </c>
    </row>
    <row r="1684" spans="2:3" x14ac:dyDescent="0.75">
      <c r="B1684" s="218">
        <v>1621</v>
      </c>
      <c r="C1684" s="217">
        <v>92.154325640642412</v>
      </c>
    </row>
    <row r="1685" spans="2:3" x14ac:dyDescent="0.75">
      <c r="B1685" s="218">
        <v>1622</v>
      </c>
      <c r="C1685" s="217">
        <v>143.23555971507776</v>
      </c>
    </row>
    <row r="1686" spans="2:3" x14ac:dyDescent="0.75">
      <c r="B1686" s="218">
        <v>1623</v>
      </c>
      <c r="C1686" s="217">
        <v>128.57733097126427</v>
      </c>
    </row>
    <row r="1687" spans="2:3" x14ac:dyDescent="0.75">
      <c r="B1687" s="218">
        <v>1624</v>
      </c>
      <c r="C1687" s="217">
        <v>146.10194193790153</v>
      </c>
    </row>
    <row r="1688" spans="2:3" x14ac:dyDescent="0.75">
      <c r="B1688" s="218">
        <v>1625</v>
      </c>
      <c r="C1688" s="217">
        <v>116.5618422962485</v>
      </c>
    </row>
    <row r="1689" spans="2:3" x14ac:dyDescent="0.75">
      <c r="B1689" s="218">
        <v>1626</v>
      </c>
      <c r="C1689" s="217">
        <v>92.061902253290455</v>
      </c>
    </row>
    <row r="1690" spans="2:3" x14ac:dyDescent="0.75">
      <c r="B1690" s="218">
        <v>1627</v>
      </c>
      <c r="C1690" s="217">
        <v>170.22674434177955</v>
      </c>
    </row>
    <row r="1691" spans="2:3" x14ac:dyDescent="0.75">
      <c r="B1691" s="218">
        <v>1628</v>
      </c>
      <c r="C1691" s="217">
        <v>114.78842562849792</v>
      </c>
    </row>
    <row r="1692" spans="2:3" x14ac:dyDescent="0.75">
      <c r="B1692" s="218">
        <v>1629</v>
      </c>
      <c r="C1692" s="217">
        <v>115.1797254567406</v>
      </c>
    </row>
    <row r="1693" spans="2:3" x14ac:dyDescent="0.75">
      <c r="B1693" s="218">
        <v>1630</v>
      </c>
      <c r="C1693" s="217">
        <v>130.95237419512492</v>
      </c>
    </row>
    <row r="1694" spans="2:3" x14ac:dyDescent="0.75">
      <c r="B1694" s="218">
        <v>1631</v>
      </c>
      <c r="C1694" s="217">
        <v>131.04281155336614</v>
      </c>
    </row>
    <row r="1695" spans="2:3" x14ac:dyDescent="0.75">
      <c r="B1695" s="218">
        <v>1632</v>
      </c>
      <c r="C1695" s="217">
        <v>123.78538470498358</v>
      </c>
    </row>
    <row r="1696" spans="2:3" x14ac:dyDescent="0.75">
      <c r="B1696" s="218">
        <v>1633</v>
      </c>
      <c r="C1696" s="217">
        <v>104.76770858736256</v>
      </c>
    </row>
    <row r="1697" spans="2:3" x14ac:dyDescent="0.75">
      <c r="B1697" s="218">
        <v>1634</v>
      </c>
      <c r="C1697" s="217">
        <v>125.42731774151055</v>
      </c>
    </row>
    <row r="1698" spans="2:3" x14ac:dyDescent="0.75">
      <c r="B1698" s="218">
        <v>1635</v>
      </c>
      <c r="C1698" s="217">
        <v>119.99961072890579</v>
      </c>
    </row>
    <row r="1699" spans="2:3" x14ac:dyDescent="0.75">
      <c r="B1699" s="218">
        <v>1636</v>
      </c>
      <c r="C1699" s="217">
        <v>155.31813901787564</v>
      </c>
    </row>
    <row r="1700" spans="2:3" x14ac:dyDescent="0.75">
      <c r="B1700" s="218">
        <v>1637</v>
      </c>
      <c r="C1700" s="217">
        <v>133.72593933989572</v>
      </c>
    </row>
    <row r="1701" spans="2:3" x14ac:dyDescent="0.75">
      <c r="B1701" s="218">
        <v>1638</v>
      </c>
      <c r="C1701" s="217">
        <v>167.28265033995623</v>
      </c>
    </row>
    <row r="1702" spans="2:3" x14ac:dyDescent="0.75">
      <c r="B1702" s="218">
        <v>1639</v>
      </c>
      <c r="C1702" s="217">
        <v>73.430079918321283</v>
      </c>
    </row>
    <row r="1703" spans="2:3" x14ac:dyDescent="0.75">
      <c r="B1703" s="218">
        <v>1640</v>
      </c>
      <c r="C1703" s="217">
        <v>107.97784663093888</v>
      </c>
    </row>
    <row r="1704" spans="2:3" x14ac:dyDescent="0.75">
      <c r="B1704" s="218">
        <v>1641</v>
      </c>
      <c r="C1704" s="217">
        <v>166.54922210301152</v>
      </c>
    </row>
    <row r="1705" spans="2:3" x14ac:dyDescent="0.75">
      <c r="B1705" s="218">
        <v>1642</v>
      </c>
      <c r="C1705" s="217">
        <v>139.28206767440656</v>
      </c>
    </row>
    <row r="1706" spans="2:3" x14ac:dyDescent="0.75">
      <c r="B1706" s="218">
        <v>1643</v>
      </c>
      <c r="C1706" s="217">
        <v>120.61621208028454</v>
      </c>
    </row>
    <row r="1707" spans="2:3" x14ac:dyDescent="0.75">
      <c r="B1707" s="218">
        <v>1644</v>
      </c>
      <c r="C1707" s="217">
        <v>105.87866403438443</v>
      </c>
    </row>
    <row r="1708" spans="2:3" x14ac:dyDescent="0.75">
      <c r="B1708" s="218">
        <v>1645</v>
      </c>
      <c r="C1708" s="217">
        <v>91.158617106858856</v>
      </c>
    </row>
    <row r="1709" spans="2:3" x14ac:dyDescent="0.75">
      <c r="B1709" s="218">
        <v>1646</v>
      </c>
      <c r="C1709" s="217">
        <v>117.85088491865299</v>
      </c>
    </row>
    <row r="1710" spans="2:3" x14ac:dyDescent="0.75">
      <c r="B1710" s="218">
        <v>1647</v>
      </c>
      <c r="C1710" s="217">
        <v>136.33513256816613</v>
      </c>
    </row>
    <row r="1711" spans="2:3" x14ac:dyDescent="0.75">
      <c r="B1711" s="218">
        <v>1648</v>
      </c>
      <c r="C1711" s="217">
        <v>98.913454890362672</v>
      </c>
    </row>
    <row r="1712" spans="2:3" x14ac:dyDescent="0.75">
      <c r="B1712" s="218">
        <v>1649</v>
      </c>
      <c r="C1712" s="217">
        <v>160.30810366109122</v>
      </c>
    </row>
    <row r="1713" spans="2:3" x14ac:dyDescent="0.75">
      <c r="B1713" s="218">
        <v>1650</v>
      </c>
      <c r="C1713" s="217">
        <v>128.7485272987096</v>
      </c>
    </row>
    <row r="1714" spans="2:3" x14ac:dyDescent="0.75">
      <c r="B1714" s="218">
        <v>1651</v>
      </c>
      <c r="C1714" s="217">
        <v>162.85209587519938</v>
      </c>
    </row>
    <row r="1715" spans="2:3" x14ac:dyDescent="0.75">
      <c r="B1715" s="218">
        <v>1652</v>
      </c>
      <c r="C1715" s="217">
        <v>130.30814221520257</v>
      </c>
    </row>
    <row r="1716" spans="2:3" x14ac:dyDescent="0.75">
      <c r="B1716" s="218">
        <v>1653</v>
      </c>
      <c r="C1716" s="217">
        <v>192.62296376709588</v>
      </c>
    </row>
    <row r="1717" spans="2:3" x14ac:dyDescent="0.75">
      <c r="B1717" s="218">
        <v>1654</v>
      </c>
      <c r="C1717" s="217">
        <v>109.74041292131544</v>
      </c>
    </row>
    <row r="1718" spans="2:3" x14ac:dyDescent="0.75">
      <c r="B1718" s="218">
        <v>1655</v>
      </c>
      <c r="C1718" s="217">
        <v>172.03424827488999</v>
      </c>
    </row>
    <row r="1719" spans="2:3" x14ac:dyDescent="0.75">
      <c r="B1719" s="218">
        <v>1656</v>
      </c>
      <c r="C1719" s="217">
        <v>60.269575523437673</v>
      </c>
    </row>
    <row r="1720" spans="2:3" x14ac:dyDescent="0.75">
      <c r="B1720" s="218">
        <v>1657</v>
      </c>
      <c r="C1720" s="217">
        <v>133.07065426020347</v>
      </c>
    </row>
    <row r="1721" spans="2:3" x14ac:dyDescent="0.75">
      <c r="B1721" s="218">
        <v>1658</v>
      </c>
      <c r="C1721" s="217">
        <v>77.352348771585369</v>
      </c>
    </row>
    <row r="1722" spans="2:3" x14ac:dyDescent="0.75">
      <c r="B1722" s="218">
        <v>1659</v>
      </c>
      <c r="C1722" s="217">
        <v>172.71518031524155</v>
      </c>
    </row>
    <row r="1723" spans="2:3" x14ac:dyDescent="0.75">
      <c r="B1723" s="218">
        <v>1660</v>
      </c>
      <c r="C1723" s="217">
        <v>193.29474912336542</v>
      </c>
    </row>
    <row r="1724" spans="2:3" x14ac:dyDescent="0.75">
      <c r="B1724" s="218">
        <v>1661</v>
      </c>
      <c r="C1724" s="217">
        <v>95.41947218718056</v>
      </c>
    </row>
    <row r="1725" spans="2:3" x14ac:dyDescent="0.75">
      <c r="B1725" s="218">
        <v>1662</v>
      </c>
      <c r="C1725" s="217">
        <v>150.36888682617635</v>
      </c>
    </row>
    <row r="1726" spans="2:3" x14ac:dyDescent="0.75">
      <c r="B1726" s="218">
        <v>1663</v>
      </c>
      <c r="C1726" s="217">
        <v>228.93651255206581</v>
      </c>
    </row>
    <row r="1727" spans="2:3" x14ac:dyDescent="0.75">
      <c r="B1727" s="218">
        <v>1664</v>
      </c>
      <c r="C1727" s="217">
        <v>104.28453836470999</v>
      </c>
    </row>
    <row r="1728" spans="2:3" x14ac:dyDescent="0.75">
      <c r="B1728" s="218">
        <v>1665</v>
      </c>
      <c r="C1728" s="217">
        <v>118.68724178199585</v>
      </c>
    </row>
    <row r="1729" spans="2:3" x14ac:dyDescent="0.75">
      <c r="B1729" s="218">
        <v>1666</v>
      </c>
      <c r="C1729" s="217">
        <v>162.29175745206294</v>
      </c>
    </row>
    <row r="1730" spans="2:3" x14ac:dyDescent="0.75">
      <c r="B1730" s="218">
        <v>1667</v>
      </c>
      <c r="C1730" s="217">
        <v>113.06632085772354</v>
      </c>
    </row>
    <row r="1731" spans="2:3" x14ac:dyDescent="0.75">
      <c r="B1731" s="218">
        <v>1668</v>
      </c>
      <c r="C1731" s="217">
        <v>153.22201977742822</v>
      </c>
    </row>
    <row r="1732" spans="2:3" x14ac:dyDescent="0.75">
      <c r="B1732" s="218">
        <v>1669</v>
      </c>
      <c r="C1732" s="217">
        <v>161.46168655155574</v>
      </c>
    </row>
    <row r="1733" spans="2:3" x14ac:dyDescent="0.75">
      <c r="B1733" s="218">
        <v>1670</v>
      </c>
      <c r="C1733" s="217">
        <v>102.60230505759088</v>
      </c>
    </row>
    <row r="1734" spans="2:3" x14ac:dyDescent="0.75">
      <c r="B1734" s="218">
        <v>1671</v>
      </c>
      <c r="C1734" s="217">
        <v>124.56683918545033</v>
      </c>
    </row>
    <row r="1735" spans="2:3" x14ac:dyDescent="0.75">
      <c r="B1735" s="218">
        <v>1672</v>
      </c>
      <c r="C1735" s="217">
        <v>97.3591875520993</v>
      </c>
    </row>
    <row r="1736" spans="2:3" x14ac:dyDescent="0.75">
      <c r="B1736" s="218">
        <v>1673</v>
      </c>
      <c r="C1736" s="217">
        <v>63.995001080620241</v>
      </c>
    </row>
    <row r="1737" spans="2:3" x14ac:dyDescent="0.75">
      <c r="B1737" s="218">
        <v>1674</v>
      </c>
      <c r="C1737" s="217">
        <v>79.321926674077886</v>
      </c>
    </row>
    <row r="1738" spans="2:3" x14ac:dyDescent="0.75">
      <c r="B1738" s="218">
        <v>1675</v>
      </c>
      <c r="C1738" s="217">
        <v>167.33969796280749</v>
      </c>
    </row>
    <row r="1739" spans="2:3" x14ac:dyDescent="0.75">
      <c r="B1739" s="218">
        <v>1676</v>
      </c>
      <c r="C1739" s="217">
        <v>117.62540666405084</v>
      </c>
    </row>
    <row r="1740" spans="2:3" x14ac:dyDescent="0.75">
      <c r="B1740" s="218">
        <v>1677</v>
      </c>
      <c r="C1740" s="217">
        <v>91.919392144001478</v>
      </c>
    </row>
    <row r="1741" spans="2:3" x14ac:dyDescent="0.75">
      <c r="B1741" s="218">
        <v>1678</v>
      </c>
      <c r="C1741" s="217">
        <v>128.09531296668331</v>
      </c>
    </row>
    <row r="1742" spans="2:3" x14ac:dyDescent="0.75">
      <c r="B1742" s="218">
        <v>1679</v>
      </c>
      <c r="C1742" s="217">
        <v>103.99651111856643</v>
      </c>
    </row>
    <row r="1743" spans="2:3" x14ac:dyDescent="0.75">
      <c r="B1743" s="218">
        <v>1680</v>
      </c>
      <c r="C1743" s="217">
        <v>147.96880826021493</v>
      </c>
    </row>
    <row r="1744" spans="2:3" x14ac:dyDescent="0.75">
      <c r="B1744" s="218">
        <v>1681</v>
      </c>
      <c r="C1744" s="217">
        <v>152.65369291041813</v>
      </c>
    </row>
    <row r="1745" spans="2:3" x14ac:dyDescent="0.75">
      <c r="B1745" s="218">
        <v>1682</v>
      </c>
      <c r="C1745" s="217">
        <v>129.71824851212918</v>
      </c>
    </row>
    <row r="1746" spans="2:3" x14ac:dyDescent="0.75">
      <c r="B1746" s="218">
        <v>1683</v>
      </c>
      <c r="C1746" s="217">
        <v>104.8805098982097</v>
      </c>
    </row>
    <row r="1747" spans="2:3" x14ac:dyDescent="0.75">
      <c r="B1747" s="218">
        <v>1684</v>
      </c>
      <c r="C1747" s="217">
        <v>119.39726318039496</v>
      </c>
    </row>
    <row r="1748" spans="2:3" x14ac:dyDescent="0.75">
      <c r="B1748" s="218">
        <v>1685</v>
      </c>
      <c r="C1748" s="217">
        <v>90.963235637833975</v>
      </c>
    </row>
    <row r="1749" spans="2:3" x14ac:dyDescent="0.75">
      <c r="B1749" s="218">
        <v>1686</v>
      </c>
      <c r="C1749" s="217">
        <v>168.82987994023142</v>
      </c>
    </row>
    <row r="1750" spans="2:3" x14ac:dyDescent="0.75">
      <c r="B1750" s="218">
        <v>1687</v>
      </c>
      <c r="C1750" s="217">
        <v>110.89800552130701</v>
      </c>
    </row>
    <row r="1751" spans="2:3" x14ac:dyDescent="0.75">
      <c r="B1751" s="218">
        <v>1688</v>
      </c>
      <c r="C1751" s="217">
        <v>144.65080652144553</v>
      </c>
    </row>
    <row r="1752" spans="2:3" x14ac:dyDescent="0.75">
      <c r="B1752" s="218">
        <v>1689</v>
      </c>
      <c r="C1752" s="217">
        <v>184.3523195696948</v>
      </c>
    </row>
    <row r="1753" spans="2:3" x14ac:dyDescent="0.75">
      <c r="B1753" s="218">
        <v>1690</v>
      </c>
      <c r="C1753" s="217">
        <v>89.725225241291412</v>
      </c>
    </row>
    <row r="1754" spans="2:3" x14ac:dyDescent="0.75">
      <c r="B1754" s="218">
        <v>1691</v>
      </c>
      <c r="C1754" s="217">
        <v>78.553216293213453</v>
      </c>
    </row>
    <row r="1755" spans="2:3" x14ac:dyDescent="0.75">
      <c r="B1755" s="218">
        <v>1692</v>
      </c>
      <c r="C1755" s="217">
        <v>136.86103661902965</v>
      </c>
    </row>
    <row r="1756" spans="2:3" x14ac:dyDescent="0.75">
      <c r="B1756" s="218">
        <v>1693</v>
      </c>
      <c r="C1756" s="217">
        <v>100.46249448783226</v>
      </c>
    </row>
    <row r="1757" spans="2:3" x14ac:dyDescent="0.75">
      <c r="B1757" s="218">
        <v>1694</v>
      </c>
      <c r="C1757" s="217">
        <v>111.94172882153555</v>
      </c>
    </row>
    <row r="1758" spans="2:3" x14ac:dyDescent="0.75">
      <c r="B1758" s="218">
        <v>1695</v>
      </c>
      <c r="C1758" s="217">
        <v>113.1955378652459</v>
      </c>
    </row>
    <row r="1759" spans="2:3" x14ac:dyDescent="0.75">
      <c r="B1759" s="218">
        <v>1696</v>
      </c>
      <c r="C1759" s="217">
        <v>112.20469853197143</v>
      </c>
    </row>
    <row r="1760" spans="2:3" x14ac:dyDescent="0.75">
      <c r="B1760" s="218">
        <v>1697</v>
      </c>
      <c r="C1760" s="217">
        <v>117.04959319896508</v>
      </c>
    </row>
    <row r="1761" spans="2:3" x14ac:dyDescent="0.75">
      <c r="B1761" s="218">
        <v>1698</v>
      </c>
      <c r="C1761" s="217">
        <v>127.5325020296969</v>
      </c>
    </row>
    <row r="1762" spans="2:3" x14ac:dyDescent="0.75">
      <c r="B1762" s="218">
        <v>1699</v>
      </c>
      <c r="C1762" s="217">
        <v>151.04715735934877</v>
      </c>
    </row>
    <row r="1763" spans="2:3" x14ac:dyDescent="0.75">
      <c r="B1763" s="218">
        <v>1700</v>
      </c>
      <c r="C1763" s="217">
        <v>192.49951935733594</v>
      </c>
    </row>
    <row r="1764" spans="2:3" x14ac:dyDescent="0.75">
      <c r="B1764" s="218">
        <v>1701</v>
      </c>
      <c r="C1764" s="217">
        <v>166.15720037286832</v>
      </c>
    </row>
    <row r="1765" spans="2:3" x14ac:dyDescent="0.75">
      <c r="B1765" s="218">
        <v>1702</v>
      </c>
      <c r="C1765" s="217">
        <v>230.58114143409406</v>
      </c>
    </row>
    <row r="1766" spans="2:3" x14ac:dyDescent="0.75">
      <c r="B1766" s="218">
        <v>1703</v>
      </c>
      <c r="C1766" s="217">
        <v>108.40059701489167</v>
      </c>
    </row>
    <row r="1767" spans="2:3" x14ac:dyDescent="0.75">
      <c r="B1767" s="218">
        <v>1704</v>
      </c>
      <c r="C1767" s="217">
        <v>132.35212486624823</v>
      </c>
    </row>
    <row r="1768" spans="2:3" x14ac:dyDescent="0.75">
      <c r="B1768" s="218">
        <v>1705</v>
      </c>
      <c r="C1768" s="217">
        <v>96.132731658512952</v>
      </c>
    </row>
    <row r="1769" spans="2:3" x14ac:dyDescent="0.75">
      <c r="B1769" s="218">
        <v>1706</v>
      </c>
      <c r="C1769" s="217">
        <v>140.76192369157346</v>
      </c>
    </row>
    <row r="1770" spans="2:3" x14ac:dyDescent="0.75">
      <c r="B1770" s="218">
        <v>1707</v>
      </c>
      <c r="C1770" s="217">
        <v>98.425953674837999</v>
      </c>
    </row>
    <row r="1771" spans="2:3" x14ac:dyDescent="0.75">
      <c r="B1771" s="218">
        <v>1708</v>
      </c>
      <c r="C1771" s="217">
        <v>124.64375722497121</v>
      </c>
    </row>
    <row r="1772" spans="2:3" x14ac:dyDescent="0.75">
      <c r="B1772" s="218">
        <v>1709</v>
      </c>
      <c r="C1772" s="217">
        <v>191.8892111856164</v>
      </c>
    </row>
    <row r="1773" spans="2:3" x14ac:dyDescent="0.75">
      <c r="B1773" s="218">
        <v>1710</v>
      </c>
      <c r="C1773" s="217">
        <v>175.2434438596639</v>
      </c>
    </row>
    <row r="1774" spans="2:3" x14ac:dyDescent="0.75">
      <c r="B1774" s="218">
        <v>1711</v>
      </c>
      <c r="C1774" s="217">
        <v>134.06611916953619</v>
      </c>
    </row>
    <row r="1775" spans="2:3" x14ac:dyDescent="0.75">
      <c r="B1775" s="218">
        <v>1712</v>
      </c>
      <c r="C1775" s="217">
        <v>79.910287811248153</v>
      </c>
    </row>
    <row r="1776" spans="2:3" x14ac:dyDescent="0.75">
      <c r="B1776" s="218">
        <v>1713</v>
      </c>
      <c r="C1776" s="217">
        <v>176.90984979931702</v>
      </c>
    </row>
    <row r="1777" spans="2:3" x14ac:dyDescent="0.75">
      <c r="B1777" s="218">
        <v>1714</v>
      </c>
      <c r="C1777" s="217">
        <v>91.513133740786373</v>
      </c>
    </row>
    <row r="1778" spans="2:3" x14ac:dyDescent="0.75">
      <c r="B1778" s="218">
        <v>1715</v>
      </c>
      <c r="C1778" s="217">
        <v>117.92466396122393</v>
      </c>
    </row>
    <row r="1779" spans="2:3" x14ac:dyDescent="0.75">
      <c r="B1779" s="218">
        <v>1716</v>
      </c>
      <c r="C1779" s="217">
        <v>131.45469504018905</v>
      </c>
    </row>
    <row r="1780" spans="2:3" x14ac:dyDescent="0.75">
      <c r="B1780" s="218">
        <v>1717</v>
      </c>
      <c r="C1780" s="217">
        <v>122.85331146915058</v>
      </c>
    </row>
    <row r="1781" spans="2:3" x14ac:dyDescent="0.75">
      <c r="B1781" s="218">
        <v>1718</v>
      </c>
      <c r="C1781" s="217">
        <v>190.50537382208583</v>
      </c>
    </row>
    <row r="1782" spans="2:3" x14ac:dyDescent="0.75">
      <c r="B1782" s="218">
        <v>1719</v>
      </c>
      <c r="C1782" s="217">
        <v>94.501943795796535</v>
      </c>
    </row>
    <row r="1783" spans="2:3" x14ac:dyDescent="0.75">
      <c r="B1783" s="218">
        <v>1720</v>
      </c>
      <c r="C1783" s="217">
        <v>156.77186762710852</v>
      </c>
    </row>
    <row r="1784" spans="2:3" x14ac:dyDescent="0.75">
      <c r="B1784" s="218">
        <v>1721</v>
      </c>
      <c r="C1784" s="217">
        <v>96.460483574546146</v>
      </c>
    </row>
    <row r="1785" spans="2:3" x14ac:dyDescent="0.75">
      <c r="B1785" s="218">
        <v>1722</v>
      </c>
      <c r="C1785" s="217">
        <v>109.69080482867074</v>
      </c>
    </row>
    <row r="1786" spans="2:3" x14ac:dyDescent="0.75">
      <c r="B1786" s="218">
        <v>1723</v>
      </c>
      <c r="C1786" s="217">
        <v>104.99335720108374</v>
      </c>
    </row>
    <row r="1787" spans="2:3" x14ac:dyDescent="0.75">
      <c r="B1787" s="218">
        <v>1724</v>
      </c>
      <c r="C1787" s="217">
        <v>144.97056977627244</v>
      </c>
    </row>
    <row r="1788" spans="2:3" x14ac:dyDescent="0.75">
      <c r="B1788" s="218">
        <v>1725</v>
      </c>
      <c r="C1788" s="217">
        <v>112.84490977670784</v>
      </c>
    </row>
    <row r="1789" spans="2:3" x14ac:dyDescent="0.75">
      <c r="B1789" s="218">
        <v>1726</v>
      </c>
      <c r="C1789" s="217">
        <v>132.6408977730967</v>
      </c>
    </row>
    <row r="1790" spans="2:3" x14ac:dyDescent="0.75">
      <c r="B1790" s="218">
        <v>1727</v>
      </c>
      <c r="C1790" s="217">
        <v>86.084459070725927</v>
      </c>
    </row>
    <row r="1791" spans="2:3" x14ac:dyDescent="0.75">
      <c r="B1791" s="218">
        <v>1728</v>
      </c>
      <c r="C1791" s="217">
        <v>111.56164267462569</v>
      </c>
    </row>
    <row r="1792" spans="2:3" x14ac:dyDescent="0.75">
      <c r="B1792" s="218">
        <v>1729</v>
      </c>
      <c r="C1792" s="217">
        <v>94.404654011844386</v>
      </c>
    </row>
    <row r="1793" spans="2:3" x14ac:dyDescent="0.75">
      <c r="B1793" s="218">
        <v>1730</v>
      </c>
      <c r="C1793" s="217">
        <v>159.2635755741758</v>
      </c>
    </row>
    <row r="1794" spans="2:3" x14ac:dyDescent="0.75">
      <c r="B1794" s="218">
        <v>1731</v>
      </c>
      <c r="C1794" s="217">
        <v>142.35769233045596</v>
      </c>
    </row>
    <row r="1795" spans="2:3" x14ac:dyDescent="0.75">
      <c r="B1795" s="218">
        <v>1732</v>
      </c>
      <c r="C1795" s="217">
        <v>123.45422350972125</v>
      </c>
    </row>
    <row r="1796" spans="2:3" x14ac:dyDescent="0.75">
      <c r="B1796" s="218">
        <v>1733</v>
      </c>
      <c r="C1796" s="217">
        <v>148.15368416848128</v>
      </c>
    </row>
    <row r="1797" spans="2:3" x14ac:dyDescent="0.75">
      <c r="B1797" s="218">
        <v>1734</v>
      </c>
      <c r="C1797" s="217">
        <v>109.06182008858914</v>
      </c>
    </row>
    <row r="1798" spans="2:3" x14ac:dyDescent="0.75">
      <c r="B1798" s="218">
        <v>1735</v>
      </c>
      <c r="C1798" s="217">
        <v>78.13976327029718</v>
      </c>
    </row>
    <row r="1799" spans="2:3" x14ac:dyDescent="0.75">
      <c r="B1799" s="218">
        <v>1736</v>
      </c>
      <c r="C1799" s="217">
        <v>112.25107400183504</v>
      </c>
    </row>
    <row r="1800" spans="2:3" x14ac:dyDescent="0.75">
      <c r="B1800" s="218">
        <v>1737</v>
      </c>
      <c r="C1800" s="217">
        <v>122.64411265858286</v>
      </c>
    </row>
    <row r="1801" spans="2:3" x14ac:dyDescent="0.75">
      <c r="B1801" s="218">
        <v>1738</v>
      </c>
      <c r="C1801" s="217">
        <v>98.645592031222833</v>
      </c>
    </row>
    <row r="1802" spans="2:3" x14ac:dyDescent="0.75">
      <c r="B1802" s="218">
        <v>1739</v>
      </c>
      <c r="C1802" s="217">
        <v>147.13174448910584</v>
      </c>
    </row>
    <row r="1803" spans="2:3" x14ac:dyDescent="0.75">
      <c r="B1803" s="218">
        <v>1740</v>
      </c>
      <c r="C1803" s="217">
        <v>88.595563764540785</v>
      </c>
    </row>
    <row r="1804" spans="2:3" x14ac:dyDescent="0.75">
      <c r="B1804" s="218">
        <v>1741</v>
      </c>
      <c r="C1804" s="217">
        <v>133.93367626689451</v>
      </c>
    </row>
    <row r="1805" spans="2:3" x14ac:dyDescent="0.75">
      <c r="B1805" s="218">
        <v>1742</v>
      </c>
      <c r="C1805" s="217">
        <v>112.92207001162282</v>
      </c>
    </row>
    <row r="1806" spans="2:3" x14ac:dyDescent="0.75">
      <c r="B1806" s="218">
        <v>1743</v>
      </c>
      <c r="C1806" s="217">
        <v>266.4639979370387</v>
      </c>
    </row>
    <row r="1807" spans="2:3" x14ac:dyDescent="0.75">
      <c r="B1807" s="218">
        <v>1744</v>
      </c>
      <c r="C1807" s="217">
        <v>162.03661229678687</v>
      </c>
    </row>
    <row r="1808" spans="2:3" x14ac:dyDescent="0.75">
      <c r="B1808" s="218">
        <v>1745</v>
      </c>
      <c r="C1808" s="217">
        <v>136.00365329405068</v>
      </c>
    </row>
    <row r="1809" spans="2:3" x14ac:dyDescent="0.75">
      <c r="B1809" s="218">
        <v>1746</v>
      </c>
      <c r="C1809" s="217">
        <v>124.29725405778849</v>
      </c>
    </row>
    <row r="1810" spans="2:3" x14ac:dyDescent="0.75">
      <c r="B1810" s="218">
        <v>1747</v>
      </c>
      <c r="C1810" s="217">
        <v>158.38125772021786</v>
      </c>
    </row>
    <row r="1811" spans="2:3" x14ac:dyDescent="0.75">
      <c r="B1811" s="218">
        <v>1748</v>
      </c>
      <c r="C1811" s="217">
        <v>117.81914554689266</v>
      </c>
    </row>
    <row r="1812" spans="2:3" x14ac:dyDescent="0.75">
      <c r="B1812" s="218">
        <v>1749</v>
      </c>
      <c r="C1812" s="217">
        <v>208.18340328673372</v>
      </c>
    </row>
    <row r="1813" spans="2:3" x14ac:dyDescent="0.75">
      <c r="B1813" s="218">
        <v>1750</v>
      </c>
      <c r="C1813" s="217">
        <v>158.43063570933921</v>
      </c>
    </row>
    <row r="1814" spans="2:3" x14ac:dyDescent="0.75">
      <c r="B1814" s="218">
        <v>1751</v>
      </c>
      <c r="C1814" s="217">
        <v>242.31641889164769</v>
      </c>
    </row>
    <row r="1815" spans="2:3" x14ac:dyDescent="0.75">
      <c r="B1815" s="218">
        <v>1752</v>
      </c>
      <c r="C1815" s="217">
        <v>85.133096962925833</v>
      </c>
    </row>
    <row r="1816" spans="2:3" x14ac:dyDescent="0.75">
      <c r="B1816" s="218">
        <v>1753</v>
      </c>
      <c r="C1816" s="217">
        <v>145.81265243163239</v>
      </c>
    </row>
    <row r="1817" spans="2:3" x14ac:dyDescent="0.75">
      <c r="B1817" s="218">
        <v>1754</v>
      </c>
      <c r="C1817" s="217">
        <v>80.907480260005869</v>
      </c>
    </row>
    <row r="1818" spans="2:3" x14ac:dyDescent="0.75">
      <c r="B1818" s="218">
        <v>1755</v>
      </c>
      <c r="C1818" s="217">
        <v>99.813249348008014</v>
      </c>
    </row>
    <row r="1819" spans="2:3" x14ac:dyDescent="0.75">
      <c r="B1819" s="218">
        <v>1756</v>
      </c>
      <c r="C1819" s="217">
        <v>95.192832934340203</v>
      </c>
    </row>
    <row r="1820" spans="2:3" x14ac:dyDescent="0.75">
      <c r="B1820" s="218">
        <v>1757</v>
      </c>
      <c r="C1820" s="217">
        <v>157.74857882303573</v>
      </c>
    </row>
    <row r="1821" spans="2:3" x14ac:dyDescent="0.75">
      <c r="B1821" s="218">
        <v>1758</v>
      </c>
      <c r="C1821" s="217">
        <v>124.69707978601917</v>
      </c>
    </row>
    <row r="1822" spans="2:3" x14ac:dyDescent="0.75">
      <c r="B1822" s="218">
        <v>1759</v>
      </c>
      <c r="C1822" s="217">
        <v>171.48404567468063</v>
      </c>
    </row>
    <row r="1823" spans="2:3" x14ac:dyDescent="0.75">
      <c r="B1823" s="218">
        <v>1760</v>
      </c>
      <c r="C1823" s="217">
        <v>107.25332275088317</v>
      </c>
    </row>
    <row r="1824" spans="2:3" x14ac:dyDescent="0.75">
      <c r="B1824" s="218">
        <v>1761</v>
      </c>
      <c r="C1824" s="217">
        <v>98.444375749299724</v>
      </c>
    </row>
    <row r="1825" spans="2:3" x14ac:dyDescent="0.75">
      <c r="B1825" s="218">
        <v>1762</v>
      </c>
      <c r="C1825" s="217">
        <v>103.02165379431401</v>
      </c>
    </row>
    <row r="1826" spans="2:3" x14ac:dyDescent="0.75">
      <c r="B1826" s="218">
        <v>1763</v>
      </c>
      <c r="C1826" s="217">
        <v>151.53282594161161</v>
      </c>
    </row>
    <row r="1827" spans="2:3" x14ac:dyDescent="0.75">
      <c r="B1827" s="218">
        <v>1764</v>
      </c>
      <c r="C1827" s="217">
        <v>96.941964438632155</v>
      </c>
    </row>
    <row r="1828" spans="2:3" x14ac:dyDescent="0.75">
      <c r="B1828" s="218">
        <v>1765</v>
      </c>
      <c r="C1828" s="217">
        <v>195.37353877964139</v>
      </c>
    </row>
    <row r="1829" spans="2:3" x14ac:dyDescent="0.75">
      <c r="B1829" s="218">
        <v>1766</v>
      </c>
      <c r="C1829" s="217">
        <v>119.28292835238446</v>
      </c>
    </row>
    <row r="1830" spans="2:3" x14ac:dyDescent="0.75">
      <c r="B1830" s="218">
        <v>1767</v>
      </c>
      <c r="C1830" s="217">
        <v>193.2142551818344</v>
      </c>
    </row>
    <row r="1831" spans="2:3" x14ac:dyDescent="0.75">
      <c r="B1831" s="218">
        <v>1768</v>
      </c>
      <c r="C1831" s="217">
        <v>161.89657256163818</v>
      </c>
    </row>
    <row r="1832" spans="2:3" x14ac:dyDescent="0.75">
      <c r="B1832" s="218">
        <v>1769</v>
      </c>
      <c r="C1832" s="217">
        <v>118.59146006083498</v>
      </c>
    </row>
    <row r="1833" spans="2:3" x14ac:dyDescent="0.75">
      <c r="B1833" s="218">
        <v>1770</v>
      </c>
      <c r="C1833" s="217">
        <v>190.43474523041257</v>
      </c>
    </row>
    <row r="1834" spans="2:3" x14ac:dyDescent="0.75">
      <c r="B1834" s="218">
        <v>1771</v>
      </c>
      <c r="C1834" s="217">
        <v>145.97960989049076</v>
      </c>
    </row>
    <row r="1835" spans="2:3" x14ac:dyDescent="0.75">
      <c r="B1835" s="218">
        <v>1772</v>
      </c>
      <c r="C1835" s="217">
        <v>185.44736161709804</v>
      </c>
    </row>
    <row r="1836" spans="2:3" x14ac:dyDescent="0.75">
      <c r="B1836" s="218">
        <v>1773</v>
      </c>
      <c r="C1836" s="217">
        <v>125.65262010199783</v>
      </c>
    </row>
    <row r="1837" spans="2:3" x14ac:dyDescent="0.75">
      <c r="B1837" s="218">
        <v>1774</v>
      </c>
      <c r="C1837" s="217">
        <v>90.05058155319702</v>
      </c>
    </row>
    <row r="1838" spans="2:3" x14ac:dyDescent="0.75">
      <c r="B1838" s="218">
        <v>1775</v>
      </c>
      <c r="C1838" s="217">
        <v>117.97662500039601</v>
      </c>
    </row>
    <row r="1839" spans="2:3" x14ac:dyDescent="0.75">
      <c r="B1839" s="218">
        <v>1776</v>
      </c>
      <c r="C1839" s="217">
        <v>148.35741347377143</v>
      </c>
    </row>
    <row r="1840" spans="2:3" x14ac:dyDescent="0.75">
      <c r="B1840" s="218">
        <v>1777</v>
      </c>
      <c r="C1840" s="217">
        <v>139.93159842210443</v>
      </c>
    </row>
    <row r="1841" spans="2:3" x14ac:dyDescent="0.75">
      <c r="B1841" s="218">
        <v>1778</v>
      </c>
      <c r="C1841" s="217">
        <v>138.73221143636826</v>
      </c>
    </row>
    <row r="1842" spans="2:3" x14ac:dyDescent="0.75">
      <c r="B1842" s="218">
        <v>1779</v>
      </c>
      <c r="C1842" s="217">
        <v>190.33969482518614</v>
      </c>
    </row>
    <row r="1843" spans="2:3" x14ac:dyDescent="0.75">
      <c r="B1843" s="218">
        <v>1780</v>
      </c>
      <c r="C1843" s="217">
        <v>92.553175902431036</v>
      </c>
    </row>
    <row r="1844" spans="2:3" x14ac:dyDescent="0.75">
      <c r="B1844" s="218">
        <v>1781</v>
      </c>
      <c r="C1844" s="217">
        <v>110.3948874431248</v>
      </c>
    </row>
    <row r="1845" spans="2:3" x14ac:dyDescent="0.75">
      <c r="B1845" s="218">
        <v>1782</v>
      </c>
      <c r="C1845" s="217">
        <v>147.83339410915733</v>
      </c>
    </row>
    <row r="1846" spans="2:3" x14ac:dyDescent="0.75">
      <c r="B1846" s="218">
        <v>1783</v>
      </c>
      <c r="C1846" s="217">
        <v>118.83435629668693</v>
      </c>
    </row>
    <row r="1847" spans="2:3" x14ac:dyDescent="0.75">
      <c r="B1847" s="218">
        <v>1784</v>
      </c>
      <c r="C1847" s="217">
        <v>92.892241637584291</v>
      </c>
    </row>
    <row r="1848" spans="2:3" x14ac:dyDescent="0.75">
      <c r="B1848" s="218">
        <v>1785</v>
      </c>
      <c r="C1848" s="217">
        <v>125.49737902102594</v>
      </c>
    </row>
    <row r="1849" spans="2:3" x14ac:dyDescent="0.75">
      <c r="B1849" s="218">
        <v>1786</v>
      </c>
      <c r="C1849" s="217">
        <v>115.0792471745675</v>
      </c>
    </row>
    <row r="1850" spans="2:3" x14ac:dyDescent="0.75">
      <c r="B1850" s="218">
        <v>1787</v>
      </c>
      <c r="C1850" s="217">
        <v>91.810789721419354</v>
      </c>
    </row>
    <row r="1851" spans="2:3" x14ac:dyDescent="0.75">
      <c r="B1851" s="218">
        <v>1788</v>
      </c>
      <c r="C1851" s="217">
        <v>75.828843913197701</v>
      </c>
    </row>
    <row r="1852" spans="2:3" x14ac:dyDescent="0.75">
      <c r="B1852" s="218">
        <v>1789</v>
      </c>
      <c r="C1852" s="217">
        <v>102.35050332964249</v>
      </c>
    </row>
    <row r="1853" spans="2:3" x14ac:dyDescent="0.75">
      <c r="B1853" s="218">
        <v>1790</v>
      </c>
      <c r="C1853" s="217">
        <v>153.03135295509361</v>
      </c>
    </row>
    <row r="1854" spans="2:3" x14ac:dyDescent="0.75">
      <c r="B1854" s="218">
        <v>1791</v>
      </c>
      <c r="C1854" s="217">
        <v>141.07530192877419</v>
      </c>
    </row>
    <row r="1855" spans="2:3" x14ac:dyDescent="0.75">
      <c r="B1855" s="218">
        <v>1792</v>
      </c>
      <c r="C1855" s="217">
        <v>113.59014575097761</v>
      </c>
    </row>
    <row r="1856" spans="2:3" x14ac:dyDescent="0.75">
      <c r="B1856" s="218">
        <v>1793</v>
      </c>
      <c r="C1856" s="217">
        <v>127.15717383611523</v>
      </c>
    </row>
    <row r="1857" spans="2:3" x14ac:dyDescent="0.75">
      <c r="B1857" s="218">
        <v>1794</v>
      </c>
      <c r="C1857" s="217">
        <v>155.73875468794648</v>
      </c>
    </row>
    <row r="1858" spans="2:3" x14ac:dyDescent="0.75">
      <c r="B1858" s="218">
        <v>1795</v>
      </c>
      <c r="C1858" s="217">
        <v>143.73599836608039</v>
      </c>
    </row>
    <row r="1859" spans="2:3" x14ac:dyDescent="0.75">
      <c r="B1859" s="218">
        <v>1796</v>
      </c>
      <c r="C1859" s="217">
        <v>68.485338198793002</v>
      </c>
    </row>
    <row r="1860" spans="2:3" x14ac:dyDescent="0.75">
      <c r="B1860" s="218">
        <v>1797</v>
      </c>
      <c r="C1860" s="217">
        <v>124.25247883536154</v>
      </c>
    </row>
    <row r="1861" spans="2:3" x14ac:dyDescent="0.75">
      <c r="B1861" s="218">
        <v>1798</v>
      </c>
      <c r="C1861" s="217">
        <v>115.2366440510951</v>
      </c>
    </row>
    <row r="1862" spans="2:3" x14ac:dyDescent="0.75">
      <c r="B1862" s="218">
        <v>1799</v>
      </c>
      <c r="C1862" s="217">
        <v>127.95299414188088</v>
      </c>
    </row>
    <row r="1863" spans="2:3" x14ac:dyDescent="0.75">
      <c r="B1863" s="218">
        <v>1800</v>
      </c>
      <c r="C1863" s="217">
        <v>112.32159563689805</v>
      </c>
    </row>
    <row r="1864" spans="2:3" x14ac:dyDescent="0.75">
      <c r="B1864" s="218">
        <v>1801</v>
      </c>
      <c r="C1864" s="217">
        <v>140.39303505625773</v>
      </c>
    </row>
    <row r="1865" spans="2:3" x14ac:dyDescent="0.75">
      <c r="B1865" s="218">
        <v>1802</v>
      </c>
      <c r="C1865" s="217">
        <v>88.473997651559102</v>
      </c>
    </row>
    <row r="1866" spans="2:3" x14ac:dyDescent="0.75">
      <c r="B1866" s="218">
        <v>1803</v>
      </c>
      <c r="C1866" s="217">
        <v>142.39161852187186</v>
      </c>
    </row>
    <row r="1867" spans="2:3" x14ac:dyDescent="0.75">
      <c r="B1867" s="218">
        <v>1804</v>
      </c>
      <c r="C1867" s="217">
        <v>92.209700126378209</v>
      </c>
    </row>
    <row r="1868" spans="2:3" x14ac:dyDescent="0.75">
      <c r="B1868" s="218">
        <v>1805</v>
      </c>
      <c r="C1868" s="217">
        <v>151.49092110899107</v>
      </c>
    </row>
    <row r="1869" spans="2:3" x14ac:dyDescent="0.75">
      <c r="B1869" s="218">
        <v>1806</v>
      </c>
      <c r="C1869" s="217">
        <v>103.15911300137755</v>
      </c>
    </row>
    <row r="1870" spans="2:3" x14ac:dyDescent="0.75">
      <c r="B1870" s="218">
        <v>1807</v>
      </c>
      <c r="C1870" s="217">
        <v>110.7463172313947</v>
      </c>
    </row>
    <row r="1871" spans="2:3" x14ac:dyDescent="0.75">
      <c r="B1871" s="218">
        <v>1808</v>
      </c>
      <c r="C1871" s="217">
        <v>179.5701359370909</v>
      </c>
    </row>
    <row r="1872" spans="2:3" x14ac:dyDescent="0.75">
      <c r="B1872" s="218">
        <v>1809</v>
      </c>
      <c r="C1872" s="217">
        <v>152.77391446088228</v>
      </c>
    </row>
    <row r="1873" spans="2:3" x14ac:dyDescent="0.75">
      <c r="B1873" s="218">
        <v>1810</v>
      </c>
      <c r="C1873" s="217">
        <v>159.63118945151859</v>
      </c>
    </row>
    <row r="1874" spans="2:3" x14ac:dyDescent="0.75">
      <c r="B1874" s="218">
        <v>1811</v>
      </c>
      <c r="C1874" s="217">
        <v>89.967922755610203</v>
      </c>
    </row>
    <row r="1875" spans="2:3" x14ac:dyDescent="0.75">
      <c r="B1875" s="218">
        <v>1812</v>
      </c>
      <c r="C1875" s="217">
        <v>145.56658608047968</v>
      </c>
    </row>
    <row r="1876" spans="2:3" x14ac:dyDescent="0.75">
      <c r="B1876" s="218">
        <v>1813</v>
      </c>
      <c r="C1876" s="217">
        <v>184.23566749682311</v>
      </c>
    </row>
    <row r="1877" spans="2:3" x14ac:dyDescent="0.75">
      <c r="B1877" s="218">
        <v>1814</v>
      </c>
      <c r="C1877" s="217">
        <v>151.81185709113151</v>
      </c>
    </row>
    <row r="1878" spans="2:3" x14ac:dyDescent="0.75">
      <c r="B1878" s="218">
        <v>1815</v>
      </c>
      <c r="C1878" s="217">
        <v>140.27298562432421</v>
      </c>
    </row>
    <row r="1879" spans="2:3" x14ac:dyDescent="0.75">
      <c r="B1879" s="218">
        <v>1816</v>
      </c>
      <c r="C1879" s="217">
        <v>114.45184099837681</v>
      </c>
    </row>
    <row r="1880" spans="2:3" x14ac:dyDescent="0.75">
      <c r="B1880" s="218">
        <v>1817</v>
      </c>
      <c r="C1880" s="217">
        <v>113.19158475070799</v>
      </c>
    </row>
    <row r="1881" spans="2:3" x14ac:dyDescent="0.75">
      <c r="B1881" s="218">
        <v>1818</v>
      </c>
      <c r="C1881" s="217">
        <v>173.4568311443785</v>
      </c>
    </row>
    <row r="1882" spans="2:3" x14ac:dyDescent="0.75">
      <c r="B1882" s="218">
        <v>1819</v>
      </c>
      <c r="C1882" s="217">
        <v>125.68219423641551</v>
      </c>
    </row>
    <row r="1883" spans="2:3" x14ac:dyDescent="0.75">
      <c r="B1883" s="218">
        <v>1820</v>
      </c>
      <c r="C1883" s="217">
        <v>153.30251180625331</v>
      </c>
    </row>
    <row r="1884" spans="2:3" x14ac:dyDescent="0.75">
      <c r="B1884" s="218">
        <v>1821</v>
      </c>
      <c r="C1884" s="217">
        <v>107.71467689483221</v>
      </c>
    </row>
    <row r="1885" spans="2:3" x14ac:dyDescent="0.75">
      <c r="B1885" s="218">
        <v>1822</v>
      </c>
      <c r="C1885" s="217">
        <v>85.456064343945229</v>
      </c>
    </row>
    <row r="1886" spans="2:3" x14ac:dyDescent="0.75">
      <c r="B1886" s="218">
        <v>1823</v>
      </c>
      <c r="C1886" s="217">
        <v>163.321464755004</v>
      </c>
    </row>
    <row r="1887" spans="2:3" x14ac:dyDescent="0.75">
      <c r="B1887" s="218">
        <v>1824</v>
      </c>
      <c r="C1887" s="217">
        <v>123.05423010858874</v>
      </c>
    </row>
    <row r="1888" spans="2:3" x14ac:dyDescent="0.75">
      <c r="B1888" s="218">
        <v>1825</v>
      </c>
      <c r="C1888" s="217">
        <v>133.7019547792236</v>
      </c>
    </row>
    <row r="1889" spans="2:3" x14ac:dyDescent="0.75">
      <c r="B1889" s="218">
        <v>1826</v>
      </c>
      <c r="C1889" s="217">
        <v>109.20822133446899</v>
      </c>
    </row>
    <row r="1890" spans="2:3" x14ac:dyDescent="0.75">
      <c r="B1890" s="218">
        <v>1827</v>
      </c>
      <c r="C1890" s="217">
        <v>104.62490252430992</v>
      </c>
    </row>
    <row r="1891" spans="2:3" x14ac:dyDescent="0.75">
      <c r="B1891" s="218">
        <v>1828</v>
      </c>
      <c r="C1891" s="217">
        <v>125.3234660337959</v>
      </c>
    </row>
    <row r="1892" spans="2:3" x14ac:dyDescent="0.75">
      <c r="B1892" s="218">
        <v>1829</v>
      </c>
      <c r="C1892" s="217">
        <v>110.71968993788923</v>
      </c>
    </row>
    <row r="1893" spans="2:3" x14ac:dyDescent="0.75">
      <c r="B1893" s="218">
        <v>1830</v>
      </c>
      <c r="C1893" s="217">
        <v>102.31012777928515</v>
      </c>
    </row>
    <row r="1894" spans="2:3" x14ac:dyDescent="0.75">
      <c r="B1894" s="218">
        <v>1831</v>
      </c>
      <c r="C1894" s="217">
        <v>148.18382004539768</v>
      </c>
    </row>
    <row r="1895" spans="2:3" x14ac:dyDescent="0.75">
      <c r="B1895" s="218">
        <v>1832</v>
      </c>
      <c r="C1895" s="217">
        <v>190.72677253347055</v>
      </c>
    </row>
    <row r="1896" spans="2:3" x14ac:dyDescent="0.75">
      <c r="B1896" s="218">
        <v>1833</v>
      </c>
      <c r="C1896" s="217">
        <v>131.04069226142045</v>
      </c>
    </row>
    <row r="1897" spans="2:3" x14ac:dyDescent="0.75">
      <c r="B1897" s="218">
        <v>1834</v>
      </c>
      <c r="C1897" s="217">
        <v>146.35173059713878</v>
      </c>
    </row>
    <row r="1898" spans="2:3" x14ac:dyDescent="0.75">
      <c r="B1898" s="218">
        <v>1835</v>
      </c>
      <c r="C1898" s="217">
        <v>157.01377320671793</v>
      </c>
    </row>
    <row r="1899" spans="2:3" x14ac:dyDescent="0.75">
      <c r="B1899" s="218">
        <v>1836</v>
      </c>
      <c r="C1899" s="217">
        <v>80.978935534786402</v>
      </c>
    </row>
    <row r="1900" spans="2:3" x14ac:dyDescent="0.75">
      <c r="B1900" s="218">
        <v>1837</v>
      </c>
      <c r="C1900" s="217">
        <v>251.42973858192582</v>
      </c>
    </row>
    <row r="1901" spans="2:3" x14ac:dyDescent="0.75">
      <c r="B1901" s="218">
        <v>1838</v>
      </c>
      <c r="C1901" s="217">
        <v>234.61102325467186</v>
      </c>
    </row>
    <row r="1902" spans="2:3" x14ac:dyDescent="0.75">
      <c r="B1902" s="218">
        <v>1839</v>
      </c>
      <c r="C1902" s="217">
        <v>114.56284643557669</v>
      </c>
    </row>
    <row r="1903" spans="2:3" x14ac:dyDescent="0.75">
      <c r="B1903" s="218">
        <v>1840</v>
      </c>
      <c r="C1903" s="217">
        <v>166.38741107964879</v>
      </c>
    </row>
    <row r="1904" spans="2:3" x14ac:dyDescent="0.75">
      <c r="B1904" s="218">
        <v>1841</v>
      </c>
      <c r="C1904" s="217">
        <v>130.04456869595052</v>
      </c>
    </row>
    <row r="1905" spans="2:3" x14ac:dyDescent="0.75">
      <c r="B1905" s="218">
        <v>1842</v>
      </c>
      <c r="C1905" s="217">
        <v>173.78677861979767</v>
      </c>
    </row>
    <row r="1906" spans="2:3" x14ac:dyDescent="0.75">
      <c r="B1906" s="218">
        <v>1843</v>
      </c>
      <c r="C1906" s="217">
        <v>113.0510434361136</v>
      </c>
    </row>
    <row r="1907" spans="2:3" x14ac:dyDescent="0.75">
      <c r="B1907" s="218">
        <v>1844</v>
      </c>
      <c r="C1907" s="217">
        <v>132.39614204172571</v>
      </c>
    </row>
    <row r="1908" spans="2:3" x14ac:dyDescent="0.75">
      <c r="B1908" s="218">
        <v>1845</v>
      </c>
      <c r="C1908" s="217">
        <v>87.560085201753765</v>
      </c>
    </row>
    <row r="1909" spans="2:3" x14ac:dyDescent="0.75">
      <c r="B1909" s="218">
        <v>1846</v>
      </c>
      <c r="C1909" s="217">
        <v>156.66973243616619</v>
      </c>
    </row>
    <row r="1910" spans="2:3" x14ac:dyDescent="0.75">
      <c r="B1910" s="218">
        <v>1847</v>
      </c>
      <c r="C1910" s="217">
        <v>192.38863190515616</v>
      </c>
    </row>
    <row r="1911" spans="2:3" x14ac:dyDescent="0.75">
      <c r="B1911" s="218">
        <v>1848</v>
      </c>
      <c r="C1911" s="217">
        <v>83.427040236052974</v>
      </c>
    </row>
    <row r="1912" spans="2:3" x14ac:dyDescent="0.75">
      <c r="B1912" s="218">
        <v>1849</v>
      </c>
      <c r="C1912" s="217">
        <v>92.928720055751967</v>
      </c>
    </row>
    <row r="1913" spans="2:3" x14ac:dyDescent="0.75">
      <c r="B1913" s="218">
        <v>1850</v>
      </c>
      <c r="C1913" s="217">
        <v>85.15338329340473</v>
      </c>
    </row>
    <row r="1914" spans="2:3" x14ac:dyDescent="0.75">
      <c r="B1914" s="218">
        <v>1851</v>
      </c>
      <c r="C1914" s="217">
        <v>93.388596063577651</v>
      </c>
    </row>
    <row r="1915" spans="2:3" x14ac:dyDescent="0.75">
      <c r="B1915" s="218">
        <v>1852</v>
      </c>
      <c r="C1915" s="217">
        <v>100.0029842704388</v>
      </c>
    </row>
    <row r="1916" spans="2:3" x14ac:dyDescent="0.75">
      <c r="B1916" s="218">
        <v>1853</v>
      </c>
      <c r="C1916" s="217">
        <v>201.90771818529379</v>
      </c>
    </row>
    <row r="1917" spans="2:3" x14ac:dyDescent="0.75">
      <c r="B1917" s="218">
        <v>1854</v>
      </c>
      <c r="C1917" s="217">
        <v>78.265394082610953</v>
      </c>
    </row>
    <row r="1918" spans="2:3" x14ac:dyDescent="0.75">
      <c r="B1918" s="218">
        <v>1855</v>
      </c>
      <c r="C1918" s="217">
        <v>128.2890490295309</v>
      </c>
    </row>
    <row r="1919" spans="2:3" x14ac:dyDescent="0.75">
      <c r="B1919" s="218">
        <v>1856</v>
      </c>
      <c r="C1919" s="217">
        <v>124.90794466023306</v>
      </c>
    </row>
    <row r="1920" spans="2:3" x14ac:dyDescent="0.75">
      <c r="B1920" s="218">
        <v>1857</v>
      </c>
      <c r="C1920" s="217">
        <v>93.827016319072442</v>
      </c>
    </row>
    <row r="1921" spans="2:3" x14ac:dyDescent="0.75">
      <c r="B1921" s="218">
        <v>1858</v>
      </c>
      <c r="C1921" s="217">
        <v>138.98789788827619</v>
      </c>
    </row>
    <row r="1922" spans="2:3" x14ac:dyDescent="0.75">
      <c r="B1922" s="218">
        <v>1859</v>
      </c>
      <c r="C1922" s="217">
        <v>122.53974700350757</v>
      </c>
    </row>
    <row r="1923" spans="2:3" x14ac:dyDescent="0.75">
      <c r="B1923" s="218">
        <v>1860</v>
      </c>
      <c r="C1923" s="217">
        <v>84.38941550635036</v>
      </c>
    </row>
    <row r="1924" spans="2:3" x14ac:dyDescent="0.75">
      <c r="B1924" s="218">
        <v>1861</v>
      </c>
      <c r="C1924" s="217">
        <v>98.853215483002018</v>
      </c>
    </row>
    <row r="1925" spans="2:3" x14ac:dyDescent="0.75">
      <c r="B1925" s="218">
        <v>1862</v>
      </c>
      <c r="C1925" s="217">
        <v>159.83301641401803</v>
      </c>
    </row>
    <row r="1926" spans="2:3" x14ac:dyDescent="0.75">
      <c r="B1926" s="218">
        <v>1863</v>
      </c>
      <c r="C1926" s="217">
        <v>154.23106142023551</v>
      </c>
    </row>
    <row r="1927" spans="2:3" x14ac:dyDescent="0.75">
      <c r="B1927" s="218">
        <v>1864</v>
      </c>
      <c r="C1927" s="217">
        <v>141.66143857872217</v>
      </c>
    </row>
    <row r="1928" spans="2:3" x14ac:dyDescent="0.75">
      <c r="B1928" s="218">
        <v>1865</v>
      </c>
      <c r="C1928" s="217">
        <v>154.48611430166241</v>
      </c>
    </row>
    <row r="1929" spans="2:3" x14ac:dyDescent="0.75">
      <c r="B1929" s="218">
        <v>1866</v>
      </c>
      <c r="C1929" s="217">
        <v>232.28801389785164</v>
      </c>
    </row>
    <row r="1930" spans="2:3" x14ac:dyDescent="0.75">
      <c r="B1930" s="218">
        <v>1867</v>
      </c>
      <c r="C1930" s="217">
        <v>193.72084393094696</v>
      </c>
    </row>
    <row r="1931" spans="2:3" x14ac:dyDescent="0.75">
      <c r="B1931" s="218">
        <v>1868</v>
      </c>
      <c r="C1931" s="217">
        <v>108.42001297035695</v>
      </c>
    </row>
    <row r="1932" spans="2:3" x14ac:dyDescent="0.75">
      <c r="B1932" s="218">
        <v>1869</v>
      </c>
      <c r="C1932" s="217">
        <v>99.215558359713469</v>
      </c>
    </row>
    <row r="1933" spans="2:3" x14ac:dyDescent="0.75">
      <c r="B1933" s="218">
        <v>1870</v>
      </c>
      <c r="C1933" s="217">
        <v>81.999901928114866</v>
      </c>
    </row>
    <row r="1934" spans="2:3" x14ac:dyDescent="0.75">
      <c r="B1934" s="218">
        <v>1871</v>
      </c>
      <c r="C1934" s="217">
        <v>112.68758413145173</v>
      </c>
    </row>
    <row r="1935" spans="2:3" x14ac:dyDescent="0.75">
      <c r="B1935" s="218">
        <v>1872</v>
      </c>
      <c r="C1935" s="217">
        <v>152.9773995430734</v>
      </c>
    </row>
    <row r="1936" spans="2:3" x14ac:dyDescent="0.75">
      <c r="B1936" s="218">
        <v>1873</v>
      </c>
      <c r="C1936" s="217">
        <v>151.88114368730589</v>
      </c>
    </row>
    <row r="1937" spans="2:3" x14ac:dyDescent="0.75">
      <c r="B1937" s="218">
        <v>1874</v>
      </c>
      <c r="C1937" s="217">
        <v>144.15925678284742</v>
      </c>
    </row>
    <row r="1938" spans="2:3" x14ac:dyDescent="0.75">
      <c r="B1938" s="218">
        <v>1875</v>
      </c>
      <c r="C1938" s="217">
        <v>99.38459812910223</v>
      </c>
    </row>
    <row r="1939" spans="2:3" x14ac:dyDescent="0.75">
      <c r="B1939" s="218">
        <v>1876</v>
      </c>
      <c r="C1939" s="217">
        <v>120.03457134642908</v>
      </c>
    </row>
    <row r="1940" spans="2:3" x14ac:dyDescent="0.75">
      <c r="B1940" s="218">
        <v>1877</v>
      </c>
      <c r="C1940" s="217">
        <v>128.15557349259242</v>
      </c>
    </row>
    <row r="1941" spans="2:3" x14ac:dyDescent="0.75">
      <c r="B1941" s="218">
        <v>1878</v>
      </c>
      <c r="C1941" s="217">
        <v>158.44803929944146</v>
      </c>
    </row>
    <row r="1942" spans="2:3" x14ac:dyDescent="0.75">
      <c r="B1942" s="218">
        <v>1879</v>
      </c>
      <c r="C1942" s="217">
        <v>146.81413832205627</v>
      </c>
    </row>
    <row r="1943" spans="2:3" x14ac:dyDescent="0.75">
      <c r="B1943" s="218">
        <v>1880</v>
      </c>
      <c r="C1943" s="217">
        <v>107.55432283809053</v>
      </c>
    </row>
    <row r="1944" spans="2:3" x14ac:dyDescent="0.75">
      <c r="B1944" s="218">
        <v>1881</v>
      </c>
      <c r="C1944" s="217">
        <v>93.826760968543027</v>
      </c>
    </row>
    <row r="1945" spans="2:3" x14ac:dyDescent="0.75">
      <c r="B1945" s="218">
        <v>1882</v>
      </c>
      <c r="C1945" s="217">
        <v>134.27181252036232</v>
      </c>
    </row>
    <row r="1946" spans="2:3" x14ac:dyDescent="0.75">
      <c r="B1946" s="218">
        <v>1883</v>
      </c>
      <c r="C1946" s="217">
        <v>152.81272490129533</v>
      </c>
    </row>
    <row r="1947" spans="2:3" x14ac:dyDescent="0.75">
      <c r="B1947" s="218">
        <v>1884</v>
      </c>
      <c r="C1947" s="217">
        <v>133.71017992855144</v>
      </c>
    </row>
    <row r="1948" spans="2:3" x14ac:dyDescent="0.75">
      <c r="B1948" s="218">
        <v>1885</v>
      </c>
      <c r="C1948" s="217">
        <v>134.92787111754961</v>
      </c>
    </row>
    <row r="1949" spans="2:3" x14ac:dyDescent="0.75">
      <c r="B1949" s="218">
        <v>1886</v>
      </c>
      <c r="C1949" s="217">
        <v>139.35308376315905</v>
      </c>
    </row>
    <row r="1950" spans="2:3" x14ac:dyDescent="0.75">
      <c r="B1950" s="218">
        <v>1887</v>
      </c>
      <c r="C1950" s="217">
        <v>97.784112401153379</v>
      </c>
    </row>
    <row r="1951" spans="2:3" x14ac:dyDescent="0.75">
      <c r="B1951" s="218">
        <v>1888</v>
      </c>
      <c r="C1951" s="217">
        <v>136.17251706998411</v>
      </c>
    </row>
    <row r="1952" spans="2:3" x14ac:dyDescent="0.75">
      <c r="B1952" s="218">
        <v>1889</v>
      </c>
      <c r="C1952" s="217">
        <v>147.92430326985644</v>
      </c>
    </row>
    <row r="1953" spans="2:3" x14ac:dyDescent="0.75">
      <c r="B1953" s="218">
        <v>1890</v>
      </c>
      <c r="C1953" s="217">
        <v>98.830318846948103</v>
      </c>
    </row>
    <row r="1954" spans="2:3" x14ac:dyDescent="0.75">
      <c r="B1954" s="218">
        <v>1891</v>
      </c>
      <c r="C1954" s="217">
        <v>110.79802319621163</v>
      </c>
    </row>
    <row r="1955" spans="2:3" x14ac:dyDescent="0.75">
      <c r="B1955" s="218">
        <v>1892</v>
      </c>
      <c r="C1955" s="217">
        <v>140.15523492481529</v>
      </c>
    </row>
    <row r="1956" spans="2:3" x14ac:dyDescent="0.75">
      <c r="B1956" s="218">
        <v>1893</v>
      </c>
      <c r="C1956" s="217">
        <v>108.167240651911</v>
      </c>
    </row>
    <row r="1957" spans="2:3" x14ac:dyDescent="0.75">
      <c r="B1957" s="218">
        <v>1894</v>
      </c>
      <c r="C1957" s="217">
        <v>136.10904787781598</v>
      </c>
    </row>
    <row r="1958" spans="2:3" x14ac:dyDescent="0.75">
      <c r="B1958" s="218">
        <v>1895</v>
      </c>
      <c r="C1958" s="217">
        <v>160.55223541135462</v>
      </c>
    </row>
    <row r="1959" spans="2:3" x14ac:dyDescent="0.75">
      <c r="B1959" s="218">
        <v>1896</v>
      </c>
      <c r="C1959" s="217">
        <v>105.55226482136142</v>
      </c>
    </row>
    <row r="1960" spans="2:3" x14ac:dyDescent="0.75">
      <c r="B1960" s="218">
        <v>1897</v>
      </c>
      <c r="C1960" s="217">
        <v>113.96821382310476</v>
      </c>
    </row>
    <row r="1961" spans="2:3" x14ac:dyDescent="0.75">
      <c r="B1961" s="218">
        <v>1898</v>
      </c>
      <c r="C1961" s="217">
        <v>120.74510298941509</v>
      </c>
    </row>
    <row r="1962" spans="2:3" x14ac:dyDescent="0.75">
      <c r="B1962" s="218">
        <v>1899</v>
      </c>
      <c r="C1962" s="217">
        <v>145.54274561500856</v>
      </c>
    </row>
    <row r="1963" spans="2:3" x14ac:dyDescent="0.75">
      <c r="B1963" s="218">
        <v>1900</v>
      </c>
      <c r="C1963" s="217">
        <v>86.957089250188318</v>
      </c>
    </row>
    <row r="1964" spans="2:3" x14ac:dyDescent="0.75">
      <c r="B1964" s="218">
        <v>1901</v>
      </c>
      <c r="C1964" s="217">
        <v>212.47619423662414</v>
      </c>
    </row>
    <row r="1965" spans="2:3" x14ac:dyDescent="0.75">
      <c r="B1965" s="218">
        <v>1902</v>
      </c>
      <c r="C1965" s="217">
        <v>122.24205152273187</v>
      </c>
    </row>
    <row r="1966" spans="2:3" x14ac:dyDescent="0.75">
      <c r="B1966" s="218">
        <v>1903</v>
      </c>
      <c r="C1966" s="217">
        <v>89.697245145068806</v>
      </c>
    </row>
    <row r="1967" spans="2:3" x14ac:dyDescent="0.75">
      <c r="B1967" s="218">
        <v>1904</v>
      </c>
      <c r="C1967" s="217">
        <v>163.09654804683549</v>
      </c>
    </row>
    <row r="1968" spans="2:3" x14ac:dyDescent="0.75">
      <c r="B1968" s="218">
        <v>1905</v>
      </c>
      <c r="C1968" s="217">
        <v>82.873944638754608</v>
      </c>
    </row>
    <row r="1969" spans="2:3" x14ac:dyDescent="0.75">
      <c r="B1969" s="218">
        <v>1906</v>
      </c>
      <c r="C1969" s="217">
        <v>89.231698643264849</v>
      </c>
    </row>
    <row r="1970" spans="2:3" x14ac:dyDescent="0.75">
      <c r="B1970" s="218">
        <v>1907</v>
      </c>
      <c r="C1970" s="217">
        <v>118.66522469817505</v>
      </c>
    </row>
    <row r="1971" spans="2:3" x14ac:dyDescent="0.75">
      <c r="B1971" s="218">
        <v>1908</v>
      </c>
      <c r="C1971" s="217">
        <v>135.43593059321222</v>
      </c>
    </row>
    <row r="1972" spans="2:3" x14ac:dyDescent="0.75">
      <c r="B1972" s="218">
        <v>1909</v>
      </c>
      <c r="C1972" s="217">
        <v>118.80843565423153</v>
      </c>
    </row>
    <row r="1973" spans="2:3" x14ac:dyDescent="0.75">
      <c r="B1973" s="218">
        <v>1910</v>
      </c>
      <c r="C1973" s="217">
        <v>97.333768288149798</v>
      </c>
    </row>
    <row r="1974" spans="2:3" x14ac:dyDescent="0.75">
      <c r="B1974" s="218">
        <v>1911</v>
      </c>
      <c r="C1974" s="217">
        <v>119.71265958807101</v>
      </c>
    </row>
    <row r="1975" spans="2:3" x14ac:dyDescent="0.75">
      <c r="B1975" s="218">
        <v>1912</v>
      </c>
      <c r="C1975" s="217">
        <v>69.30608742743712</v>
      </c>
    </row>
    <row r="1976" spans="2:3" x14ac:dyDescent="0.75">
      <c r="B1976" s="218">
        <v>1913</v>
      </c>
      <c r="C1976" s="217">
        <v>149.79305917779504</v>
      </c>
    </row>
    <row r="1977" spans="2:3" x14ac:dyDescent="0.75">
      <c r="B1977" s="218">
        <v>1914</v>
      </c>
      <c r="C1977" s="217">
        <v>119.24102509600809</v>
      </c>
    </row>
    <row r="1978" spans="2:3" x14ac:dyDescent="0.75">
      <c r="B1978" s="218">
        <v>1915</v>
      </c>
      <c r="C1978" s="217">
        <v>177.63195826446574</v>
      </c>
    </row>
    <row r="1979" spans="2:3" x14ac:dyDescent="0.75">
      <c r="B1979" s="218">
        <v>1916</v>
      </c>
      <c r="C1979" s="217">
        <v>115.9561550713624</v>
      </c>
    </row>
    <row r="1980" spans="2:3" x14ac:dyDescent="0.75">
      <c r="B1980" s="218">
        <v>1917</v>
      </c>
      <c r="C1980" s="217">
        <v>134.70414467373573</v>
      </c>
    </row>
    <row r="1981" spans="2:3" x14ac:dyDescent="0.75">
      <c r="B1981" s="218">
        <v>1918</v>
      </c>
      <c r="C1981" s="217">
        <v>112.41335153427987</v>
      </c>
    </row>
    <row r="1982" spans="2:3" x14ac:dyDescent="0.75">
      <c r="B1982" s="218">
        <v>1919</v>
      </c>
      <c r="C1982" s="217">
        <v>118.45659656225193</v>
      </c>
    </row>
    <row r="1983" spans="2:3" x14ac:dyDescent="0.75">
      <c r="B1983" s="218">
        <v>1920</v>
      </c>
      <c r="C1983" s="217">
        <v>129.93866765994477</v>
      </c>
    </row>
    <row r="1984" spans="2:3" x14ac:dyDescent="0.75">
      <c r="B1984" s="218">
        <v>1921</v>
      </c>
      <c r="C1984" s="217">
        <v>157.49717485122554</v>
      </c>
    </row>
    <row r="1985" spans="2:3" x14ac:dyDescent="0.75">
      <c r="B1985" s="218">
        <v>1922</v>
      </c>
      <c r="C1985" s="217">
        <v>155.42835566844468</v>
      </c>
    </row>
    <row r="1986" spans="2:3" x14ac:dyDescent="0.75">
      <c r="B1986" s="218">
        <v>1923</v>
      </c>
      <c r="C1986" s="217">
        <v>115.15854188729395</v>
      </c>
    </row>
    <row r="1987" spans="2:3" x14ac:dyDescent="0.75">
      <c r="B1987" s="218">
        <v>1924</v>
      </c>
      <c r="C1987" s="217">
        <v>126.13263748473085</v>
      </c>
    </row>
    <row r="1988" spans="2:3" x14ac:dyDescent="0.75">
      <c r="B1988" s="218">
        <v>1925</v>
      </c>
      <c r="C1988" s="217">
        <v>165.1685394542601</v>
      </c>
    </row>
    <row r="1989" spans="2:3" x14ac:dyDescent="0.75">
      <c r="B1989" s="218">
        <v>1926</v>
      </c>
      <c r="C1989" s="217">
        <v>95.41043115568776</v>
      </c>
    </row>
    <row r="1990" spans="2:3" x14ac:dyDescent="0.75">
      <c r="B1990" s="218">
        <v>1927</v>
      </c>
      <c r="C1990" s="217">
        <v>89.449436489346311</v>
      </c>
    </row>
    <row r="1991" spans="2:3" x14ac:dyDescent="0.75">
      <c r="B1991" s="218">
        <v>1928</v>
      </c>
      <c r="C1991" s="217">
        <v>89.635609580878622</v>
      </c>
    </row>
    <row r="1992" spans="2:3" x14ac:dyDescent="0.75">
      <c r="B1992" s="218">
        <v>1929</v>
      </c>
      <c r="C1992" s="217">
        <v>142.24200019313281</v>
      </c>
    </row>
    <row r="1993" spans="2:3" x14ac:dyDescent="0.75">
      <c r="B1993" s="218">
        <v>1930</v>
      </c>
      <c r="C1993" s="217">
        <v>83.108083993231944</v>
      </c>
    </row>
    <row r="1994" spans="2:3" x14ac:dyDescent="0.75">
      <c r="B1994" s="218">
        <v>1931</v>
      </c>
      <c r="C1994" s="217">
        <v>159.80967596822171</v>
      </c>
    </row>
    <row r="1995" spans="2:3" x14ac:dyDescent="0.75">
      <c r="B1995" s="218">
        <v>1932</v>
      </c>
      <c r="C1995" s="217">
        <v>134.06482195999854</v>
      </c>
    </row>
    <row r="1996" spans="2:3" x14ac:dyDescent="0.75">
      <c r="B1996" s="218">
        <v>1933</v>
      </c>
      <c r="C1996" s="217">
        <v>165.20486861879971</v>
      </c>
    </row>
    <row r="1997" spans="2:3" x14ac:dyDescent="0.75">
      <c r="B1997" s="218">
        <v>1934</v>
      </c>
      <c r="C1997" s="217">
        <v>116.92028330255738</v>
      </c>
    </row>
    <row r="1998" spans="2:3" x14ac:dyDescent="0.75">
      <c r="B1998" s="218">
        <v>1935</v>
      </c>
      <c r="C1998" s="217">
        <v>112.36893424533356</v>
      </c>
    </row>
    <row r="1999" spans="2:3" x14ac:dyDescent="0.75">
      <c r="B1999" s="218">
        <v>1936</v>
      </c>
      <c r="C1999" s="217">
        <v>132.06031215637466</v>
      </c>
    </row>
    <row r="2000" spans="2:3" x14ac:dyDescent="0.75">
      <c r="B2000" s="218">
        <v>1937</v>
      </c>
      <c r="C2000" s="217">
        <v>131.7432353456239</v>
      </c>
    </row>
    <row r="2001" spans="2:3" x14ac:dyDescent="0.75">
      <c r="B2001" s="218">
        <v>1938</v>
      </c>
      <c r="C2001" s="217">
        <v>168.37188879982472</v>
      </c>
    </row>
    <row r="2002" spans="2:3" x14ac:dyDescent="0.75">
      <c r="B2002" s="218">
        <v>1939</v>
      </c>
      <c r="C2002" s="217">
        <v>114.69944055541056</v>
      </c>
    </row>
    <row r="2003" spans="2:3" x14ac:dyDescent="0.75">
      <c r="B2003" s="218">
        <v>1940</v>
      </c>
      <c r="C2003" s="217">
        <v>146.81029259516541</v>
      </c>
    </row>
    <row r="2004" spans="2:3" x14ac:dyDescent="0.75">
      <c r="B2004" s="218">
        <v>1941</v>
      </c>
      <c r="C2004" s="217">
        <v>171.39088631221802</v>
      </c>
    </row>
    <row r="2005" spans="2:3" x14ac:dyDescent="0.75">
      <c r="B2005" s="218">
        <v>1942</v>
      </c>
      <c r="C2005" s="217">
        <v>78.620703918129877</v>
      </c>
    </row>
    <row r="2006" spans="2:3" x14ac:dyDescent="0.75">
      <c r="B2006" s="218">
        <v>1943</v>
      </c>
      <c r="C2006" s="217">
        <v>133.40674396134969</v>
      </c>
    </row>
    <row r="2007" spans="2:3" x14ac:dyDescent="0.75">
      <c r="B2007" s="218">
        <v>1944</v>
      </c>
      <c r="C2007" s="217">
        <v>98.016137817493259</v>
      </c>
    </row>
    <row r="2008" spans="2:3" x14ac:dyDescent="0.75">
      <c r="B2008" s="218">
        <v>1945</v>
      </c>
      <c r="C2008" s="217">
        <v>99.293059441232444</v>
      </c>
    </row>
    <row r="2009" spans="2:3" x14ac:dyDescent="0.75">
      <c r="B2009" s="218">
        <v>1946</v>
      </c>
      <c r="C2009" s="217">
        <v>192.22970966296404</v>
      </c>
    </row>
    <row r="2010" spans="2:3" x14ac:dyDescent="0.75">
      <c r="B2010" s="218">
        <v>1947</v>
      </c>
      <c r="C2010" s="217">
        <v>196.02982769458359</v>
      </c>
    </row>
    <row r="2011" spans="2:3" x14ac:dyDescent="0.75">
      <c r="B2011" s="218">
        <v>1948</v>
      </c>
      <c r="C2011" s="217">
        <v>108.12109465672589</v>
      </c>
    </row>
    <row r="2012" spans="2:3" x14ac:dyDescent="0.75">
      <c r="B2012" s="218">
        <v>1949</v>
      </c>
      <c r="C2012" s="217">
        <v>180.66661294985877</v>
      </c>
    </row>
    <row r="2013" spans="2:3" x14ac:dyDescent="0.75">
      <c r="B2013" s="218">
        <v>1950</v>
      </c>
      <c r="C2013" s="217">
        <v>112.89844326540107</v>
      </c>
    </row>
    <row r="2014" spans="2:3" x14ac:dyDescent="0.75">
      <c r="B2014" s="218">
        <v>1951</v>
      </c>
      <c r="C2014" s="217">
        <v>194.75322434528198</v>
      </c>
    </row>
    <row r="2015" spans="2:3" x14ac:dyDescent="0.75">
      <c r="B2015" s="218">
        <v>1952</v>
      </c>
      <c r="C2015" s="217">
        <v>140.80713988763108</v>
      </c>
    </row>
    <row r="2016" spans="2:3" x14ac:dyDescent="0.75">
      <c r="B2016" s="218">
        <v>1953</v>
      </c>
      <c r="C2016" s="217">
        <v>207.10435511632215</v>
      </c>
    </row>
    <row r="2017" spans="2:3" x14ac:dyDescent="0.75">
      <c r="B2017" s="218">
        <v>1954</v>
      </c>
      <c r="C2017" s="217">
        <v>87.264081561518481</v>
      </c>
    </row>
    <row r="2018" spans="2:3" x14ac:dyDescent="0.75">
      <c r="B2018" s="218">
        <v>1955</v>
      </c>
      <c r="C2018" s="217">
        <v>130.72550146887698</v>
      </c>
    </row>
    <row r="2019" spans="2:3" x14ac:dyDescent="0.75">
      <c r="B2019" s="218">
        <v>1956</v>
      </c>
      <c r="C2019" s="217">
        <v>81.345438892095856</v>
      </c>
    </row>
    <row r="2020" spans="2:3" x14ac:dyDescent="0.75">
      <c r="B2020" s="218">
        <v>1957</v>
      </c>
      <c r="C2020" s="217">
        <v>120.78769668050413</v>
      </c>
    </row>
    <row r="2021" spans="2:3" x14ac:dyDescent="0.75">
      <c r="B2021" s="218">
        <v>1958</v>
      </c>
      <c r="C2021" s="217">
        <v>119.1735971333333</v>
      </c>
    </row>
    <row r="2022" spans="2:3" x14ac:dyDescent="0.75">
      <c r="B2022" s="218">
        <v>1959</v>
      </c>
      <c r="C2022" s="217">
        <v>106.10046224194181</v>
      </c>
    </row>
    <row r="2023" spans="2:3" x14ac:dyDescent="0.75">
      <c r="B2023" s="218">
        <v>1960</v>
      </c>
      <c r="C2023" s="217">
        <v>112.62575166681602</v>
      </c>
    </row>
    <row r="2024" spans="2:3" x14ac:dyDescent="0.75">
      <c r="B2024" s="218">
        <v>1961</v>
      </c>
      <c r="C2024" s="217">
        <v>149.8807070927615</v>
      </c>
    </row>
    <row r="2025" spans="2:3" x14ac:dyDescent="0.75">
      <c r="B2025" s="218">
        <v>1962</v>
      </c>
      <c r="C2025" s="217">
        <v>128.40663015683194</v>
      </c>
    </row>
    <row r="2026" spans="2:3" x14ac:dyDescent="0.75">
      <c r="B2026" s="218">
        <v>1963</v>
      </c>
      <c r="C2026" s="217">
        <v>149.47063049867552</v>
      </c>
    </row>
    <row r="2027" spans="2:3" x14ac:dyDescent="0.75">
      <c r="B2027" s="218">
        <v>1964</v>
      </c>
      <c r="C2027" s="217">
        <v>100.10468973234634</v>
      </c>
    </row>
    <row r="2028" spans="2:3" x14ac:dyDescent="0.75">
      <c r="B2028" s="218">
        <v>1965</v>
      </c>
      <c r="C2028" s="217">
        <v>159.51894983750813</v>
      </c>
    </row>
    <row r="2029" spans="2:3" x14ac:dyDescent="0.75">
      <c r="B2029" s="218">
        <v>1966</v>
      </c>
      <c r="C2029" s="217">
        <v>135.72615942022395</v>
      </c>
    </row>
    <row r="2030" spans="2:3" x14ac:dyDescent="0.75">
      <c r="B2030" s="218">
        <v>1967</v>
      </c>
      <c r="C2030" s="217">
        <v>101.3836637639139</v>
      </c>
    </row>
    <row r="2031" spans="2:3" x14ac:dyDescent="0.75">
      <c r="B2031" s="218">
        <v>1968</v>
      </c>
      <c r="C2031" s="217">
        <v>139.53165057288052</v>
      </c>
    </row>
    <row r="2032" spans="2:3" x14ac:dyDescent="0.75">
      <c r="B2032" s="218">
        <v>1969</v>
      </c>
      <c r="C2032" s="217">
        <v>106.11584082258547</v>
      </c>
    </row>
    <row r="2033" spans="2:3" x14ac:dyDescent="0.75">
      <c r="B2033" s="218">
        <v>1970</v>
      </c>
      <c r="C2033" s="217">
        <v>147.77182491070781</v>
      </c>
    </row>
    <row r="2034" spans="2:3" x14ac:dyDescent="0.75">
      <c r="B2034" s="218">
        <v>1971</v>
      </c>
      <c r="C2034" s="217">
        <v>137.15304973890287</v>
      </c>
    </row>
    <row r="2035" spans="2:3" x14ac:dyDescent="0.75">
      <c r="B2035" s="218">
        <v>1972</v>
      </c>
      <c r="C2035" s="217">
        <v>127.33426271883035</v>
      </c>
    </row>
    <row r="2036" spans="2:3" x14ac:dyDescent="0.75">
      <c r="B2036" s="218">
        <v>1973</v>
      </c>
      <c r="C2036" s="217">
        <v>94.986325870938089</v>
      </c>
    </row>
    <row r="2037" spans="2:3" x14ac:dyDescent="0.75">
      <c r="B2037" s="218">
        <v>1974</v>
      </c>
      <c r="C2037" s="217">
        <v>127.00807306961079</v>
      </c>
    </row>
    <row r="2038" spans="2:3" x14ac:dyDescent="0.75">
      <c r="B2038" s="218">
        <v>1975</v>
      </c>
      <c r="C2038" s="217">
        <v>109.3171935425476</v>
      </c>
    </row>
    <row r="2039" spans="2:3" x14ac:dyDescent="0.75">
      <c r="B2039" s="218">
        <v>1976</v>
      </c>
      <c r="C2039" s="217">
        <v>128.71331320016387</v>
      </c>
    </row>
    <row r="2040" spans="2:3" x14ac:dyDescent="0.75">
      <c r="B2040" s="218">
        <v>1977</v>
      </c>
      <c r="C2040" s="217">
        <v>105.11118722482469</v>
      </c>
    </row>
    <row r="2041" spans="2:3" x14ac:dyDescent="0.75">
      <c r="B2041" s="218">
        <v>1978</v>
      </c>
      <c r="C2041" s="217">
        <v>202.62094268332984</v>
      </c>
    </row>
    <row r="2042" spans="2:3" x14ac:dyDescent="0.75">
      <c r="B2042" s="218">
        <v>1979</v>
      </c>
      <c r="C2042" s="217">
        <v>137.89826784155426</v>
      </c>
    </row>
    <row r="2043" spans="2:3" x14ac:dyDescent="0.75">
      <c r="B2043" s="218">
        <v>1980</v>
      </c>
      <c r="C2043" s="217">
        <v>109.86970520087363</v>
      </c>
    </row>
    <row r="2044" spans="2:3" x14ac:dyDescent="0.75">
      <c r="B2044" s="218">
        <v>1981</v>
      </c>
      <c r="C2044" s="217">
        <v>99.145909705543673</v>
      </c>
    </row>
    <row r="2045" spans="2:3" x14ac:dyDescent="0.75">
      <c r="B2045" s="218">
        <v>1982</v>
      </c>
      <c r="C2045" s="217">
        <v>146.95759836946405</v>
      </c>
    </row>
    <row r="2046" spans="2:3" x14ac:dyDescent="0.75">
      <c r="B2046" s="218">
        <v>1983</v>
      </c>
      <c r="C2046" s="217">
        <v>114.97271591378437</v>
      </c>
    </row>
    <row r="2047" spans="2:3" x14ac:dyDescent="0.75">
      <c r="B2047" s="218">
        <v>1984</v>
      </c>
      <c r="C2047" s="217">
        <v>134.9906460932975</v>
      </c>
    </row>
    <row r="2048" spans="2:3" x14ac:dyDescent="0.75">
      <c r="B2048" s="218">
        <v>1985</v>
      </c>
      <c r="C2048" s="217">
        <v>93.580413390506962</v>
      </c>
    </row>
    <row r="2049" spans="2:3" x14ac:dyDescent="0.75">
      <c r="B2049" s="218">
        <v>1986</v>
      </c>
      <c r="C2049" s="217">
        <v>84.05989986983225</v>
      </c>
    </row>
    <row r="2050" spans="2:3" x14ac:dyDescent="0.75">
      <c r="B2050" s="218">
        <v>1987</v>
      </c>
      <c r="C2050" s="217">
        <v>91.270774074868683</v>
      </c>
    </row>
    <row r="2051" spans="2:3" x14ac:dyDescent="0.75">
      <c r="B2051" s="218">
        <v>1988</v>
      </c>
      <c r="C2051" s="217">
        <v>109.48287531909365</v>
      </c>
    </row>
    <row r="2052" spans="2:3" x14ac:dyDescent="0.75">
      <c r="B2052" s="218">
        <v>1989</v>
      </c>
      <c r="C2052" s="217">
        <v>127.09105645900733</v>
      </c>
    </row>
    <row r="2053" spans="2:3" x14ac:dyDescent="0.75">
      <c r="B2053" s="218">
        <v>1990</v>
      </c>
      <c r="C2053" s="217">
        <v>116.95231498235307</v>
      </c>
    </row>
    <row r="2054" spans="2:3" x14ac:dyDescent="0.75">
      <c r="B2054" s="218">
        <v>1991</v>
      </c>
      <c r="C2054" s="217">
        <v>94.383912214336746</v>
      </c>
    </row>
    <row r="2055" spans="2:3" x14ac:dyDescent="0.75">
      <c r="B2055" s="218">
        <v>1992</v>
      </c>
      <c r="C2055" s="217">
        <v>103.80412054942957</v>
      </c>
    </row>
    <row r="2056" spans="2:3" x14ac:dyDescent="0.75">
      <c r="B2056" s="218">
        <v>1993</v>
      </c>
      <c r="C2056" s="217">
        <v>83.304579937285851</v>
      </c>
    </row>
    <row r="2057" spans="2:3" x14ac:dyDescent="0.75">
      <c r="B2057" s="218">
        <v>1994</v>
      </c>
      <c r="C2057" s="217">
        <v>95.617683706388931</v>
      </c>
    </row>
    <row r="2058" spans="2:3" x14ac:dyDescent="0.75">
      <c r="B2058" s="218">
        <v>1995</v>
      </c>
      <c r="C2058" s="217">
        <v>178.4248880904459</v>
      </c>
    </row>
    <row r="2059" spans="2:3" x14ac:dyDescent="0.75">
      <c r="B2059" s="218">
        <v>1996</v>
      </c>
      <c r="C2059" s="217">
        <v>177.94714889750909</v>
      </c>
    </row>
    <row r="2060" spans="2:3" x14ac:dyDescent="0.75">
      <c r="B2060" s="218">
        <v>1997</v>
      </c>
      <c r="C2060" s="217">
        <v>102.36709736253658</v>
      </c>
    </row>
    <row r="2061" spans="2:3" x14ac:dyDescent="0.75">
      <c r="B2061" s="218">
        <v>1998</v>
      </c>
      <c r="C2061" s="217">
        <v>129.22873690390966</v>
      </c>
    </row>
    <row r="2062" spans="2:3" x14ac:dyDescent="0.75">
      <c r="B2062" s="218">
        <v>1999</v>
      </c>
      <c r="C2062" s="217">
        <v>100.16920082003882</v>
      </c>
    </row>
    <row r="2063" spans="2:3" x14ac:dyDescent="0.75">
      <c r="B2063" s="218">
        <v>2000</v>
      </c>
      <c r="C2063" s="217">
        <v>88.786378578733135</v>
      </c>
    </row>
    <row r="2064" spans="2:3" x14ac:dyDescent="0.75">
      <c r="B2064" s="218">
        <v>2001</v>
      </c>
      <c r="C2064" s="217">
        <v>93.296520549763784</v>
      </c>
    </row>
    <row r="2065" spans="2:3" x14ac:dyDescent="0.75">
      <c r="B2065" s="218">
        <v>2002</v>
      </c>
      <c r="C2065" s="217">
        <v>115.67362624425701</v>
      </c>
    </row>
    <row r="2066" spans="2:3" x14ac:dyDescent="0.75">
      <c r="B2066" s="218">
        <v>2003</v>
      </c>
      <c r="C2066" s="217">
        <v>173.34765693278092</v>
      </c>
    </row>
    <row r="2067" spans="2:3" x14ac:dyDescent="0.75">
      <c r="B2067" s="218">
        <v>2004</v>
      </c>
      <c r="C2067" s="217">
        <v>81.963988538728117</v>
      </c>
    </row>
    <row r="2068" spans="2:3" x14ac:dyDescent="0.75">
      <c r="B2068" s="218">
        <v>2005</v>
      </c>
      <c r="C2068" s="217">
        <v>114.33626784443918</v>
      </c>
    </row>
    <row r="2069" spans="2:3" x14ac:dyDescent="0.75">
      <c r="B2069" s="218">
        <v>2006</v>
      </c>
      <c r="C2069" s="217">
        <v>150.55553439628542</v>
      </c>
    </row>
    <row r="2070" spans="2:3" x14ac:dyDescent="0.75">
      <c r="B2070" s="218">
        <v>2007</v>
      </c>
      <c r="C2070" s="217">
        <v>183.3817832405808</v>
      </c>
    </row>
    <row r="2071" spans="2:3" x14ac:dyDescent="0.75">
      <c r="B2071" s="218">
        <v>2008</v>
      </c>
      <c r="C2071" s="217">
        <v>81.518476857698502</v>
      </c>
    </row>
    <row r="2072" spans="2:3" x14ac:dyDescent="0.75">
      <c r="B2072" s="218">
        <v>2009</v>
      </c>
      <c r="C2072" s="217">
        <v>135.91311474318567</v>
      </c>
    </row>
    <row r="2073" spans="2:3" x14ac:dyDescent="0.75">
      <c r="B2073" s="218">
        <v>2010</v>
      </c>
      <c r="C2073" s="217">
        <v>84.499330192431259</v>
      </c>
    </row>
    <row r="2074" spans="2:3" x14ac:dyDescent="0.75">
      <c r="B2074" s="218">
        <v>2011</v>
      </c>
      <c r="C2074" s="217">
        <v>138.39335658540401</v>
      </c>
    </row>
    <row r="2075" spans="2:3" x14ac:dyDescent="0.75">
      <c r="B2075" s="218">
        <v>2012</v>
      </c>
      <c r="C2075" s="217">
        <v>106.43346601636472</v>
      </c>
    </row>
    <row r="2076" spans="2:3" x14ac:dyDescent="0.75">
      <c r="B2076" s="218">
        <v>2013</v>
      </c>
      <c r="C2076" s="217">
        <v>155.17096321875744</v>
      </c>
    </row>
    <row r="2077" spans="2:3" x14ac:dyDescent="0.75">
      <c r="B2077" s="218">
        <v>2014</v>
      </c>
      <c r="C2077" s="217">
        <v>116.55350452770075</v>
      </c>
    </row>
    <row r="2078" spans="2:3" x14ac:dyDescent="0.75">
      <c r="B2078" s="218">
        <v>2015</v>
      </c>
      <c r="C2078" s="217">
        <v>91.969854694578729</v>
      </c>
    </row>
    <row r="2079" spans="2:3" x14ac:dyDescent="0.75">
      <c r="B2079" s="218">
        <v>2016</v>
      </c>
      <c r="C2079" s="217">
        <v>116.76797984518592</v>
      </c>
    </row>
    <row r="2080" spans="2:3" x14ac:dyDescent="0.75">
      <c r="B2080" s="218">
        <v>2017</v>
      </c>
      <c r="C2080" s="217">
        <v>99.246237628472656</v>
      </c>
    </row>
    <row r="2081" spans="2:3" x14ac:dyDescent="0.75">
      <c r="B2081" s="218">
        <v>2018</v>
      </c>
      <c r="C2081" s="217">
        <v>124.1288509736339</v>
      </c>
    </row>
    <row r="2082" spans="2:3" x14ac:dyDescent="0.75">
      <c r="B2082" s="218">
        <v>2019</v>
      </c>
      <c r="C2082" s="217">
        <v>96.57297907061492</v>
      </c>
    </row>
    <row r="2083" spans="2:3" x14ac:dyDescent="0.75">
      <c r="B2083" s="218">
        <v>2020</v>
      </c>
      <c r="C2083" s="217">
        <v>84.962735160137072</v>
      </c>
    </row>
    <row r="2084" spans="2:3" x14ac:dyDescent="0.75">
      <c r="B2084" s="218">
        <v>2021</v>
      </c>
      <c r="C2084" s="217">
        <v>121.63255008793821</v>
      </c>
    </row>
    <row r="2085" spans="2:3" x14ac:dyDescent="0.75">
      <c r="B2085" s="218">
        <v>2022</v>
      </c>
      <c r="C2085" s="217">
        <v>132.89228731396406</v>
      </c>
    </row>
    <row r="2086" spans="2:3" x14ac:dyDescent="0.75">
      <c r="B2086" s="218">
        <v>2023</v>
      </c>
      <c r="C2086" s="217">
        <v>64.460388707010125</v>
      </c>
    </row>
    <row r="2087" spans="2:3" x14ac:dyDescent="0.75">
      <c r="B2087" s="218">
        <v>2024</v>
      </c>
      <c r="C2087" s="217">
        <v>86.217310920872833</v>
      </c>
    </row>
    <row r="2088" spans="2:3" x14ac:dyDescent="0.75">
      <c r="B2088" s="218">
        <v>2025</v>
      </c>
      <c r="C2088" s="217">
        <v>90.95882587039614</v>
      </c>
    </row>
    <row r="2089" spans="2:3" x14ac:dyDescent="0.75">
      <c r="B2089" s="218">
        <v>2026</v>
      </c>
      <c r="C2089" s="217">
        <v>123.32143949715498</v>
      </c>
    </row>
    <row r="2090" spans="2:3" x14ac:dyDescent="0.75">
      <c r="B2090" s="218">
        <v>2027</v>
      </c>
      <c r="C2090" s="217">
        <v>124.81909119077565</v>
      </c>
    </row>
    <row r="2091" spans="2:3" x14ac:dyDescent="0.75">
      <c r="B2091" s="218">
        <v>2028</v>
      </c>
      <c r="C2091" s="217">
        <v>157.34019039214803</v>
      </c>
    </row>
    <row r="2092" spans="2:3" x14ac:dyDescent="0.75">
      <c r="B2092" s="218">
        <v>2029</v>
      </c>
      <c r="C2092" s="217">
        <v>89.992302522017113</v>
      </c>
    </row>
    <row r="2093" spans="2:3" x14ac:dyDescent="0.75">
      <c r="B2093" s="218">
        <v>2030</v>
      </c>
      <c r="C2093" s="217">
        <v>90.792397084444133</v>
      </c>
    </row>
    <row r="2094" spans="2:3" x14ac:dyDescent="0.75">
      <c r="B2094" s="218">
        <v>2031</v>
      </c>
      <c r="C2094" s="217">
        <v>149.66643959245403</v>
      </c>
    </row>
    <row r="2095" spans="2:3" x14ac:dyDescent="0.75">
      <c r="B2095" s="218">
        <v>2032</v>
      </c>
      <c r="C2095" s="217">
        <v>125.45715650320973</v>
      </c>
    </row>
    <row r="2096" spans="2:3" x14ac:dyDescent="0.75">
      <c r="B2096" s="218">
        <v>2033</v>
      </c>
      <c r="C2096" s="217">
        <v>219.48402267517511</v>
      </c>
    </row>
    <row r="2097" spans="2:3" x14ac:dyDescent="0.75">
      <c r="B2097" s="218">
        <v>2034</v>
      </c>
      <c r="C2097" s="217">
        <v>105.90738343232462</v>
      </c>
    </row>
    <row r="2098" spans="2:3" x14ac:dyDescent="0.75">
      <c r="B2098" s="218">
        <v>2035</v>
      </c>
      <c r="C2098" s="217">
        <v>109.09941788493524</v>
      </c>
    </row>
    <row r="2099" spans="2:3" x14ac:dyDescent="0.75">
      <c r="B2099" s="218">
        <v>2036</v>
      </c>
      <c r="C2099" s="217">
        <v>109.95508902588936</v>
      </c>
    </row>
    <row r="2100" spans="2:3" x14ac:dyDescent="0.75">
      <c r="B2100" s="218">
        <v>2037</v>
      </c>
      <c r="C2100" s="217">
        <v>123.97360672330689</v>
      </c>
    </row>
    <row r="2101" spans="2:3" x14ac:dyDescent="0.75">
      <c r="B2101" s="218">
        <v>2038</v>
      </c>
      <c r="C2101" s="217">
        <v>142.07836748295568</v>
      </c>
    </row>
    <row r="2102" spans="2:3" x14ac:dyDescent="0.75">
      <c r="B2102" s="218">
        <v>2039</v>
      </c>
      <c r="C2102" s="217">
        <v>135.80112814879823</v>
      </c>
    </row>
    <row r="2103" spans="2:3" x14ac:dyDescent="0.75">
      <c r="B2103" s="218">
        <v>2040</v>
      </c>
      <c r="C2103" s="217">
        <v>168.53667723014405</v>
      </c>
    </row>
    <row r="2104" spans="2:3" x14ac:dyDescent="0.75">
      <c r="B2104" s="218">
        <v>2041</v>
      </c>
      <c r="C2104" s="217">
        <v>132.23313643623968</v>
      </c>
    </row>
    <row r="2105" spans="2:3" x14ac:dyDescent="0.75">
      <c r="B2105" s="218">
        <v>2042</v>
      </c>
      <c r="C2105" s="217">
        <v>79.770282070470046</v>
      </c>
    </row>
    <row r="2106" spans="2:3" x14ac:dyDescent="0.75">
      <c r="B2106" s="218">
        <v>2043</v>
      </c>
      <c r="C2106" s="217">
        <v>148.03022848383804</v>
      </c>
    </row>
    <row r="2107" spans="2:3" x14ac:dyDescent="0.75">
      <c r="B2107" s="218">
        <v>2044</v>
      </c>
      <c r="C2107" s="217">
        <v>142.00153854416197</v>
      </c>
    </row>
    <row r="2108" spans="2:3" x14ac:dyDescent="0.75">
      <c r="B2108" s="218">
        <v>2045</v>
      </c>
      <c r="C2108" s="217">
        <v>84.157639487462134</v>
      </c>
    </row>
    <row r="2109" spans="2:3" x14ac:dyDescent="0.75">
      <c r="B2109" s="218">
        <v>2046</v>
      </c>
      <c r="C2109" s="217">
        <v>125.92702361596142</v>
      </c>
    </row>
    <row r="2110" spans="2:3" x14ac:dyDescent="0.75">
      <c r="B2110" s="218">
        <v>2047</v>
      </c>
      <c r="C2110" s="217">
        <v>117.09047002920039</v>
      </c>
    </row>
    <row r="2111" spans="2:3" x14ac:dyDescent="0.75">
      <c r="B2111" s="218">
        <v>2048</v>
      </c>
      <c r="C2111" s="217">
        <v>110.07069002177755</v>
      </c>
    </row>
    <row r="2112" spans="2:3" x14ac:dyDescent="0.75">
      <c r="B2112" s="218">
        <v>2049</v>
      </c>
      <c r="C2112" s="217">
        <v>89.553890302720191</v>
      </c>
    </row>
    <row r="2113" spans="2:3" x14ac:dyDescent="0.75">
      <c r="B2113" s="218">
        <v>2050</v>
      </c>
      <c r="C2113" s="217">
        <v>107.33212046039822</v>
      </c>
    </row>
    <row r="2114" spans="2:3" x14ac:dyDescent="0.75">
      <c r="B2114" s="218">
        <v>2051</v>
      </c>
      <c r="C2114" s="217">
        <v>134.05182329418321</v>
      </c>
    </row>
    <row r="2115" spans="2:3" x14ac:dyDescent="0.75">
      <c r="B2115" s="218">
        <v>2052</v>
      </c>
      <c r="C2115" s="217">
        <v>105.19838191236707</v>
      </c>
    </row>
    <row r="2116" spans="2:3" x14ac:dyDescent="0.75">
      <c r="B2116" s="218">
        <v>2053</v>
      </c>
      <c r="C2116" s="217">
        <v>179.97065866112882</v>
      </c>
    </row>
    <row r="2117" spans="2:3" x14ac:dyDescent="0.75">
      <c r="B2117" s="218">
        <v>2054</v>
      </c>
      <c r="C2117" s="217">
        <v>92.090101967414284</v>
      </c>
    </row>
    <row r="2118" spans="2:3" x14ac:dyDescent="0.75">
      <c r="B2118" s="218">
        <v>2055</v>
      </c>
      <c r="C2118" s="217">
        <v>104.03151917977256</v>
      </c>
    </row>
    <row r="2119" spans="2:3" x14ac:dyDescent="0.75">
      <c r="B2119" s="218">
        <v>2056</v>
      </c>
      <c r="C2119" s="217">
        <v>129.46386707987432</v>
      </c>
    </row>
    <row r="2120" spans="2:3" x14ac:dyDescent="0.75">
      <c r="B2120" s="218">
        <v>2057</v>
      </c>
      <c r="C2120" s="217">
        <v>126.17196806761089</v>
      </c>
    </row>
    <row r="2121" spans="2:3" x14ac:dyDescent="0.75">
      <c r="B2121" s="218">
        <v>2058</v>
      </c>
      <c r="C2121" s="217">
        <v>103.41393115035874</v>
      </c>
    </row>
    <row r="2122" spans="2:3" x14ac:dyDescent="0.75">
      <c r="B2122" s="218">
        <v>2059</v>
      </c>
      <c r="C2122" s="217">
        <v>168.34423644636155</v>
      </c>
    </row>
    <row r="2123" spans="2:3" x14ac:dyDescent="0.75">
      <c r="B2123" s="218">
        <v>2060</v>
      </c>
      <c r="C2123" s="217">
        <v>98.603063178825181</v>
      </c>
    </row>
    <row r="2124" spans="2:3" x14ac:dyDescent="0.75">
      <c r="B2124" s="218">
        <v>2061</v>
      </c>
      <c r="C2124" s="217">
        <v>120.46811906682527</v>
      </c>
    </row>
    <row r="2125" spans="2:3" x14ac:dyDescent="0.75">
      <c r="B2125" s="218">
        <v>2062</v>
      </c>
      <c r="C2125" s="217">
        <v>89.567650629270545</v>
      </c>
    </row>
    <row r="2126" spans="2:3" x14ac:dyDescent="0.75">
      <c r="B2126" s="218">
        <v>2063</v>
      </c>
      <c r="C2126" s="217">
        <v>74.587695967786431</v>
      </c>
    </row>
    <row r="2127" spans="2:3" x14ac:dyDescent="0.75">
      <c r="B2127" s="218">
        <v>2064</v>
      </c>
      <c r="C2127" s="217">
        <v>113.93752534708445</v>
      </c>
    </row>
    <row r="2128" spans="2:3" x14ac:dyDescent="0.75">
      <c r="B2128" s="218">
        <v>2065</v>
      </c>
      <c r="C2128" s="217">
        <v>130.4434235322833</v>
      </c>
    </row>
    <row r="2129" spans="2:3" x14ac:dyDescent="0.75">
      <c r="B2129" s="218">
        <v>2066</v>
      </c>
      <c r="C2129" s="217">
        <v>156.91903151421027</v>
      </c>
    </row>
    <row r="2130" spans="2:3" x14ac:dyDescent="0.75">
      <c r="B2130" s="218">
        <v>2067</v>
      </c>
      <c r="C2130" s="217">
        <v>151.41799065448947</v>
      </c>
    </row>
    <row r="2131" spans="2:3" x14ac:dyDescent="0.75">
      <c r="B2131" s="218">
        <v>2068</v>
      </c>
      <c r="C2131" s="217">
        <v>124.5645211730764</v>
      </c>
    </row>
    <row r="2132" spans="2:3" x14ac:dyDescent="0.75">
      <c r="B2132" s="218">
        <v>2069</v>
      </c>
      <c r="C2132" s="217">
        <v>127.95825262362121</v>
      </c>
    </row>
    <row r="2133" spans="2:3" x14ac:dyDescent="0.75">
      <c r="B2133" s="218">
        <v>2070</v>
      </c>
      <c r="C2133" s="217">
        <v>79.077133581567239</v>
      </c>
    </row>
    <row r="2134" spans="2:3" x14ac:dyDescent="0.75">
      <c r="B2134" s="218">
        <v>2071</v>
      </c>
      <c r="C2134" s="217">
        <v>143.87587161434277</v>
      </c>
    </row>
    <row r="2135" spans="2:3" x14ac:dyDescent="0.75">
      <c r="B2135" s="218">
        <v>2072</v>
      </c>
      <c r="C2135" s="217">
        <v>115.82347046890975</v>
      </c>
    </row>
    <row r="2136" spans="2:3" x14ac:dyDescent="0.75">
      <c r="B2136" s="218">
        <v>2073</v>
      </c>
      <c r="C2136" s="217">
        <v>129.20391782728743</v>
      </c>
    </row>
    <row r="2137" spans="2:3" x14ac:dyDescent="0.75">
      <c r="B2137" s="218">
        <v>2074</v>
      </c>
      <c r="C2137" s="217">
        <v>90.233473939414509</v>
      </c>
    </row>
    <row r="2138" spans="2:3" x14ac:dyDescent="0.75">
      <c r="B2138" s="218">
        <v>2075</v>
      </c>
      <c r="C2138" s="217">
        <v>148.49475305372331</v>
      </c>
    </row>
    <row r="2139" spans="2:3" x14ac:dyDescent="0.75">
      <c r="B2139" s="218">
        <v>2076</v>
      </c>
      <c r="C2139" s="217">
        <v>120.97989599309017</v>
      </c>
    </row>
    <row r="2140" spans="2:3" x14ac:dyDescent="0.75">
      <c r="B2140" s="218">
        <v>2077</v>
      </c>
      <c r="C2140" s="217">
        <v>161.56026392005717</v>
      </c>
    </row>
    <row r="2141" spans="2:3" x14ac:dyDescent="0.75">
      <c r="B2141" s="218">
        <v>2078</v>
      </c>
      <c r="C2141" s="217">
        <v>116.54473180388571</v>
      </c>
    </row>
    <row r="2142" spans="2:3" x14ac:dyDescent="0.75">
      <c r="B2142" s="218">
        <v>2079</v>
      </c>
      <c r="C2142" s="217">
        <v>172.41049161563882</v>
      </c>
    </row>
    <row r="2143" spans="2:3" x14ac:dyDescent="0.75">
      <c r="B2143" s="218">
        <v>2080</v>
      </c>
      <c r="C2143" s="217">
        <v>64.26816299837067</v>
      </c>
    </row>
    <row r="2144" spans="2:3" x14ac:dyDescent="0.75">
      <c r="B2144" s="218">
        <v>2081</v>
      </c>
      <c r="C2144" s="217">
        <v>208.72582440785297</v>
      </c>
    </row>
    <row r="2145" spans="2:3" x14ac:dyDescent="0.75">
      <c r="B2145" s="218">
        <v>2082</v>
      </c>
      <c r="C2145" s="217">
        <v>156.07115179438125</v>
      </c>
    </row>
    <row r="2146" spans="2:3" x14ac:dyDescent="0.75">
      <c r="B2146" s="218">
        <v>2083</v>
      </c>
      <c r="C2146" s="217">
        <v>123.48683469509386</v>
      </c>
    </row>
    <row r="2147" spans="2:3" x14ac:dyDescent="0.75">
      <c r="B2147" s="218">
        <v>2084</v>
      </c>
      <c r="C2147" s="217">
        <v>111.08456292298695</v>
      </c>
    </row>
    <row r="2148" spans="2:3" x14ac:dyDescent="0.75">
      <c r="B2148" s="218">
        <v>2085</v>
      </c>
      <c r="C2148" s="217">
        <v>109.6000873296681</v>
      </c>
    </row>
    <row r="2149" spans="2:3" x14ac:dyDescent="0.75">
      <c r="B2149" s="218">
        <v>2086</v>
      </c>
      <c r="C2149" s="217">
        <v>117.74154765624775</v>
      </c>
    </row>
    <row r="2150" spans="2:3" x14ac:dyDescent="0.75">
      <c r="B2150" s="218">
        <v>2087</v>
      </c>
      <c r="C2150" s="217">
        <v>203.53665089725627</v>
      </c>
    </row>
    <row r="2151" spans="2:3" x14ac:dyDescent="0.75">
      <c r="B2151" s="218">
        <v>2088</v>
      </c>
      <c r="C2151" s="217">
        <v>115.04595807331062</v>
      </c>
    </row>
    <row r="2152" spans="2:3" x14ac:dyDescent="0.75">
      <c r="B2152" s="218">
        <v>2089</v>
      </c>
      <c r="C2152" s="217">
        <v>166.87652036865623</v>
      </c>
    </row>
    <row r="2153" spans="2:3" x14ac:dyDescent="0.75">
      <c r="B2153" s="218">
        <v>2090</v>
      </c>
      <c r="C2153" s="217">
        <v>93.658217333720401</v>
      </c>
    </row>
    <row r="2154" spans="2:3" x14ac:dyDescent="0.75">
      <c r="B2154" s="218">
        <v>2091</v>
      </c>
      <c r="C2154" s="217">
        <v>119.65083730348108</v>
      </c>
    </row>
    <row r="2155" spans="2:3" x14ac:dyDescent="0.75">
      <c r="B2155" s="218">
        <v>2092</v>
      </c>
      <c r="C2155" s="217">
        <v>94.104610585500481</v>
      </c>
    </row>
    <row r="2156" spans="2:3" x14ac:dyDescent="0.75">
      <c r="B2156" s="218">
        <v>2093</v>
      </c>
      <c r="C2156" s="217">
        <v>133.23162030549975</v>
      </c>
    </row>
    <row r="2157" spans="2:3" x14ac:dyDescent="0.75">
      <c r="B2157" s="218">
        <v>2094</v>
      </c>
      <c r="C2157" s="217">
        <v>147.24205566470746</v>
      </c>
    </row>
    <row r="2158" spans="2:3" x14ac:dyDescent="0.75">
      <c r="B2158" s="218">
        <v>2095</v>
      </c>
      <c r="C2158" s="217">
        <v>191.59312299124687</v>
      </c>
    </row>
    <row r="2159" spans="2:3" x14ac:dyDescent="0.75">
      <c r="B2159" s="218">
        <v>2096</v>
      </c>
      <c r="C2159" s="217">
        <v>119.32150050440946</v>
      </c>
    </row>
    <row r="2160" spans="2:3" x14ac:dyDescent="0.75">
      <c r="B2160" s="218">
        <v>2097</v>
      </c>
      <c r="C2160" s="217">
        <v>191.22068692356132</v>
      </c>
    </row>
    <row r="2161" spans="2:3" x14ac:dyDescent="0.75">
      <c r="B2161" s="218">
        <v>2098</v>
      </c>
      <c r="C2161" s="217">
        <v>77.92862279559256</v>
      </c>
    </row>
    <row r="2162" spans="2:3" x14ac:dyDescent="0.75">
      <c r="B2162" s="218">
        <v>2099</v>
      </c>
      <c r="C2162" s="217">
        <v>155.22155569579076</v>
      </c>
    </row>
    <row r="2163" spans="2:3" x14ac:dyDescent="0.75">
      <c r="B2163" s="218">
        <v>2100</v>
      </c>
      <c r="C2163" s="217">
        <v>120.25535100546482</v>
      </c>
    </row>
    <row r="2164" spans="2:3" x14ac:dyDescent="0.75">
      <c r="B2164" s="218">
        <v>2101</v>
      </c>
      <c r="C2164" s="217">
        <v>70.351466659029114</v>
      </c>
    </row>
    <row r="2165" spans="2:3" x14ac:dyDescent="0.75">
      <c r="B2165" s="218">
        <v>2102</v>
      </c>
      <c r="C2165" s="217">
        <v>108.44092444845764</v>
      </c>
    </row>
    <row r="2166" spans="2:3" x14ac:dyDescent="0.75">
      <c r="B2166" s="218">
        <v>2103</v>
      </c>
      <c r="C2166" s="217">
        <v>168.54037539031282</v>
      </c>
    </row>
    <row r="2167" spans="2:3" x14ac:dyDescent="0.75">
      <c r="B2167" s="218">
        <v>2104</v>
      </c>
      <c r="C2167" s="217">
        <v>111.78335404649623</v>
      </c>
    </row>
    <row r="2168" spans="2:3" x14ac:dyDescent="0.75">
      <c r="B2168" s="218">
        <v>2105</v>
      </c>
      <c r="C2168" s="217">
        <v>123.01143915198348</v>
      </c>
    </row>
    <row r="2169" spans="2:3" x14ac:dyDescent="0.75">
      <c r="B2169" s="218">
        <v>2106</v>
      </c>
      <c r="C2169" s="217">
        <v>118.64422518271121</v>
      </c>
    </row>
    <row r="2170" spans="2:3" x14ac:dyDescent="0.75">
      <c r="B2170" s="218">
        <v>2107</v>
      </c>
      <c r="C2170" s="217">
        <v>123.89602566737388</v>
      </c>
    </row>
    <row r="2171" spans="2:3" x14ac:dyDescent="0.75">
      <c r="B2171" s="218">
        <v>2108</v>
      </c>
      <c r="C2171" s="217">
        <v>94.692201186434133</v>
      </c>
    </row>
    <row r="2172" spans="2:3" x14ac:dyDescent="0.75">
      <c r="B2172" s="218">
        <v>2109</v>
      </c>
      <c r="C2172" s="217">
        <v>123.12701139436957</v>
      </c>
    </row>
    <row r="2173" spans="2:3" x14ac:dyDescent="0.75">
      <c r="B2173" s="218">
        <v>2110</v>
      </c>
      <c r="C2173" s="217">
        <v>91.366888306627118</v>
      </c>
    </row>
    <row r="2174" spans="2:3" x14ac:dyDescent="0.75">
      <c r="B2174" s="218">
        <v>2111</v>
      </c>
      <c r="C2174" s="217">
        <v>225.50872833957172</v>
      </c>
    </row>
    <row r="2175" spans="2:3" x14ac:dyDescent="0.75">
      <c r="B2175" s="218">
        <v>2112</v>
      </c>
      <c r="C2175" s="217">
        <v>122.12677522898792</v>
      </c>
    </row>
    <row r="2176" spans="2:3" x14ac:dyDescent="0.75">
      <c r="B2176" s="218">
        <v>2113</v>
      </c>
      <c r="C2176" s="217">
        <v>126.29651453501194</v>
      </c>
    </row>
    <row r="2177" spans="2:3" x14ac:dyDescent="0.75">
      <c r="B2177" s="218">
        <v>2114</v>
      </c>
      <c r="C2177" s="217">
        <v>138.00513535193508</v>
      </c>
    </row>
    <row r="2178" spans="2:3" x14ac:dyDescent="0.75">
      <c r="B2178" s="218">
        <v>2115</v>
      </c>
      <c r="C2178" s="217">
        <v>134.7888106991181</v>
      </c>
    </row>
    <row r="2179" spans="2:3" x14ac:dyDescent="0.75">
      <c r="B2179" s="218">
        <v>2116</v>
      </c>
      <c r="C2179" s="217">
        <v>171.83736249206683</v>
      </c>
    </row>
    <row r="2180" spans="2:3" x14ac:dyDescent="0.75">
      <c r="B2180" s="218">
        <v>2117</v>
      </c>
      <c r="C2180" s="217">
        <v>110.28084617631559</v>
      </c>
    </row>
    <row r="2181" spans="2:3" x14ac:dyDescent="0.75">
      <c r="B2181" s="218">
        <v>2118</v>
      </c>
      <c r="C2181" s="217">
        <v>153.41616614068965</v>
      </c>
    </row>
    <row r="2182" spans="2:3" x14ac:dyDescent="0.75">
      <c r="B2182" s="218">
        <v>2119</v>
      </c>
      <c r="C2182" s="217">
        <v>115.62004679268777</v>
      </c>
    </row>
    <row r="2183" spans="2:3" x14ac:dyDescent="0.75">
      <c r="B2183" s="218">
        <v>2120</v>
      </c>
      <c r="C2183" s="217">
        <v>141.04098967744997</v>
      </c>
    </row>
    <row r="2184" spans="2:3" x14ac:dyDescent="0.75">
      <c r="B2184" s="218">
        <v>2121</v>
      </c>
      <c r="C2184" s="217">
        <v>185.52530675594232</v>
      </c>
    </row>
    <row r="2185" spans="2:3" x14ac:dyDescent="0.75">
      <c r="B2185" s="218">
        <v>2122</v>
      </c>
      <c r="C2185" s="217">
        <v>141.88312850934716</v>
      </c>
    </row>
    <row r="2186" spans="2:3" x14ac:dyDescent="0.75">
      <c r="B2186" s="218">
        <v>2123</v>
      </c>
      <c r="C2186" s="217">
        <v>170.10590425369764</v>
      </c>
    </row>
    <row r="2187" spans="2:3" x14ac:dyDescent="0.75">
      <c r="B2187" s="218">
        <v>2124</v>
      </c>
      <c r="C2187" s="217">
        <v>127.12229113500389</v>
      </c>
    </row>
    <row r="2188" spans="2:3" x14ac:dyDescent="0.75">
      <c r="B2188" s="218">
        <v>2125</v>
      </c>
      <c r="C2188" s="217">
        <v>123.20683139940222</v>
      </c>
    </row>
    <row r="2189" spans="2:3" x14ac:dyDescent="0.75">
      <c r="B2189" s="218">
        <v>2126</v>
      </c>
      <c r="C2189" s="217">
        <v>113.28553562909744</v>
      </c>
    </row>
    <row r="2190" spans="2:3" x14ac:dyDescent="0.75">
      <c r="B2190" s="218">
        <v>2127</v>
      </c>
      <c r="C2190" s="217">
        <v>133.61114378306539</v>
      </c>
    </row>
    <row r="2191" spans="2:3" x14ac:dyDescent="0.75">
      <c r="B2191" s="218">
        <v>2128</v>
      </c>
      <c r="C2191" s="217">
        <v>99.242981252904087</v>
      </c>
    </row>
    <row r="2192" spans="2:3" x14ac:dyDescent="0.75">
      <c r="B2192" s="218">
        <v>2129</v>
      </c>
      <c r="C2192" s="217">
        <v>111.19903951208917</v>
      </c>
    </row>
    <row r="2193" spans="2:3" x14ac:dyDescent="0.75">
      <c r="B2193" s="218">
        <v>2130</v>
      </c>
      <c r="C2193" s="217">
        <v>203.55828758234784</v>
      </c>
    </row>
    <row r="2194" spans="2:3" x14ac:dyDescent="0.75">
      <c r="B2194" s="218">
        <v>2131</v>
      </c>
      <c r="C2194" s="217">
        <v>163.24531091205682</v>
      </c>
    </row>
    <row r="2195" spans="2:3" x14ac:dyDescent="0.75">
      <c r="B2195" s="218">
        <v>2132</v>
      </c>
      <c r="C2195" s="217">
        <v>145.90591453560117</v>
      </c>
    </row>
    <row r="2196" spans="2:3" x14ac:dyDescent="0.75">
      <c r="B2196" s="218">
        <v>2133</v>
      </c>
      <c r="C2196" s="217">
        <v>159.26519883434452</v>
      </c>
    </row>
    <row r="2197" spans="2:3" x14ac:dyDescent="0.75">
      <c r="B2197" s="218">
        <v>2134</v>
      </c>
      <c r="C2197" s="217">
        <v>167.24092372435393</v>
      </c>
    </row>
    <row r="2198" spans="2:3" x14ac:dyDescent="0.75">
      <c r="B2198" s="218">
        <v>2135</v>
      </c>
      <c r="C2198" s="217">
        <v>186.17508720079744</v>
      </c>
    </row>
    <row r="2199" spans="2:3" x14ac:dyDescent="0.75">
      <c r="B2199" s="218">
        <v>2136</v>
      </c>
      <c r="C2199" s="217">
        <v>106.03248606786094</v>
      </c>
    </row>
    <row r="2200" spans="2:3" x14ac:dyDescent="0.75">
      <c r="B2200" s="218">
        <v>2137</v>
      </c>
      <c r="C2200" s="217">
        <v>114.99959947811963</v>
      </c>
    </row>
    <row r="2201" spans="2:3" x14ac:dyDescent="0.75">
      <c r="B2201" s="218">
        <v>2138</v>
      </c>
      <c r="C2201" s="217">
        <v>146.80084112795907</v>
      </c>
    </row>
    <row r="2202" spans="2:3" x14ac:dyDescent="0.75">
      <c r="B2202" s="218">
        <v>2139</v>
      </c>
      <c r="C2202" s="217">
        <v>145.6154716686753</v>
      </c>
    </row>
    <row r="2203" spans="2:3" x14ac:dyDescent="0.75">
      <c r="B2203" s="218">
        <v>2140</v>
      </c>
      <c r="C2203" s="217">
        <v>112.91934459506174</v>
      </c>
    </row>
    <row r="2204" spans="2:3" x14ac:dyDescent="0.75">
      <c r="B2204" s="218">
        <v>2141</v>
      </c>
      <c r="C2204" s="217">
        <v>140.22592825326259</v>
      </c>
    </row>
    <row r="2205" spans="2:3" x14ac:dyDescent="0.75">
      <c r="B2205" s="218">
        <v>2142</v>
      </c>
      <c r="C2205" s="217">
        <v>119.75231474187234</v>
      </c>
    </row>
    <row r="2206" spans="2:3" x14ac:dyDescent="0.75">
      <c r="B2206" s="218">
        <v>2143</v>
      </c>
      <c r="C2206" s="217">
        <v>190.67569539085514</v>
      </c>
    </row>
    <row r="2207" spans="2:3" x14ac:dyDescent="0.75">
      <c r="B2207" s="218">
        <v>2144</v>
      </c>
      <c r="C2207" s="217">
        <v>130.5984287960199</v>
      </c>
    </row>
    <row r="2208" spans="2:3" x14ac:dyDescent="0.75">
      <c r="B2208" s="218">
        <v>2145</v>
      </c>
      <c r="C2208" s="217">
        <v>122.33832992077876</v>
      </c>
    </row>
    <row r="2209" spans="2:3" x14ac:dyDescent="0.75">
      <c r="B2209" s="218">
        <v>2146</v>
      </c>
      <c r="C2209" s="217">
        <v>94.982216473063474</v>
      </c>
    </row>
    <row r="2210" spans="2:3" x14ac:dyDescent="0.75">
      <c r="B2210" s="218">
        <v>2147</v>
      </c>
      <c r="C2210" s="217">
        <v>106.92000241994926</v>
      </c>
    </row>
    <row r="2211" spans="2:3" x14ac:dyDescent="0.75">
      <c r="B2211" s="218">
        <v>2148</v>
      </c>
      <c r="C2211" s="217">
        <v>128.11680804162111</v>
      </c>
    </row>
    <row r="2212" spans="2:3" x14ac:dyDescent="0.75">
      <c r="B2212" s="218">
        <v>2149</v>
      </c>
      <c r="C2212" s="217">
        <v>75.383928887024538</v>
      </c>
    </row>
    <row r="2213" spans="2:3" x14ac:dyDescent="0.75">
      <c r="B2213" s="218">
        <v>2150</v>
      </c>
      <c r="C2213" s="217">
        <v>160.28924837217056</v>
      </c>
    </row>
    <row r="2214" spans="2:3" x14ac:dyDescent="0.75">
      <c r="B2214" s="218">
        <v>2151</v>
      </c>
      <c r="C2214" s="217">
        <v>93.975104477096068</v>
      </c>
    </row>
    <row r="2215" spans="2:3" x14ac:dyDescent="0.75">
      <c r="B2215" s="218">
        <v>2152</v>
      </c>
      <c r="C2215" s="217">
        <v>191.87097723700819</v>
      </c>
    </row>
    <row r="2216" spans="2:3" x14ac:dyDescent="0.75">
      <c r="B2216" s="218">
        <v>2153</v>
      </c>
      <c r="C2216" s="217">
        <v>129.92214959508712</v>
      </c>
    </row>
    <row r="2217" spans="2:3" x14ac:dyDescent="0.75">
      <c r="B2217" s="218">
        <v>2154</v>
      </c>
      <c r="C2217" s="217">
        <v>145.07624297021502</v>
      </c>
    </row>
    <row r="2218" spans="2:3" x14ac:dyDescent="0.75">
      <c r="B2218" s="218">
        <v>2155</v>
      </c>
      <c r="C2218" s="217">
        <v>151.37893078004123</v>
      </c>
    </row>
    <row r="2219" spans="2:3" x14ac:dyDescent="0.75">
      <c r="B2219" s="218">
        <v>2156</v>
      </c>
      <c r="C2219" s="217">
        <v>133.04223069463984</v>
      </c>
    </row>
    <row r="2220" spans="2:3" x14ac:dyDescent="0.75">
      <c r="B2220" s="218">
        <v>2157</v>
      </c>
      <c r="C2220" s="217">
        <v>135.64317809245546</v>
      </c>
    </row>
    <row r="2221" spans="2:3" x14ac:dyDescent="0.75">
      <c r="B2221" s="218">
        <v>2158</v>
      </c>
      <c r="C2221" s="217">
        <v>110.85651455238464</v>
      </c>
    </row>
    <row r="2222" spans="2:3" x14ac:dyDescent="0.75">
      <c r="B2222" s="218">
        <v>2159</v>
      </c>
      <c r="C2222" s="217">
        <v>141.01068810724186</v>
      </c>
    </row>
    <row r="2223" spans="2:3" x14ac:dyDescent="0.75">
      <c r="B2223" s="218">
        <v>2160</v>
      </c>
      <c r="C2223" s="217">
        <v>138.44480853869024</v>
      </c>
    </row>
    <row r="2224" spans="2:3" x14ac:dyDescent="0.75">
      <c r="B2224" s="218">
        <v>2161</v>
      </c>
      <c r="C2224" s="217">
        <v>104.94766230490562</v>
      </c>
    </row>
    <row r="2225" spans="2:3" x14ac:dyDescent="0.75">
      <c r="B2225" s="218">
        <v>2162</v>
      </c>
      <c r="C2225" s="217">
        <v>123.96799003960894</v>
      </c>
    </row>
    <row r="2226" spans="2:3" x14ac:dyDescent="0.75">
      <c r="B2226" s="218">
        <v>2163</v>
      </c>
      <c r="C2226" s="217">
        <v>100.28268897958118</v>
      </c>
    </row>
    <row r="2227" spans="2:3" x14ac:dyDescent="0.75">
      <c r="B2227" s="218">
        <v>2164</v>
      </c>
      <c r="C2227" s="217">
        <v>177.98240314946131</v>
      </c>
    </row>
    <row r="2228" spans="2:3" x14ac:dyDescent="0.75">
      <c r="B2228" s="218">
        <v>2165</v>
      </c>
      <c r="C2228" s="217">
        <v>78.338756162028986</v>
      </c>
    </row>
    <row r="2229" spans="2:3" x14ac:dyDescent="0.75">
      <c r="B2229" s="218">
        <v>2166</v>
      </c>
      <c r="C2229" s="217">
        <v>121.27305681391017</v>
      </c>
    </row>
    <row r="2230" spans="2:3" x14ac:dyDescent="0.75">
      <c r="B2230" s="218">
        <v>2167</v>
      </c>
      <c r="C2230" s="217">
        <v>142.37893407317208</v>
      </c>
    </row>
    <row r="2231" spans="2:3" x14ac:dyDescent="0.75">
      <c r="B2231" s="218">
        <v>2168</v>
      </c>
      <c r="C2231" s="217">
        <v>114.18958350443972</v>
      </c>
    </row>
    <row r="2232" spans="2:3" x14ac:dyDescent="0.75">
      <c r="B2232" s="218">
        <v>2169</v>
      </c>
      <c r="C2232" s="217">
        <v>135.49024004967708</v>
      </c>
    </row>
    <row r="2233" spans="2:3" x14ac:dyDescent="0.75">
      <c r="B2233" s="218">
        <v>2170</v>
      </c>
      <c r="C2233" s="217">
        <v>132.56408768861166</v>
      </c>
    </row>
    <row r="2234" spans="2:3" x14ac:dyDescent="0.75">
      <c r="B2234" s="218">
        <v>2171</v>
      </c>
      <c r="C2234" s="217">
        <v>152.57973519404814</v>
      </c>
    </row>
    <row r="2235" spans="2:3" x14ac:dyDescent="0.75">
      <c r="B2235" s="218">
        <v>2172</v>
      </c>
      <c r="C2235" s="217">
        <v>128.68709582986207</v>
      </c>
    </row>
    <row r="2236" spans="2:3" x14ac:dyDescent="0.75">
      <c r="B2236" s="218">
        <v>2173</v>
      </c>
      <c r="C2236" s="217">
        <v>110.06501240461678</v>
      </c>
    </row>
    <row r="2237" spans="2:3" x14ac:dyDescent="0.75">
      <c r="B2237" s="218">
        <v>2174</v>
      </c>
      <c r="C2237" s="217">
        <v>90.77302550812152</v>
      </c>
    </row>
    <row r="2238" spans="2:3" x14ac:dyDescent="0.75">
      <c r="B2238" s="218">
        <v>2175</v>
      </c>
      <c r="C2238" s="217">
        <v>197.40961107784665</v>
      </c>
    </row>
    <row r="2239" spans="2:3" x14ac:dyDescent="0.75">
      <c r="B2239" s="218">
        <v>2176</v>
      </c>
      <c r="C2239" s="217">
        <v>277.89601371449936</v>
      </c>
    </row>
    <row r="2240" spans="2:3" x14ac:dyDescent="0.75">
      <c r="B2240" s="218">
        <v>2177</v>
      </c>
      <c r="C2240" s="217">
        <v>71.721746925799536</v>
      </c>
    </row>
    <row r="2241" spans="2:3" x14ac:dyDescent="0.75">
      <c r="B2241" s="218">
        <v>2178</v>
      </c>
      <c r="C2241" s="217">
        <v>111.08630944850252</v>
      </c>
    </row>
    <row r="2242" spans="2:3" x14ac:dyDescent="0.75">
      <c r="B2242" s="218">
        <v>2179</v>
      </c>
      <c r="C2242" s="217">
        <v>112.08242844995515</v>
      </c>
    </row>
    <row r="2243" spans="2:3" x14ac:dyDescent="0.75">
      <c r="B2243" s="218">
        <v>2180</v>
      </c>
      <c r="C2243" s="217">
        <v>174.17956386702079</v>
      </c>
    </row>
    <row r="2244" spans="2:3" x14ac:dyDescent="0.75">
      <c r="B2244" s="218">
        <v>2181</v>
      </c>
      <c r="C2244" s="217">
        <v>184.18715951773385</v>
      </c>
    </row>
    <row r="2245" spans="2:3" x14ac:dyDescent="0.75">
      <c r="B2245" s="218">
        <v>2182</v>
      </c>
      <c r="C2245" s="217">
        <v>99.57881411891394</v>
      </c>
    </row>
    <row r="2246" spans="2:3" x14ac:dyDescent="0.75">
      <c r="B2246" s="218">
        <v>2183</v>
      </c>
      <c r="C2246" s="217">
        <v>120.06696615688605</v>
      </c>
    </row>
    <row r="2247" spans="2:3" x14ac:dyDescent="0.75">
      <c r="B2247" s="218">
        <v>2184</v>
      </c>
      <c r="C2247" s="217">
        <v>132.40052520939679</v>
      </c>
    </row>
    <row r="2248" spans="2:3" x14ac:dyDescent="0.75">
      <c r="B2248" s="218">
        <v>2185</v>
      </c>
      <c r="C2248" s="217">
        <v>147.10056226572394</v>
      </c>
    </row>
    <row r="2249" spans="2:3" x14ac:dyDescent="0.75">
      <c r="B2249" s="218">
        <v>2186</v>
      </c>
      <c r="C2249" s="217">
        <v>144.92229677237978</v>
      </c>
    </row>
    <row r="2250" spans="2:3" x14ac:dyDescent="0.75">
      <c r="B2250" s="218">
        <v>2187</v>
      </c>
      <c r="C2250" s="217">
        <v>83.538463710748914</v>
      </c>
    </row>
    <row r="2251" spans="2:3" x14ac:dyDescent="0.75">
      <c r="B2251" s="218">
        <v>2188</v>
      </c>
      <c r="C2251" s="217">
        <v>116.08623333060504</v>
      </c>
    </row>
    <row r="2252" spans="2:3" x14ac:dyDescent="0.75">
      <c r="B2252" s="218">
        <v>2189</v>
      </c>
      <c r="C2252" s="217">
        <v>121.5109284531684</v>
      </c>
    </row>
    <row r="2253" spans="2:3" x14ac:dyDescent="0.75">
      <c r="B2253" s="218">
        <v>2190</v>
      </c>
      <c r="C2253" s="217">
        <v>93.325497287271006</v>
      </c>
    </row>
    <row r="2254" spans="2:3" x14ac:dyDescent="0.75">
      <c r="B2254" s="218">
        <v>2191</v>
      </c>
      <c r="C2254" s="217">
        <v>70.158791079503132</v>
      </c>
    </row>
    <row r="2255" spans="2:3" x14ac:dyDescent="0.75">
      <c r="B2255" s="218">
        <v>2192</v>
      </c>
      <c r="C2255" s="217">
        <v>151.43753803376509</v>
      </c>
    </row>
    <row r="2256" spans="2:3" x14ac:dyDescent="0.75">
      <c r="B2256" s="218">
        <v>2193</v>
      </c>
      <c r="C2256" s="217">
        <v>163.54059740993654</v>
      </c>
    </row>
    <row r="2257" spans="2:3" x14ac:dyDescent="0.75">
      <c r="B2257" s="218">
        <v>2194</v>
      </c>
      <c r="C2257" s="217">
        <v>134.4882546644603</v>
      </c>
    </row>
    <row r="2258" spans="2:3" x14ac:dyDescent="0.75">
      <c r="B2258" s="218">
        <v>2195</v>
      </c>
      <c r="C2258" s="217">
        <v>111.8532175199915</v>
      </c>
    </row>
    <row r="2259" spans="2:3" x14ac:dyDescent="0.75">
      <c r="B2259" s="218">
        <v>2196</v>
      </c>
      <c r="C2259" s="217">
        <v>154.39315407919969</v>
      </c>
    </row>
    <row r="2260" spans="2:3" x14ac:dyDescent="0.75">
      <c r="B2260" s="218">
        <v>2197</v>
      </c>
      <c r="C2260" s="217">
        <v>132.66449256744994</v>
      </c>
    </row>
    <row r="2261" spans="2:3" x14ac:dyDescent="0.75">
      <c r="B2261" s="218">
        <v>2198</v>
      </c>
      <c r="C2261" s="217">
        <v>119.06197283528584</v>
      </c>
    </row>
    <row r="2262" spans="2:3" x14ac:dyDescent="0.75">
      <c r="B2262" s="218">
        <v>2199</v>
      </c>
      <c r="C2262" s="217">
        <v>140.47303603176792</v>
      </c>
    </row>
    <row r="2263" spans="2:3" x14ac:dyDescent="0.75">
      <c r="B2263" s="218">
        <v>2200</v>
      </c>
      <c r="C2263" s="217">
        <v>231.19474828557208</v>
      </c>
    </row>
    <row r="2264" spans="2:3" x14ac:dyDescent="0.75">
      <c r="B2264" s="218">
        <v>2201</v>
      </c>
      <c r="C2264" s="217">
        <v>114.80268689115684</v>
      </c>
    </row>
    <row r="2265" spans="2:3" x14ac:dyDescent="0.75">
      <c r="B2265" s="218">
        <v>2202</v>
      </c>
      <c r="C2265" s="217">
        <v>119.04574410485577</v>
      </c>
    </row>
    <row r="2266" spans="2:3" x14ac:dyDescent="0.75">
      <c r="B2266" s="218">
        <v>2203</v>
      </c>
      <c r="C2266" s="217">
        <v>143.28041437900686</v>
      </c>
    </row>
    <row r="2267" spans="2:3" x14ac:dyDescent="0.75">
      <c r="B2267" s="218">
        <v>2204</v>
      </c>
      <c r="C2267" s="217">
        <v>118.2894562955284</v>
      </c>
    </row>
    <row r="2268" spans="2:3" x14ac:dyDescent="0.75">
      <c r="B2268" s="218">
        <v>2205</v>
      </c>
      <c r="C2268" s="217">
        <v>113.21989276162454</v>
      </c>
    </row>
    <row r="2269" spans="2:3" x14ac:dyDescent="0.75">
      <c r="B2269" s="218">
        <v>2206</v>
      </c>
      <c r="C2269" s="217">
        <v>160.24470895532937</v>
      </c>
    </row>
    <row r="2270" spans="2:3" x14ac:dyDescent="0.75">
      <c r="B2270" s="218">
        <v>2207</v>
      </c>
      <c r="C2270" s="217">
        <v>106.52872406150193</v>
      </c>
    </row>
    <row r="2271" spans="2:3" x14ac:dyDescent="0.75">
      <c r="B2271" s="218">
        <v>2208</v>
      </c>
      <c r="C2271" s="217">
        <v>118.45699158486663</v>
      </c>
    </row>
    <row r="2272" spans="2:3" x14ac:dyDescent="0.75">
      <c r="B2272" s="218">
        <v>2209</v>
      </c>
      <c r="C2272" s="217">
        <v>118.57412146372485</v>
      </c>
    </row>
    <row r="2273" spans="2:3" x14ac:dyDescent="0.75">
      <c r="B2273" s="218">
        <v>2210</v>
      </c>
      <c r="C2273" s="217">
        <v>345.83411257203068</v>
      </c>
    </row>
    <row r="2274" spans="2:3" x14ac:dyDescent="0.75">
      <c r="B2274" s="218">
        <v>2211</v>
      </c>
      <c r="C2274" s="217">
        <v>161.39259795587571</v>
      </c>
    </row>
    <row r="2275" spans="2:3" x14ac:dyDescent="0.75">
      <c r="B2275" s="218">
        <v>2212</v>
      </c>
      <c r="C2275" s="217">
        <v>164.5369008649626</v>
      </c>
    </row>
    <row r="2276" spans="2:3" x14ac:dyDescent="0.75">
      <c r="B2276" s="218">
        <v>2213</v>
      </c>
      <c r="C2276" s="217">
        <v>100.73324700250731</v>
      </c>
    </row>
    <row r="2277" spans="2:3" x14ac:dyDescent="0.75">
      <c r="B2277" s="218">
        <v>2214</v>
      </c>
      <c r="C2277" s="217">
        <v>135.93259047141737</v>
      </c>
    </row>
    <row r="2278" spans="2:3" x14ac:dyDescent="0.75">
      <c r="B2278" s="218">
        <v>2215</v>
      </c>
      <c r="C2278" s="217">
        <v>138.37105241082477</v>
      </c>
    </row>
    <row r="2279" spans="2:3" x14ac:dyDescent="0.75">
      <c r="B2279" s="218">
        <v>2216</v>
      </c>
      <c r="C2279" s="217">
        <v>98.160854751580032</v>
      </c>
    </row>
    <row r="2280" spans="2:3" x14ac:dyDescent="0.75">
      <c r="B2280" s="218">
        <v>2217</v>
      </c>
      <c r="C2280" s="217">
        <v>189.44423747064931</v>
      </c>
    </row>
    <row r="2281" spans="2:3" x14ac:dyDescent="0.75">
      <c r="B2281" s="218">
        <v>2218</v>
      </c>
      <c r="C2281" s="217">
        <v>77.835859967627215</v>
      </c>
    </row>
    <row r="2282" spans="2:3" x14ac:dyDescent="0.75">
      <c r="B2282" s="218">
        <v>2219</v>
      </c>
      <c r="C2282" s="217">
        <v>94.194350829127586</v>
      </c>
    </row>
    <row r="2283" spans="2:3" x14ac:dyDescent="0.75">
      <c r="B2283" s="218">
        <v>2220</v>
      </c>
      <c r="C2283" s="217">
        <v>109.39862395254028</v>
      </c>
    </row>
    <row r="2284" spans="2:3" x14ac:dyDescent="0.75">
      <c r="B2284" s="218">
        <v>2221</v>
      </c>
      <c r="C2284" s="217">
        <v>152.68445613982774</v>
      </c>
    </row>
    <row r="2285" spans="2:3" x14ac:dyDescent="0.75">
      <c r="B2285" s="218">
        <v>2222</v>
      </c>
      <c r="C2285" s="217">
        <v>155.45604838146804</v>
      </c>
    </row>
    <row r="2286" spans="2:3" x14ac:dyDescent="0.75">
      <c r="B2286" s="218">
        <v>2223</v>
      </c>
      <c r="C2286" s="217">
        <v>146.24812888256034</v>
      </c>
    </row>
    <row r="2287" spans="2:3" x14ac:dyDescent="0.75">
      <c r="B2287" s="218">
        <v>2224</v>
      </c>
      <c r="C2287" s="217">
        <v>82.210473901722537</v>
      </c>
    </row>
    <row r="2288" spans="2:3" x14ac:dyDescent="0.75">
      <c r="B2288" s="218">
        <v>2225</v>
      </c>
      <c r="C2288" s="217">
        <v>163.1293872852344</v>
      </c>
    </row>
    <row r="2289" spans="2:3" x14ac:dyDescent="0.75">
      <c r="B2289" s="218">
        <v>2226</v>
      </c>
      <c r="C2289" s="217">
        <v>183.51012727778357</v>
      </c>
    </row>
    <row r="2290" spans="2:3" x14ac:dyDescent="0.75">
      <c r="B2290" s="218">
        <v>2227</v>
      </c>
      <c r="C2290" s="217">
        <v>170.90084414131738</v>
      </c>
    </row>
    <row r="2291" spans="2:3" x14ac:dyDescent="0.75">
      <c r="B2291" s="218">
        <v>2228</v>
      </c>
      <c r="C2291" s="217">
        <v>138.62004031815289</v>
      </c>
    </row>
    <row r="2292" spans="2:3" x14ac:dyDescent="0.75">
      <c r="B2292" s="218">
        <v>2229</v>
      </c>
      <c r="C2292" s="217">
        <v>127.50303670449607</v>
      </c>
    </row>
    <row r="2293" spans="2:3" x14ac:dyDescent="0.75">
      <c r="B2293" s="218">
        <v>2230</v>
      </c>
      <c r="C2293" s="217">
        <v>165.10084893358078</v>
      </c>
    </row>
    <row r="2294" spans="2:3" x14ac:dyDescent="0.75">
      <c r="B2294" s="218">
        <v>2231</v>
      </c>
      <c r="C2294" s="217">
        <v>145.44066212972297</v>
      </c>
    </row>
    <row r="2295" spans="2:3" x14ac:dyDescent="0.75">
      <c r="B2295" s="218">
        <v>2232</v>
      </c>
      <c r="C2295" s="217">
        <v>154.96754193082307</v>
      </c>
    </row>
    <row r="2296" spans="2:3" x14ac:dyDescent="0.75">
      <c r="B2296" s="218">
        <v>2233</v>
      </c>
      <c r="C2296" s="217">
        <v>165.05746640668639</v>
      </c>
    </row>
    <row r="2297" spans="2:3" x14ac:dyDescent="0.75">
      <c r="B2297" s="218">
        <v>2234</v>
      </c>
      <c r="C2297" s="217">
        <v>72.272012809341788</v>
      </c>
    </row>
    <row r="2298" spans="2:3" x14ac:dyDescent="0.75">
      <c r="B2298" s="218">
        <v>2235</v>
      </c>
      <c r="C2298" s="217">
        <v>92.598163402085731</v>
      </c>
    </row>
    <row r="2299" spans="2:3" x14ac:dyDescent="0.75">
      <c r="B2299" s="218">
        <v>2236</v>
      </c>
      <c r="C2299" s="217">
        <v>216.66596222492714</v>
      </c>
    </row>
    <row r="2300" spans="2:3" x14ac:dyDescent="0.75">
      <c r="B2300" s="218">
        <v>2237</v>
      </c>
      <c r="C2300" s="217">
        <v>108.19111624092245</v>
      </c>
    </row>
    <row r="2301" spans="2:3" x14ac:dyDescent="0.75">
      <c r="B2301" s="218">
        <v>2238</v>
      </c>
      <c r="C2301" s="217">
        <v>163.09753498143715</v>
      </c>
    </row>
    <row r="2302" spans="2:3" x14ac:dyDescent="0.75">
      <c r="B2302" s="218">
        <v>2239</v>
      </c>
      <c r="C2302" s="217">
        <v>120.92201271446842</v>
      </c>
    </row>
    <row r="2303" spans="2:3" x14ac:dyDescent="0.75">
      <c r="B2303" s="218">
        <v>2240</v>
      </c>
      <c r="C2303" s="217">
        <v>119.09314222481345</v>
      </c>
    </row>
    <row r="2304" spans="2:3" x14ac:dyDescent="0.75">
      <c r="B2304" s="218">
        <v>2241</v>
      </c>
      <c r="C2304" s="217">
        <v>80.90827556447644</v>
      </c>
    </row>
    <row r="2305" spans="2:3" x14ac:dyDescent="0.75">
      <c r="B2305" s="218">
        <v>2242</v>
      </c>
      <c r="C2305" s="217">
        <v>96.303224591187799</v>
      </c>
    </row>
    <row r="2306" spans="2:3" x14ac:dyDescent="0.75">
      <c r="B2306" s="218">
        <v>2243</v>
      </c>
      <c r="C2306" s="217">
        <v>149.38297248067602</v>
      </c>
    </row>
    <row r="2307" spans="2:3" x14ac:dyDescent="0.75">
      <c r="B2307" s="218">
        <v>2244</v>
      </c>
      <c r="C2307" s="217">
        <v>117.38576606098952</v>
      </c>
    </row>
    <row r="2308" spans="2:3" x14ac:dyDescent="0.75">
      <c r="B2308" s="218">
        <v>2245</v>
      </c>
      <c r="C2308" s="217">
        <v>94.893672463006112</v>
      </c>
    </row>
    <row r="2309" spans="2:3" x14ac:dyDescent="0.75">
      <c r="B2309" s="218">
        <v>2246</v>
      </c>
      <c r="C2309" s="217">
        <v>122.42015465902431</v>
      </c>
    </row>
    <row r="2310" spans="2:3" x14ac:dyDescent="0.75">
      <c r="B2310" s="218">
        <v>2247</v>
      </c>
      <c r="C2310" s="217">
        <v>183.88932393441476</v>
      </c>
    </row>
    <row r="2311" spans="2:3" x14ac:dyDescent="0.75">
      <c r="B2311" s="218">
        <v>2248</v>
      </c>
      <c r="C2311" s="217">
        <v>162.42374370433956</v>
      </c>
    </row>
    <row r="2312" spans="2:3" x14ac:dyDescent="0.75">
      <c r="B2312" s="218">
        <v>2249</v>
      </c>
      <c r="C2312" s="217">
        <v>131.49042298639299</v>
      </c>
    </row>
    <row r="2313" spans="2:3" x14ac:dyDescent="0.75">
      <c r="B2313" s="218">
        <v>2250</v>
      </c>
      <c r="C2313" s="217">
        <v>76.056405714505317</v>
      </c>
    </row>
    <row r="2314" spans="2:3" x14ac:dyDescent="0.75">
      <c r="B2314" s="218">
        <v>2251</v>
      </c>
      <c r="C2314" s="217">
        <v>206.40038434592836</v>
      </c>
    </row>
    <row r="2315" spans="2:3" x14ac:dyDescent="0.75">
      <c r="B2315" s="218">
        <v>2252</v>
      </c>
      <c r="C2315" s="217">
        <v>116.05385539760117</v>
      </c>
    </row>
    <row r="2316" spans="2:3" x14ac:dyDescent="0.75">
      <c r="B2316" s="218">
        <v>2253</v>
      </c>
      <c r="C2316" s="217">
        <v>139.09528503541233</v>
      </c>
    </row>
    <row r="2317" spans="2:3" x14ac:dyDescent="0.75">
      <c r="B2317" s="218">
        <v>2254</v>
      </c>
      <c r="C2317" s="217">
        <v>139.39096360162338</v>
      </c>
    </row>
    <row r="2318" spans="2:3" x14ac:dyDescent="0.75">
      <c r="B2318" s="218">
        <v>2255</v>
      </c>
      <c r="C2318" s="217">
        <v>167.03717554454602</v>
      </c>
    </row>
    <row r="2319" spans="2:3" x14ac:dyDescent="0.75">
      <c r="B2319" s="218">
        <v>2256</v>
      </c>
      <c r="C2319" s="217">
        <v>100.35992523010891</v>
      </c>
    </row>
    <row r="2320" spans="2:3" x14ac:dyDescent="0.75">
      <c r="B2320" s="218">
        <v>2257</v>
      </c>
      <c r="C2320" s="217">
        <v>114.92553568121834</v>
      </c>
    </row>
    <row r="2321" spans="2:3" x14ac:dyDescent="0.75">
      <c r="B2321" s="218">
        <v>2258</v>
      </c>
      <c r="C2321" s="217">
        <v>103.15818254396902</v>
      </c>
    </row>
    <row r="2322" spans="2:3" x14ac:dyDescent="0.75">
      <c r="B2322" s="218">
        <v>2259</v>
      </c>
      <c r="C2322" s="217">
        <v>121.05005705457479</v>
      </c>
    </row>
    <row r="2323" spans="2:3" x14ac:dyDescent="0.75">
      <c r="B2323" s="218">
        <v>2260</v>
      </c>
      <c r="C2323" s="217">
        <v>108.97296551520343</v>
      </c>
    </row>
    <row r="2324" spans="2:3" x14ac:dyDescent="0.75">
      <c r="B2324" s="218">
        <v>2261</v>
      </c>
      <c r="C2324" s="217">
        <v>206.16214639184159</v>
      </c>
    </row>
    <row r="2325" spans="2:3" x14ac:dyDescent="0.75">
      <c r="B2325" s="218">
        <v>2262</v>
      </c>
      <c r="C2325" s="217">
        <v>151.50333757714728</v>
      </c>
    </row>
    <row r="2326" spans="2:3" x14ac:dyDescent="0.75">
      <c r="B2326" s="218">
        <v>2263</v>
      </c>
      <c r="C2326" s="217">
        <v>136.60906632638446</v>
      </c>
    </row>
    <row r="2327" spans="2:3" x14ac:dyDescent="0.75">
      <c r="B2327" s="218">
        <v>2264</v>
      </c>
      <c r="C2327" s="217">
        <v>116.98635893533685</v>
      </c>
    </row>
    <row r="2328" spans="2:3" x14ac:dyDescent="0.75">
      <c r="B2328" s="218">
        <v>2265</v>
      </c>
      <c r="C2328" s="217">
        <v>131.48467844294225</v>
      </c>
    </row>
    <row r="2329" spans="2:3" x14ac:dyDescent="0.75">
      <c r="B2329" s="218">
        <v>2266</v>
      </c>
      <c r="C2329" s="217">
        <v>93.731420253185235</v>
      </c>
    </row>
    <row r="2330" spans="2:3" x14ac:dyDescent="0.75">
      <c r="B2330" s="218">
        <v>2267</v>
      </c>
      <c r="C2330" s="217">
        <v>102.41030664146894</v>
      </c>
    </row>
    <row r="2331" spans="2:3" x14ac:dyDescent="0.75">
      <c r="B2331" s="218">
        <v>2268</v>
      </c>
      <c r="C2331" s="217">
        <v>122.57042609089854</v>
      </c>
    </row>
    <row r="2332" spans="2:3" x14ac:dyDescent="0.75">
      <c r="B2332" s="218">
        <v>2269</v>
      </c>
      <c r="C2332" s="217">
        <v>226.22459031606599</v>
      </c>
    </row>
    <row r="2333" spans="2:3" x14ac:dyDescent="0.75">
      <c r="B2333" s="218">
        <v>2270</v>
      </c>
      <c r="C2333" s="217">
        <v>154.18103905313251</v>
      </c>
    </row>
    <row r="2334" spans="2:3" x14ac:dyDescent="0.75">
      <c r="B2334" s="218">
        <v>2271</v>
      </c>
      <c r="C2334" s="217">
        <v>193.4150787897434</v>
      </c>
    </row>
    <row r="2335" spans="2:3" x14ac:dyDescent="0.75">
      <c r="B2335" s="218">
        <v>2272</v>
      </c>
      <c r="C2335" s="217">
        <v>105.79302278042576</v>
      </c>
    </row>
    <row r="2336" spans="2:3" x14ac:dyDescent="0.75">
      <c r="B2336" s="218">
        <v>2273</v>
      </c>
      <c r="C2336" s="217">
        <v>100.57750798322328</v>
      </c>
    </row>
    <row r="2337" spans="2:3" x14ac:dyDescent="0.75">
      <c r="B2337" s="218">
        <v>2274</v>
      </c>
      <c r="C2337" s="217">
        <v>189.0458149192834</v>
      </c>
    </row>
    <row r="2338" spans="2:3" x14ac:dyDescent="0.75">
      <c r="B2338" s="218">
        <v>2275</v>
      </c>
      <c r="C2338" s="217">
        <v>119.49034788794108</v>
      </c>
    </row>
    <row r="2339" spans="2:3" x14ac:dyDescent="0.75">
      <c r="B2339" s="218">
        <v>2276</v>
      </c>
      <c r="C2339" s="217">
        <v>144.01930301753987</v>
      </c>
    </row>
    <row r="2340" spans="2:3" x14ac:dyDescent="0.75">
      <c r="B2340" s="218">
        <v>2277</v>
      </c>
      <c r="C2340" s="217">
        <v>190.38790704269263</v>
      </c>
    </row>
    <row r="2341" spans="2:3" x14ac:dyDescent="0.75">
      <c r="B2341" s="218">
        <v>2278</v>
      </c>
      <c r="C2341" s="217">
        <v>170.27541592546368</v>
      </c>
    </row>
    <row r="2342" spans="2:3" x14ac:dyDescent="0.75">
      <c r="B2342" s="218">
        <v>2279</v>
      </c>
      <c r="C2342" s="217">
        <v>154.45967283956517</v>
      </c>
    </row>
    <row r="2343" spans="2:3" x14ac:dyDescent="0.75">
      <c r="B2343" s="218">
        <v>2280</v>
      </c>
      <c r="C2343" s="217">
        <v>123.79955339196711</v>
      </c>
    </row>
    <row r="2344" spans="2:3" x14ac:dyDescent="0.75">
      <c r="B2344" s="218">
        <v>2281</v>
      </c>
      <c r="C2344" s="217">
        <v>95.013720737818232</v>
      </c>
    </row>
    <row r="2345" spans="2:3" x14ac:dyDescent="0.75">
      <c r="B2345" s="218">
        <v>2282</v>
      </c>
      <c r="C2345" s="217">
        <v>137.98281637190883</v>
      </c>
    </row>
    <row r="2346" spans="2:3" x14ac:dyDescent="0.75">
      <c r="B2346" s="218">
        <v>2283</v>
      </c>
      <c r="C2346" s="217">
        <v>137.90434721323049</v>
      </c>
    </row>
    <row r="2347" spans="2:3" x14ac:dyDescent="0.75">
      <c r="B2347" s="218">
        <v>2284</v>
      </c>
      <c r="C2347" s="217">
        <v>112.44110590518122</v>
      </c>
    </row>
    <row r="2348" spans="2:3" x14ac:dyDescent="0.75">
      <c r="B2348" s="218">
        <v>2285</v>
      </c>
      <c r="C2348" s="217">
        <v>81.30479501235726</v>
      </c>
    </row>
    <row r="2349" spans="2:3" x14ac:dyDescent="0.75">
      <c r="B2349" s="218">
        <v>2286</v>
      </c>
      <c r="C2349" s="217">
        <v>84.635920531172104</v>
      </c>
    </row>
    <row r="2350" spans="2:3" x14ac:dyDescent="0.75">
      <c r="B2350" s="218">
        <v>2287</v>
      </c>
      <c r="C2350" s="217">
        <v>129.349102628395</v>
      </c>
    </row>
    <row r="2351" spans="2:3" x14ac:dyDescent="0.75">
      <c r="B2351" s="218">
        <v>2288</v>
      </c>
      <c r="C2351" s="217">
        <v>255.20249467487494</v>
      </c>
    </row>
    <row r="2352" spans="2:3" x14ac:dyDescent="0.75">
      <c r="B2352" s="218">
        <v>2289</v>
      </c>
      <c r="C2352" s="217">
        <v>142.81605619136681</v>
      </c>
    </row>
    <row r="2353" spans="2:3" x14ac:dyDescent="0.75">
      <c r="B2353" s="218">
        <v>2290</v>
      </c>
      <c r="C2353" s="217">
        <v>121.40705014758295</v>
      </c>
    </row>
    <row r="2354" spans="2:3" x14ac:dyDescent="0.75">
      <c r="B2354" s="218">
        <v>2291</v>
      </c>
      <c r="C2354" s="217">
        <v>134.71982903878123</v>
      </c>
    </row>
    <row r="2355" spans="2:3" x14ac:dyDescent="0.75">
      <c r="B2355" s="218">
        <v>2292</v>
      </c>
      <c r="C2355" s="217">
        <v>112.39171925608473</v>
      </c>
    </row>
    <row r="2356" spans="2:3" x14ac:dyDescent="0.75">
      <c r="B2356" s="218">
        <v>2293</v>
      </c>
      <c r="C2356" s="217">
        <v>132.78361878567605</v>
      </c>
    </row>
    <row r="2357" spans="2:3" x14ac:dyDescent="0.75">
      <c r="B2357" s="218">
        <v>2294</v>
      </c>
      <c r="C2357" s="217">
        <v>163.95028798311213</v>
      </c>
    </row>
    <row r="2358" spans="2:3" x14ac:dyDescent="0.75">
      <c r="B2358" s="218">
        <v>2295</v>
      </c>
      <c r="C2358" s="217">
        <v>143.04532896771829</v>
      </c>
    </row>
    <row r="2359" spans="2:3" x14ac:dyDescent="0.75">
      <c r="B2359" s="218">
        <v>2296</v>
      </c>
      <c r="C2359" s="217">
        <v>118.22376419193444</v>
      </c>
    </row>
    <row r="2360" spans="2:3" x14ac:dyDescent="0.75">
      <c r="B2360" s="218">
        <v>2297</v>
      </c>
      <c r="C2360" s="217">
        <v>105.97815982829124</v>
      </c>
    </row>
    <row r="2361" spans="2:3" x14ac:dyDescent="0.75">
      <c r="B2361" s="218">
        <v>2298</v>
      </c>
      <c r="C2361" s="217">
        <v>162.35824372398187</v>
      </c>
    </row>
    <row r="2362" spans="2:3" x14ac:dyDescent="0.75">
      <c r="B2362" s="218">
        <v>2299</v>
      </c>
      <c r="C2362" s="217">
        <v>112.47906801614705</v>
      </c>
    </row>
    <row r="2363" spans="2:3" x14ac:dyDescent="0.75">
      <c r="B2363" s="218">
        <v>2300</v>
      </c>
      <c r="C2363" s="217">
        <v>151.52192928989777</v>
      </c>
    </row>
    <row r="2364" spans="2:3" x14ac:dyDescent="0.75">
      <c r="B2364" s="218">
        <v>2301</v>
      </c>
      <c r="C2364" s="217">
        <v>86.279890729305833</v>
      </c>
    </row>
    <row r="2365" spans="2:3" x14ac:dyDescent="0.75">
      <c r="B2365" s="218">
        <v>2302</v>
      </c>
      <c r="C2365" s="217">
        <v>130.89957314931735</v>
      </c>
    </row>
    <row r="2366" spans="2:3" x14ac:dyDescent="0.75">
      <c r="B2366" s="218">
        <v>2303</v>
      </c>
      <c r="C2366" s="217">
        <v>102.43612041032762</v>
      </c>
    </row>
    <row r="2367" spans="2:3" x14ac:dyDescent="0.75">
      <c r="B2367" s="218">
        <v>2304</v>
      </c>
      <c r="C2367" s="217">
        <v>106.78326372085243</v>
      </c>
    </row>
    <row r="2368" spans="2:3" x14ac:dyDescent="0.75">
      <c r="B2368" s="218">
        <v>2305</v>
      </c>
      <c r="C2368" s="217">
        <v>198.07439106527977</v>
      </c>
    </row>
    <row r="2369" spans="2:3" x14ac:dyDescent="0.75">
      <c r="B2369" s="218">
        <v>2306</v>
      </c>
      <c r="C2369" s="217">
        <v>84.947170934013798</v>
      </c>
    </row>
    <row r="2370" spans="2:3" x14ac:dyDescent="0.75">
      <c r="B2370" s="218">
        <v>2307</v>
      </c>
      <c r="C2370" s="217">
        <v>105.93197914372448</v>
      </c>
    </row>
    <row r="2371" spans="2:3" x14ac:dyDescent="0.75">
      <c r="B2371" s="218">
        <v>2308</v>
      </c>
      <c r="C2371" s="217">
        <v>81.681363575358688</v>
      </c>
    </row>
    <row r="2372" spans="2:3" x14ac:dyDescent="0.75">
      <c r="B2372" s="218">
        <v>2309</v>
      </c>
      <c r="C2372" s="217">
        <v>168.70930565030869</v>
      </c>
    </row>
    <row r="2373" spans="2:3" x14ac:dyDescent="0.75">
      <c r="B2373" s="218">
        <v>2310</v>
      </c>
      <c r="C2373" s="217">
        <v>214.8511730863728</v>
      </c>
    </row>
    <row r="2374" spans="2:3" x14ac:dyDescent="0.75">
      <c r="B2374" s="218">
        <v>2311</v>
      </c>
      <c r="C2374" s="217">
        <v>216.00703202414729</v>
      </c>
    </row>
    <row r="2375" spans="2:3" x14ac:dyDescent="0.75">
      <c r="B2375" s="218">
        <v>2312</v>
      </c>
      <c r="C2375" s="217">
        <v>116.72537868640087</v>
      </c>
    </row>
    <row r="2376" spans="2:3" x14ac:dyDescent="0.75">
      <c r="B2376" s="218">
        <v>2313</v>
      </c>
      <c r="C2376" s="217">
        <v>160.03273465168135</v>
      </c>
    </row>
    <row r="2377" spans="2:3" x14ac:dyDescent="0.75">
      <c r="B2377" s="218">
        <v>2314</v>
      </c>
      <c r="C2377" s="217">
        <v>134.00599592329277</v>
      </c>
    </row>
    <row r="2378" spans="2:3" x14ac:dyDescent="0.75">
      <c r="B2378" s="218">
        <v>2315</v>
      </c>
      <c r="C2378" s="217">
        <v>140.03558607291504</v>
      </c>
    </row>
    <row r="2379" spans="2:3" x14ac:dyDescent="0.75">
      <c r="B2379" s="218">
        <v>2316</v>
      </c>
      <c r="C2379" s="217">
        <v>174.77642107937004</v>
      </c>
    </row>
    <row r="2380" spans="2:3" x14ac:dyDescent="0.75">
      <c r="B2380" s="218">
        <v>2317</v>
      </c>
      <c r="C2380" s="217">
        <v>110.17491744502321</v>
      </c>
    </row>
    <row r="2381" spans="2:3" x14ac:dyDescent="0.75">
      <c r="B2381" s="218">
        <v>2318</v>
      </c>
      <c r="C2381" s="217">
        <v>121.44950100552921</v>
      </c>
    </row>
    <row r="2382" spans="2:3" x14ac:dyDescent="0.75">
      <c r="B2382" s="218">
        <v>2319</v>
      </c>
      <c r="C2382" s="217">
        <v>112.22667979036383</v>
      </c>
    </row>
    <row r="2383" spans="2:3" x14ac:dyDescent="0.75">
      <c r="B2383" s="218">
        <v>2320</v>
      </c>
      <c r="C2383" s="217">
        <v>155.63456280356755</v>
      </c>
    </row>
    <row r="2384" spans="2:3" x14ac:dyDescent="0.75">
      <c r="B2384" s="218">
        <v>2321</v>
      </c>
      <c r="C2384" s="217">
        <v>128.34241394717714</v>
      </c>
    </row>
    <row r="2385" spans="2:3" x14ac:dyDescent="0.75">
      <c r="B2385" s="218">
        <v>2322</v>
      </c>
      <c r="C2385" s="217">
        <v>156.85426717671754</v>
      </c>
    </row>
    <row r="2386" spans="2:3" x14ac:dyDescent="0.75">
      <c r="B2386" s="218">
        <v>2323</v>
      </c>
      <c r="C2386" s="217">
        <v>137.25945141585686</v>
      </c>
    </row>
    <row r="2387" spans="2:3" x14ac:dyDescent="0.75">
      <c r="B2387" s="218">
        <v>2324</v>
      </c>
      <c r="C2387" s="217">
        <v>137.13764045428348</v>
      </c>
    </row>
    <row r="2388" spans="2:3" x14ac:dyDescent="0.75">
      <c r="B2388" s="218">
        <v>2325</v>
      </c>
      <c r="C2388" s="217">
        <v>83.689810706740403</v>
      </c>
    </row>
    <row r="2389" spans="2:3" x14ac:dyDescent="0.75">
      <c r="B2389" s="218">
        <v>2326</v>
      </c>
      <c r="C2389" s="217">
        <v>118.80981839206308</v>
      </c>
    </row>
    <row r="2390" spans="2:3" x14ac:dyDescent="0.75">
      <c r="B2390" s="218">
        <v>2327</v>
      </c>
      <c r="C2390" s="217">
        <v>83.401645382131662</v>
      </c>
    </row>
    <row r="2391" spans="2:3" x14ac:dyDescent="0.75">
      <c r="B2391" s="218">
        <v>2328</v>
      </c>
      <c r="C2391" s="217">
        <v>185.09406567175873</v>
      </c>
    </row>
    <row r="2392" spans="2:3" x14ac:dyDescent="0.75">
      <c r="B2392" s="218">
        <v>2329</v>
      </c>
      <c r="C2392" s="217">
        <v>132.35582754634865</v>
      </c>
    </row>
    <row r="2393" spans="2:3" x14ac:dyDescent="0.75">
      <c r="B2393" s="218">
        <v>2330</v>
      </c>
      <c r="C2393" s="217">
        <v>149.10120498208849</v>
      </c>
    </row>
    <row r="2394" spans="2:3" x14ac:dyDescent="0.75">
      <c r="B2394" s="218">
        <v>2331</v>
      </c>
      <c r="C2394" s="217">
        <v>81.407344271647858</v>
      </c>
    </row>
    <row r="2395" spans="2:3" x14ac:dyDescent="0.75">
      <c r="B2395" s="218">
        <v>2332</v>
      </c>
      <c r="C2395" s="217">
        <v>175.79556262437848</v>
      </c>
    </row>
    <row r="2396" spans="2:3" x14ac:dyDescent="0.75">
      <c r="B2396" s="218">
        <v>2333</v>
      </c>
      <c r="C2396" s="217">
        <v>195.59132134452921</v>
      </c>
    </row>
    <row r="2397" spans="2:3" x14ac:dyDescent="0.75">
      <c r="B2397" s="218">
        <v>2334</v>
      </c>
      <c r="C2397" s="217">
        <v>110.27131132723912</v>
      </c>
    </row>
    <row r="2398" spans="2:3" x14ac:dyDescent="0.75">
      <c r="B2398" s="218">
        <v>2335</v>
      </c>
      <c r="C2398" s="217">
        <v>132.8970135291286</v>
      </c>
    </row>
    <row r="2399" spans="2:3" x14ac:dyDescent="0.75">
      <c r="B2399" s="218">
        <v>2336</v>
      </c>
      <c r="C2399" s="217">
        <v>163.31570828574297</v>
      </c>
    </row>
    <row r="2400" spans="2:3" x14ac:dyDescent="0.75">
      <c r="B2400" s="218">
        <v>2337</v>
      </c>
      <c r="C2400" s="217">
        <v>138.71136837810363</v>
      </c>
    </row>
    <row r="2401" spans="2:3" x14ac:dyDescent="0.75">
      <c r="B2401" s="218">
        <v>2338</v>
      </c>
      <c r="C2401" s="217">
        <v>122.50793231697591</v>
      </c>
    </row>
    <row r="2402" spans="2:3" x14ac:dyDescent="0.75">
      <c r="B2402" s="218">
        <v>2339</v>
      </c>
      <c r="C2402" s="217">
        <v>135.0665074320957</v>
      </c>
    </row>
    <row r="2403" spans="2:3" x14ac:dyDescent="0.75">
      <c r="B2403" s="218">
        <v>2340</v>
      </c>
      <c r="C2403" s="217">
        <v>120.0687712391352</v>
      </c>
    </row>
    <row r="2404" spans="2:3" x14ac:dyDescent="0.75">
      <c r="B2404" s="218">
        <v>2341</v>
      </c>
      <c r="C2404" s="217">
        <v>101.10826560318752</v>
      </c>
    </row>
    <row r="2405" spans="2:3" x14ac:dyDescent="0.75">
      <c r="B2405" s="218">
        <v>2342</v>
      </c>
      <c r="C2405" s="217">
        <v>87.947926487283439</v>
      </c>
    </row>
    <row r="2406" spans="2:3" x14ac:dyDescent="0.75">
      <c r="B2406" s="218">
        <v>2343</v>
      </c>
      <c r="C2406" s="217">
        <v>83.744091476513361</v>
      </c>
    </row>
    <row r="2407" spans="2:3" x14ac:dyDescent="0.75">
      <c r="B2407" s="218">
        <v>2344</v>
      </c>
      <c r="C2407" s="217">
        <v>118.31734821605407</v>
      </c>
    </row>
    <row r="2408" spans="2:3" x14ac:dyDescent="0.75">
      <c r="B2408" s="218">
        <v>2345</v>
      </c>
      <c r="C2408" s="217">
        <v>129.81402904205709</v>
      </c>
    </row>
    <row r="2409" spans="2:3" x14ac:dyDescent="0.75">
      <c r="B2409" s="218">
        <v>2346</v>
      </c>
      <c r="C2409" s="217">
        <v>74.348895086483822</v>
      </c>
    </row>
    <row r="2410" spans="2:3" x14ac:dyDescent="0.75">
      <c r="B2410" s="218">
        <v>2347</v>
      </c>
      <c r="C2410" s="217">
        <v>161.9807965692479</v>
      </c>
    </row>
    <row r="2411" spans="2:3" x14ac:dyDescent="0.75">
      <c r="B2411" s="218">
        <v>2348</v>
      </c>
      <c r="C2411" s="217">
        <v>101.71516946000413</v>
      </c>
    </row>
    <row r="2412" spans="2:3" x14ac:dyDescent="0.75">
      <c r="B2412" s="218">
        <v>2349</v>
      </c>
      <c r="C2412" s="217">
        <v>124.15354691192793</v>
      </c>
    </row>
    <row r="2413" spans="2:3" x14ac:dyDescent="0.75">
      <c r="B2413" s="218">
        <v>2350</v>
      </c>
      <c r="C2413" s="217">
        <v>95.848045105500006</v>
      </c>
    </row>
    <row r="2414" spans="2:3" x14ac:dyDescent="0.75">
      <c r="B2414" s="218">
        <v>2351</v>
      </c>
      <c r="C2414" s="217">
        <v>157.88110468112785</v>
      </c>
    </row>
    <row r="2415" spans="2:3" x14ac:dyDescent="0.75">
      <c r="B2415" s="218">
        <v>2352</v>
      </c>
      <c r="C2415" s="217">
        <v>110.94906656817442</v>
      </c>
    </row>
    <row r="2416" spans="2:3" x14ac:dyDescent="0.75">
      <c r="B2416" s="218">
        <v>2353</v>
      </c>
      <c r="C2416" s="217">
        <v>140.13895858219445</v>
      </c>
    </row>
    <row r="2417" spans="2:3" x14ac:dyDescent="0.75">
      <c r="B2417" s="218">
        <v>2354</v>
      </c>
      <c r="C2417" s="217">
        <v>88.130169478051755</v>
      </c>
    </row>
    <row r="2418" spans="2:3" x14ac:dyDescent="0.75">
      <c r="B2418" s="218">
        <v>2355</v>
      </c>
      <c r="C2418" s="217">
        <v>118.96646212337326</v>
      </c>
    </row>
    <row r="2419" spans="2:3" x14ac:dyDescent="0.75">
      <c r="B2419" s="218">
        <v>2356</v>
      </c>
      <c r="C2419" s="217">
        <v>80.760534974657645</v>
      </c>
    </row>
    <row r="2420" spans="2:3" x14ac:dyDescent="0.75">
      <c r="B2420" s="218">
        <v>2357</v>
      </c>
      <c r="C2420" s="217">
        <v>106.57488885506457</v>
      </c>
    </row>
    <row r="2421" spans="2:3" x14ac:dyDescent="0.75">
      <c r="B2421" s="218">
        <v>2358</v>
      </c>
      <c r="C2421" s="217">
        <v>114.11042443444059</v>
      </c>
    </row>
    <row r="2422" spans="2:3" x14ac:dyDescent="0.75">
      <c r="B2422" s="218">
        <v>2359</v>
      </c>
      <c r="C2422" s="217">
        <v>77.885918686883414</v>
      </c>
    </row>
    <row r="2423" spans="2:3" x14ac:dyDescent="0.75">
      <c r="B2423" s="218">
        <v>2360</v>
      </c>
      <c r="C2423" s="217">
        <v>123.85430765216805</v>
      </c>
    </row>
    <row r="2424" spans="2:3" x14ac:dyDescent="0.75">
      <c r="B2424" s="218">
        <v>2361</v>
      </c>
      <c r="C2424" s="217">
        <v>103.01867812570509</v>
      </c>
    </row>
    <row r="2425" spans="2:3" x14ac:dyDescent="0.75">
      <c r="B2425" s="218">
        <v>2362</v>
      </c>
      <c r="C2425" s="217">
        <v>108.50559610541664</v>
      </c>
    </row>
    <row r="2426" spans="2:3" x14ac:dyDescent="0.75">
      <c r="B2426" s="218">
        <v>2363</v>
      </c>
      <c r="C2426" s="217">
        <v>81.071113843147572</v>
      </c>
    </row>
    <row r="2427" spans="2:3" x14ac:dyDescent="0.75">
      <c r="B2427" s="218">
        <v>2364</v>
      </c>
      <c r="C2427" s="217">
        <v>109.23743762481864</v>
      </c>
    </row>
    <row r="2428" spans="2:3" x14ac:dyDescent="0.75">
      <c r="B2428" s="218">
        <v>2365</v>
      </c>
      <c r="C2428" s="217">
        <v>129.78810865395997</v>
      </c>
    </row>
    <row r="2429" spans="2:3" x14ac:dyDescent="0.75">
      <c r="B2429" s="218">
        <v>2366</v>
      </c>
      <c r="C2429" s="217">
        <v>152.2985515778885</v>
      </c>
    </row>
    <row r="2430" spans="2:3" x14ac:dyDescent="0.75">
      <c r="B2430" s="218">
        <v>2367</v>
      </c>
      <c r="C2430" s="217">
        <v>171.79535304613353</v>
      </c>
    </row>
    <row r="2431" spans="2:3" x14ac:dyDescent="0.75">
      <c r="B2431" s="218">
        <v>2368</v>
      </c>
      <c r="C2431" s="217">
        <v>134.84899049391265</v>
      </c>
    </row>
    <row r="2432" spans="2:3" x14ac:dyDescent="0.75">
      <c r="B2432" s="218">
        <v>2369</v>
      </c>
      <c r="C2432" s="217">
        <v>152.23320681687753</v>
      </c>
    </row>
    <row r="2433" spans="2:3" x14ac:dyDescent="0.75">
      <c r="B2433" s="218">
        <v>2370</v>
      </c>
      <c r="C2433" s="217">
        <v>78.189957053806552</v>
      </c>
    </row>
    <row r="2434" spans="2:3" x14ac:dyDescent="0.75">
      <c r="B2434" s="218">
        <v>2371</v>
      </c>
      <c r="C2434" s="217">
        <v>138.28968017123626</v>
      </c>
    </row>
    <row r="2435" spans="2:3" x14ac:dyDescent="0.75">
      <c r="B2435" s="218">
        <v>2372</v>
      </c>
      <c r="C2435" s="217">
        <v>205.71317932959579</v>
      </c>
    </row>
    <row r="2436" spans="2:3" x14ac:dyDescent="0.75">
      <c r="B2436" s="218">
        <v>2373</v>
      </c>
      <c r="C2436" s="217">
        <v>112.81986574343432</v>
      </c>
    </row>
    <row r="2437" spans="2:3" x14ac:dyDescent="0.75">
      <c r="B2437" s="218">
        <v>2374</v>
      </c>
      <c r="C2437" s="217">
        <v>90.118441814641557</v>
      </c>
    </row>
    <row r="2438" spans="2:3" x14ac:dyDescent="0.75">
      <c r="B2438" s="218">
        <v>2375</v>
      </c>
      <c r="C2438" s="217">
        <v>132.09140170125181</v>
      </c>
    </row>
    <row r="2439" spans="2:3" x14ac:dyDescent="0.75">
      <c r="B2439" s="218">
        <v>2376</v>
      </c>
      <c r="C2439" s="217">
        <v>237.2957656974468</v>
      </c>
    </row>
    <row r="2440" spans="2:3" x14ac:dyDescent="0.75">
      <c r="B2440" s="218">
        <v>2377</v>
      </c>
      <c r="C2440" s="217">
        <v>99.65030434974696</v>
      </c>
    </row>
    <row r="2441" spans="2:3" x14ac:dyDescent="0.75">
      <c r="B2441" s="218">
        <v>2378</v>
      </c>
      <c r="C2441" s="217">
        <v>124.93198444334666</v>
      </c>
    </row>
    <row r="2442" spans="2:3" x14ac:dyDescent="0.75">
      <c r="B2442" s="218">
        <v>2379</v>
      </c>
      <c r="C2442" s="217">
        <v>154.18362495788529</v>
      </c>
    </row>
    <row r="2443" spans="2:3" x14ac:dyDescent="0.75">
      <c r="B2443" s="218">
        <v>2380</v>
      </c>
      <c r="C2443" s="217">
        <v>99.125658174063304</v>
      </c>
    </row>
    <row r="2444" spans="2:3" x14ac:dyDescent="0.75">
      <c r="B2444" s="218">
        <v>2381</v>
      </c>
      <c r="C2444" s="217">
        <v>173.76562662074505</v>
      </c>
    </row>
    <row r="2445" spans="2:3" x14ac:dyDescent="0.75">
      <c r="B2445" s="218">
        <v>2382</v>
      </c>
      <c r="C2445" s="217">
        <v>180.92877339809445</v>
      </c>
    </row>
    <row r="2446" spans="2:3" x14ac:dyDescent="0.75">
      <c r="B2446" s="218">
        <v>2383</v>
      </c>
      <c r="C2446" s="217">
        <v>188.54741475681479</v>
      </c>
    </row>
    <row r="2447" spans="2:3" x14ac:dyDescent="0.75">
      <c r="B2447" s="218">
        <v>2384</v>
      </c>
      <c r="C2447" s="217">
        <v>126.82109410488164</v>
      </c>
    </row>
    <row r="2448" spans="2:3" x14ac:dyDescent="0.75">
      <c r="B2448" s="218">
        <v>2385</v>
      </c>
      <c r="C2448" s="217">
        <v>142.71677505753865</v>
      </c>
    </row>
    <row r="2449" spans="2:3" x14ac:dyDescent="0.75">
      <c r="B2449" s="218">
        <v>2386</v>
      </c>
      <c r="C2449" s="217">
        <v>110.79054325064293</v>
      </c>
    </row>
    <row r="2450" spans="2:3" x14ac:dyDescent="0.75">
      <c r="B2450" s="218">
        <v>2387</v>
      </c>
      <c r="C2450" s="217">
        <v>118.00740296348016</v>
      </c>
    </row>
    <row r="2451" spans="2:3" x14ac:dyDescent="0.75">
      <c r="B2451" s="218">
        <v>2388</v>
      </c>
      <c r="C2451" s="217">
        <v>145.85035270118726</v>
      </c>
    </row>
    <row r="2452" spans="2:3" x14ac:dyDescent="0.75">
      <c r="B2452" s="218">
        <v>2389</v>
      </c>
      <c r="C2452" s="217">
        <v>116.62288031876027</v>
      </c>
    </row>
    <row r="2453" spans="2:3" x14ac:dyDescent="0.75">
      <c r="B2453" s="218">
        <v>2390</v>
      </c>
      <c r="C2453" s="217">
        <v>118.04834242264826</v>
      </c>
    </row>
    <row r="2454" spans="2:3" x14ac:dyDescent="0.75">
      <c r="B2454" s="218">
        <v>2391</v>
      </c>
      <c r="C2454" s="217">
        <v>144.99206164813012</v>
      </c>
    </row>
    <row r="2455" spans="2:3" x14ac:dyDescent="0.75">
      <c r="B2455" s="218">
        <v>2392</v>
      </c>
      <c r="C2455" s="217">
        <v>109.93464506392925</v>
      </c>
    </row>
    <row r="2456" spans="2:3" x14ac:dyDescent="0.75">
      <c r="B2456" s="218">
        <v>2393</v>
      </c>
      <c r="C2456" s="217">
        <v>132.45931144390343</v>
      </c>
    </row>
    <row r="2457" spans="2:3" x14ac:dyDescent="0.75">
      <c r="B2457" s="218">
        <v>2394</v>
      </c>
      <c r="C2457" s="217">
        <v>129.00769102629519</v>
      </c>
    </row>
    <row r="2458" spans="2:3" x14ac:dyDescent="0.75">
      <c r="B2458" s="218">
        <v>2395</v>
      </c>
      <c r="C2458" s="217">
        <v>166.23519548868128</v>
      </c>
    </row>
    <row r="2459" spans="2:3" x14ac:dyDescent="0.75">
      <c r="B2459" s="218">
        <v>2396</v>
      </c>
      <c r="C2459" s="217">
        <v>62.901567457137759</v>
      </c>
    </row>
    <row r="2460" spans="2:3" x14ac:dyDescent="0.75">
      <c r="B2460" s="218">
        <v>2397</v>
      </c>
      <c r="C2460" s="217">
        <v>101.02319638568082</v>
      </c>
    </row>
    <row r="2461" spans="2:3" x14ac:dyDescent="0.75">
      <c r="B2461" s="218">
        <v>2398</v>
      </c>
      <c r="C2461" s="217">
        <v>152.90716285806647</v>
      </c>
    </row>
    <row r="2462" spans="2:3" x14ac:dyDescent="0.75">
      <c r="B2462" s="218">
        <v>2399</v>
      </c>
      <c r="C2462" s="217">
        <v>188.25267516671661</v>
      </c>
    </row>
    <row r="2463" spans="2:3" x14ac:dyDescent="0.75">
      <c r="B2463" s="218">
        <v>2400</v>
      </c>
      <c r="C2463" s="217">
        <v>144.42090362468369</v>
      </c>
    </row>
    <row r="2464" spans="2:3" x14ac:dyDescent="0.75">
      <c r="B2464" s="218">
        <v>2401</v>
      </c>
      <c r="C2464" s="217">
        <v>98.512019400229974</v>
      </c>
    </row>
    <row r="2465" spans="2:3" x14ac:dyDescent="0.75">
      <c r="B2465" s="218">
        <v>2402</v>
      </c>
      <c r="C2465" s="217">
        <v>129.46889660728263</v>
      </c>
    </row>
    <row r="2466" spans="2:3" x14ac:dyDescent="0.75">
      <c r="B2466" s="218">
        <v>2403</v>
      </c>
      <c r="C2466" s="217">
        <v>170.82465113379095</v>
      </c>
    </row>
    <row r="2467" spans="2:3" x14ac:dyDescent="0.75">
      <c r="B2467" s="218">
        <v>2404</v>
      </c>
      <c r="C2467" s="217">
        <v>125.62399697113734</v>
      </c>
    </row>
    <row r="2468" spans="2:3" x14ac:dyDescent="0.75">
      <c r="B2468" s="218">
        <v>2405</v>
      </c>
      <c r="C2468" s="217">
        <v>114.03358244056443</v>
      </c>
    </row>
    <row r="2469" spans="2:3" x14ac:dyDescent="0.75">
      <c r="B2469" s="218">
        <v>2406</v>
      </c>
      <c r="C2469" s="217">
        <v>137.60531761656438</v>
      </c>
    </row>
    <row r="2470" spans="2:3" x14ac:dyDescent="0.75">
      <c r="B2470" s="218">
        <v>2407</v>
      </c>
      <c r="C2470" s="217">
        <v>155.13617424263691</v>
      </c>
    </row>
    <row r="2471" spans="2:3" x14ac:dyDescent="0.75">
      <c r="B2471" s="218">
        <v>2408</v>
      </c>
      <c r="C2471" s="217">
        <v>71.590229538134466</v>
      </c>
    </row>
    <row r="2472" spans="2:3" x14ac:dyDescent="0.75">
      <c r="B2472" s="218">
        <v>2409</v>
      </c>
      <c r="C2472" s="217">
        <v>116.70478895965408</v>
      </c>
    </row>
    <row r="2473" spans="2:3" x14ac:dyDescent="0.75">
      <c r="B2473" s="218">
        <v>2410</v>
      </c>
      <c r="C2473" s="217">
        <v>167.59469461730728</v>
      </c>
    </row>
    <row r="2474" spans="2:3" x14ac:dyDescent="0.75">
      <c r="B2474" s="218">
        <v>2411</v>
      </c>
      <c r="C2474" s="217">
        <v>124.30534239063334</v>
      </c>
    </row>
    <row r="2475" spans="2:3" x14ac:dyDescent="0.75">
      <c r="B2475" s="218">
        <v>2412</v>
      </c>
      <c r="C2475" s="217">
        <v>154.09956404590125</v>
      </c>
    </row>
    <row r="2476" spans="2:3" x14ac:dyDescent="0.75">
      <c r="B2476" s="218">
        <v>2413</v>
      </c>
      <c r="C2476" s="217">
        <v>142.96962273538705</v>
      </c>
    </row>
    <row r="2477" spans="2:3" x14ac:dyDescent="0.75">
      <c r="B2477" s="218">
        <v>2414</v>
      </c>
      <c r="C2477" s="217">
        <v>124.00274051009254</v>
      </c>
    </row>
    <row r="2478" spans="2:3" x14ac:dyDescent="0.75">
      <c r="B2478" s="218">
        <v>2415</v>
      </c>
      <c r="C2478" s="217">
        <v>78.795693717666083</v>
      </c>
    </row>
    <row r="2479" spans="2:3" x14ac:dyDescent="0.75">
      <c r="B2479" s="218">
        <v>2416</v>
      </c>
      <c r="C2479" s="217">
        <v>142.68724863190695</v>
      </c>
    </row>
    <row r="2480" spans="2:3" x14ac:dyDescent="0.75">
      <c r="B2480" s="218">
        <v>2417</v>
      </c>
      <c r="C2480" s="217">
        <v>173.40092257604124</v>
      </c>
    </row>
    <row r="2481" spans="2:3" x14ac:dyDescent="0.75">
      <c r="B2481" s="218">
        <v>2418</v>
      </c>
      <c r="C2481" s="217">
        <v>130.13910648743561</v>
      </c>
    </row>
    <row r="2482" spans="2:3" x14ac:dyDescent="0.75">
      <c r="B2482" s="218">
        <v>2419</v>
      </c>
      <c r="C2482" s="217">
        <v>107.97693773239351</v>
      </c>
    </row>
    <row r="2483" spans="2:3" x14ac:dyDescent="0.75">
      <c r="B2483" s="218">
        <v>2420</v>
      </c>
      <c r="C2483" s="217">
        <v>108.82559544015028</v>
      </c>
    </row>
    <row r="2484" spans="2:3" x14ac:dyDescent="0.75">
      <c r="B2484" s="218">
        <v>2421</v>
      </c>
      <c r="C2484" s="217">
        <v>141.19007797761449</v>
      </c>
    </row>
    <row r="2485" spans="2:3" x14ac:dyDescent="0.75">
      <c r="B2485" s="218">
        <v>2422</v>
      </c>
      <c r="C2485" s="217">
        <v>130.25330963446382</v>
      </c>
    </row>
    <row r="2486" spans="2:3" x14ac:dyDescent="0.75">
      <c r="B2486" s="218">
        <v>2423</v>
      </c>
      <c r="C2486" s="217">
        <v>105.72444074356501</v>
      </c>
    </row>
    <row r="2487" spans="2:3" x14ac:dyDescent="0.75">
      <c r="B2487" s="218">
        <v>2424</v>
      </c>
      <c r="C2487" s="217">
        <v>104.5684957067496</v>
      </c>
    </row>
    <row r="2488" spans="2:3" x14ac:dyDescent="0.75">
      <c r="B2488" s="218">
        <v>2425</v>
      </c>
      <c r="C2488" s="217">
        <v>124.22805286956968</v>
      </c>
    </row>
    <row r="2489" spans="2:3" x14ac:dyDescent="0.75">
      <c r="B2489" s="218">
        <v>2426</v>
      </c>
      <c r="C2489" s="217">
        <v>96.844677000281294</v>
      </c>
    </row>
    <row r="2490" spans="2:3" x14ac:dyDescent="0.75">
      <c r="B2490" s="218">
        <v>2427</v>
      </c>
      <c r="C2490" s="217">
        <v>144.21195293157371</v>
      </c>
    </row>
    <row r="2491" spans="2:3" x14ac:dyDescent="0.75">
      <c r="B2491" s="218">
        <v>2428</v>
      </c>
      <c r="C2491" s="217">
        <v>163.33308456793384</v>
      </c>
    </row>
    <row r="2492" spans="2:3" x14ac:dyDescent="0.75">
      <c r="B2492" s="218">
        <v>2429</v>
      </c>
      <c r="C2492" s="217">
        <v>140.26590819561693</v>
      </c>
    </row>
    <row r="2493" spans="2:3" x14ac:dyDescent="0.75">
      <c r="B2493" s="218">
        <v>2430</v>
      </c>
      <c r="C2493" s="217">
        <v>106.49160271864459</v>
      </c>
    </row>
    <row r="2494" spans="2:3" x14ac:dyDescent="0.75">
      <c r="B2494" s="218">
        <v>2431</v>
      </c>
      <c r="C2494" s="217">
        <v>137.04622597870039</v>
      </c>
    </row>
    <row r="2495" spans="2:3" x14ac:dyDescent="0.75">
      <c r="B2495" s="218">
        <v>2432</v>
      </c>
      <c r="C2495" s="217">
        <v>131.11048008194447</v>
      </c>
    </row>
    <row r="2496" spans="2:3" x14ac:dyDescent="0.75">
      <c r="B2496" s="218">
        <v>2433</v>
      </c>
      <c r="C2496" s="217">
        <v>102.79111194831999</v>
      </c>
    </row>
    <row r="2497" spans="2:3" x14ac:dyDescent="0.75">
      <c r="B2497" s="218">
        <v>2434</v>
      </c>
      <c r="C2497" s="217">
        <v>134.42170183709058</v>
      </c>
    </row>
    <row r="2498" spans="2:3" x14ac:dyDescent="0.75">
      <c r="B2498" s="218">
        <v>2435</v>
      </c>
      <c r="C2498" s="217">
        <v>92.09879849254861</v>
      </c>
    </row>
    <row r="2499" spans="2:3" x14ac:dyDescent="0.75">
      <c r="B2499" s="218">
        <v>2436</v>
      </c>
      <c r="C2499" s="217">
        <v>104.81419191758197</v>
      </c>
    </row>
    <row r="2500" spans="2:3" x14ac:dyDescent="0.75">
      <c r="B2500" s="218">
        <v>2437</v>
      </c>
      <c r="C2500" s="217">
        <v>144.92896451863908</v>
      </c>
    </row>
    <row r="2501" spans="2:3" x14ac:dyDescent="0.75">
      <c r="B2501" s="218">
        <v>2438</v>
      </c>
      <c r="C2501" s="217">
        <v>101.65467911454326</v>
      </c>
    </row>
    <row r="2502" spans="2:3" x14ac:dyDescent="0.75">
      <c r="B2502" s="218">
        <v>2439</v>
      </c>
      <c r="C2502" s="217">
        <v>166.20671215004054</v>
      </c>
    </row>
    <row r="2503" spans="2:3" x14ac:dyDescent="0.75">
      <c r="B2503" s="218">
        <v>2440</v>
      </c>
      <c r="C2503" s="217">
        <v>197.19380498717587</v>
      </c>
    </row>
    <row r="2504" spans="2:3" x14ac:dyDescent="0.75">
      <c r="B2504" s="218">
        <v>2441</v>
      </c>
      <c r="C2504" s="217">
        <v>127.84257656509875</v>
      </c>
    </row>
    <row r="2505" spans="2:3" x14ac:dyDescent="0.75">
      <c r="B2505" s="218">
        <v>2442</v>
      </c>
      <c r="C2505" s="217">
        <v>142.42729151670059</v>
      </c>
    </row>
    <row r="2506" spans="2:3" x14ac:dyDescent="0.75">
      <c r="B2506" s="218">
        <v>2443</v>
      </c>
      <c r="C2506" s="217">
        <v>197.92174731948089</v>
      </c>
    </row>
    <row r="2507" spans="2:3" x14ac:dyDescent="0.75">
      <c r="B2507" s="218">
        <v>2444</v>
      </c>
      <c r="C2507" s="217">
        <v>167.84665264429054</v>
      </c>
    </row>
    <row r="2508" spans="2:3" x14ac:dyDescent="0.75">
      <c r="B2508" s="218">
        <v>2445</v>
      </c>
      <c r="C2508" s="217">
        <v>106.61945860483367</v>
      </c>
    </row>
    <row r="2509" spans="2:3" x14ac:dyDescent="0.75">
      <c r="B2509" s="218">
        <v>2446</v>
      </c>
      <c r="C2509" s="217">
        <v>117.17933897384843</v>
      </c>
    </row>
    <row r="2510" spans="2:3" x14ac:dyDescent="0.75">
      <c r="B2510" s="218">
        <v>2447</v>
      </c>
      <c r="C2510" s="217">
        <v>125.64862155270133</v>
      </c>
    </row>
    <row r="2511" spans="2:3" x14ac:dyDescent="0.75">
      <c r="B2511" s="218">
        <v>2448</v>
      </c>
      <c r="C2511" s="217">
        <v>116.54761286024291</v>
      </c>
    </row>
    <row r="2512" spans="2:3" x14ac:dyDescent="0.75">
      <c r="B2512" s="218">
        <v>2449</v>
      </c>
      <c r="C2512" s="217">
        <v>166.4440782486258</v>
      </c>
    </row>
    <row r="2513" spans="2:3" x14ac:dyDescent="0.75">
      <c r="B2513" s="218">
        <v>2450</v>
      </c>
      <c r="C2513" s="217">
        <v>196.8986135749079</v>
      </c>
    </row>
    <row r="2514" spans="2:3" x14ac:dyDescent="0.75">
      <c r="B2514" s="218">
        <v>2451</v>
      </c>
      <c r="C2514" s="217">
        <v>89.136171653571367</v>
      </c>
    </row>
    <row r="2515" spans="2:3" x14ac:dyDescent="0.75">
      <c r="B2515" s="218">
        <v>2452</v>
      </c>
      <c r="C2515" s="217">
        <v>146.52696013271728</v>
      </c>
    </row>
    <row r="2516" spans="2:3" x14ac:dyDescent="0.75">
      <c r="B2516" s="218">
        <v>2453</v>
      </c>
      <c r="C2516" s="217">
        <v>71.358547999976295</v>
      </c>
    </row>
    <row r="2517" spans="2:3" x14ac:dyDescent="0.75">
      <c r="B2517" s="218">
        <v>2454</v>
      </c>
      <c r="C2517" s="217">
        <v>181.82316958593884</v>
      </c>
    </row>
    <row r="2518" spans="2:3" x14ac:dyDescent="0.75">
      <c r="B2518" s="218">
        <v>2455</v>
      </c>
      <c r="C2518" s="217">
        <v>89.469133624105808</v>
      </c>
    </row>
    <row r="2519" spans="2:3" x14ac:dyDescent="0.75">
      <c r="B2519" s="218">
        <v>2456</v>
      </c>
      <c r="C2519" s="217">
        <v>197.99683570713924</v>
      </c>
    </row>
    <row r="2520" spans="2:3" x14ac:dyDescent="0.75">
      <c r="B2520" s="218">
        <v>2457</v>
      </c>
      <c r="C2520" s="217">
        <v>102.64246087464861</v>
      </c>
    </row>
    <row r="2521" spans="2:3" x14ac:dyDescent="0.75">
      <c r="B2521" s="218">
        <v>2458</v>
      </c>
      <c r="C2521" s="217">
        <v>127.52658138936494</v>
      </c>
    </row>
    <row r="2522" spans="2:3" x14ac:dyDescent="0.75">
      <c r="B2522" s="218">
        <v>2459</v>
      </c>
      <c r="C2522" s="217">
        <v>125.02434070227747</v>
      </c>
    </row>
    <row r="2523" spans="2:3" x14ac:dyDescent="0.75">
      <c r="B2523" s="218">
        <v>2460</v>
      </c>
      <c r="C2523" s="217">
        <v>152.17695271806994</v>
      </c>
    </row>
    <row r="2524" spans="2:3" x14ac:dyDescent="0.75">
      <c r="B2524" s="218">
        <v>2461</v>
      </c>
      <c r="C2524" s="217">
        <v>117.86797090465943</v>
      </c>
    </row>
    <row r="2525" spans="2:3" x14ac:dyDescent="0.75">
      <c r="B2525" s="218">
        <v>2462</v>
      </c>
      <c r="C2525" s="217">
        <v>112.36096842040703</v>
      </c>
    </row>
    <row r="2526" spans="2:3" x14ac:dyDescent="0.75">
      <c r="B2526" s="218">
        <v>2463</v>
      </c>
      <c r="C2526" s="217">
        <v>150.35100109428922</v>
      </c>
    </row>
    <row r="2527" spans="2:3" x14ac:dyDescent="0.75">
      <c r="B2527" s="218">
        <v>2464</v>
      </c>
      <c r="C2527" s="217">
        <v>142.92615288461147</v>
      </c>
    </row>
    <row r="2528" spans="2:3" x14ac:dyDescent="0.75">
      <c r="B2528" s="218">
        <v>2465</v>
      </c>
      <c r="C2528" s="217">
        <v>110.88150908752152</v>
      </c>
    </row>
    <row r="2529" spans="2:3" x14ac:dyDescent="0.75">
      <c r="B2529" s="218">
        <v>2466</v>
      </c>
      <c r="C2529" s="217">
        <v>123.87090822652445</v>
      </c>
    </row>
    <row r="2530" spans="2:3" x14ac:dyDescent="0.75">
      <c r="B2530" s="218">
        <v>2467</v>
      </c>
      <c r="C2530" s="217">
        <v>101.02976089314632</v>
      </c>
    </row>
    <row r="2531" spans="2:3" x14ac:dyDescent="0.75">
      <c r="B2531" s="218">
        <v>2468</v>
      </c>
      <c r="C2531" s="217">
        <v>193.23807929273119</v>
      </c>
    </row>
    <row r="2532" spans="2:3" x14ac:dyDescent="0.75">
      <c r="B2532" s="218">
        <v>2469</v>
      </c>
      <c r="C2532" s="217">
        <v>125.28157195726075</v>
      </c>
    </row>
    <row r="2533" spans="2:3" x14ac:dyDescent="0.75">
      <c r="B2533" s="218">
        <v>2470</v>
      </c>
      <c r="C2533" s="217">
        <v>128.40232191549288</v>
      </c>
    </row>
    <row r="2534" spans="2:3" x14ac:dyDescent="0.75">
      <c r="B2534" s="218">
        <v>2471</v>
      </c>
      <c r="C2534" s="217">
        <v>133.58515432316671</v>
      </c>
    </row>
    <row r="2535" spans="2:3" x14ac:dyDescent="0.75">
      <c r="B2535" s="218">
        <v>2472</v>
      </c>
      <c r="C2535" s="217">
        <v>253.67057003834378</v>
      </c>
    </row>
    <row r="2536" spans="2:3" x14ac:dyDescent="0.75">
      <c r="B2536" s="218">
        <v>2473</v>
      </c>
      <c r="C2536" s="217">
        <v>205.28454720127354</v>
      </c>
    </row>
    <row r="2537" spans="2:3" x14ac:dyDescent="0.75">
      <c r="B2537" s="218">
        <v>2474</v>
      </c>
      <c r="C2537" s="217">
        <v>101.78771980572516</v>
      </c>
    </row>
    <row r="2538" spans="2:3" x14ac:dyDescent="0.75">
      <c r="B2538" s="218">
        <v>2475</v>
      </c>
      <c r="C2538" s="217">
        <v>104.68574100382533</v>
      </c>
    </row>
    <row r="2539" spans="2:3" x14ac:dyDescent="0.75">
      <c r="B2539" s="218">
        <v>2476</v>
      </c>
      <c r="C2539" s="217">
        <v>114.95380396070787</v>
      </c>
    </row>
    <row r="2540" spans="2:3" x14ac:dyDescent="0.75">
      <c r="B2540" s="218">
        <v>2477</v>
      </c>
      <c r="C2540" s="217">
        <v>149.912585892191</v>
      </c>
    </row>
    <row r="2541" spans="2:3" x14ac:dyDescent="0.75">
      <c r="B2541" s="218">
        <v>2478</v>
      </c>
      <c r="C2541" s="217">
        <v>131.54024861282562</v>
      </c>
    </row>
    <row r="2542" spans="2:3" x14ac:dyDescent="0.75">
      <c r="B2542" s="218">
        <v>2479</v>
      </c>
      <c r="C2542" s="217">
        <v>205.87283708072854</v>
      </c>
    </row>
    <row r="2543" spans="2:3" x14ac:dyDescent="0.75">
      <c r="B2543" s="218">
        <v>2480</v>
      </c>
      <c r="C2543" s="217">
        <v>114.25424806957822</v>
      </c>
    </row>
    <row r="2544" spans="2:3" x14ac:dyDescent="0.75">
      <c r="B2544" s="218">
        <v>2481</v>
      </c>
      <c r="C2544" s="217">
        <v>73.119260614659581</v>
      </c>
    </row>
    <row r="2545" spans="2:3" x14ac:dyDescent="0.75">
      <c r="B2545" s="218">
        <v>2482</v>
      </c>
      <c r="C2545" s="217">
        <v>119.44353398748432</v>
      </c>
    </row>
    <row r="2546" spans="2:3" x14ac:dyDescent="0.75">
      <c r="B2546" s="218">
        <v>2483</v>
      </c>
      <c r="C2546" s="217">
        <v>87.967427768221313</v>
      </c>
    </row>
    <row r="2547" spans="2:3" x14ac:dyDescent="0.75">
      <c r="B2547" s="218">
        <v>2484</v>
      </c>
      <c r="C2547" s="217">
        <v>175.7800596774137</v>
      </c>
    </row>
    <row r="2548" spans="2:3" x14ac:dyDescent="0.75">
      <c r="B2548" s="218">
        <v>2485</v>
      </c>
      <c r="C2548" s="217">
        <v>146.09921954653035</v>
      </c>
    </row>
    <row r="2549" spans="2:3" x14ac:dyDescent="0.75">
      <c r="B2549" s="218">
        <v>2486</v>
      </c>
      <c r="C2549" s="217">
        <v>88.040868753354417</v>
      </c>
    </row>
    <row r="2550" spans="2:3" x14ac:dyDescent="0.75">
      <c r="B2550" s="218">
        <v>2487</v>
      </c>
      <c r="C2550" s="217">
        <v>138.97226528550723</v>
      </c>
    </row>
    <row r="2551" spans="2:3" x14ac:dyDescent="0.75">
      <c r="B2551" s="218">
        <v>2488</v>
      </c>
      <c r="C2551" s="217">
        <v>161.82319503714831</v>
      </c>
    </row>
    <row r="2552" spans="2:3" x14ac:dyDescent="0.75">
      <c r="B2552" s="218">
        <v>2489</v>
      </c>
      <c r="C2552" s="217">
        <v>160.3575304529063</v>
      </c>
    </row>
    <row r="2553" spans="2:3" x14ac:dyDescent="0.75">
      <c r="B2553" s="218">
        <v>2490</v>
      </c>
      <c r="C2553" s="217">
        <v>135.01653353219046</v>
      </c>
    </row>
    <row r="2554" spans="2:3" x14ac:dyDescent="0.75">
      <c r="B2554" s="218">
        <v>2491</v>
      </c>
      <c r="C2554" s="217">
        <v>175.62987460310774</v>
      </c>
    </row>
    <row r="2555" spans="2:3" x14ac:dyDescent="0.75">
      <c r="B2555" s="218">
        <v>2492</v>
      </c>
      <c r="C2555" s="217">
        <v>172.63840754879308</v>
      </c>
    </row>
    <row r="2556" spans="2:3" x14ac:dyDescent="0.75">
      <c r="B2556" s="218">
        <v>2493</v>
      </c>
      <c r="C2556" s="217">
        <v>97.433210169929566</v>
      </c>
    </row>
    <row r="2557" spans="2:3" x14ac:dyDescent="0.75">
      <c r="B2557" s="218">
        <v>2494</v>
      </c>
      <c r="C2557" s="217">
        <v>85.628690449882313</v>
      </c>
    </row>
    <row r="2558" spans="2:3" x14ac:dyDescent="0.75">
      <c r="B2558" s="218">
        <v>2495</v>
      </c>
      <c r="C2558" s="217">
        <v>142.24269348545158</v>
      </c>
    </row>
    <row r="2559" spans="2:3" x14ac:dyDescent="0.75">
      <c r="B2559" s="218">
        <v>2496</v>
      </c>
      <c r="C2559" s="217">
        <v>46.426587699767822</v>
      </c>
    </row>
    <row r="2560" spans="2:3" x14ac:dyDescent="0.75">
      <c r="B2560" s="218">
        <v>2497</v>
      </c>
      <c r="C2560" s="217">
        <v>86.326688428207902</v>
      </c>
    </row>
    <row r="2561" spans="2:3" x14ac:dyDescent="0.75">
      <c r="B2561" s="218">
        <v>2498</v>
      </c>
      <c r="C2561" s="217">
        <v>130.47209560961832</v>
      </c>
    </row>
    <row r="2562" spans="2:3" x14ac:dyDescent="0.75">
      <c r="B2562" s="218">
        <v>2499</v>
      </c>
      <c r="C2562" s="217">
        <v>112.79052999908738</v>
      </c>
    </row>
    <row r="2563" spans="2:3" x14ac:dyDescent="0.75">
      <c r="B2563" s="218">
        <v>2500</v>
      </c>
      <c r="C2563" s="217">
        <v>73.780865942335737</v>
      </c>
    </row>
    <row r="2564" spans="2:3" x14ac:dyDescent="0.75">
      <c r="B2564" s="218">
        <v>2501</v>
      </c>
      <c r="C2564" s="217">
        <v>111.1492805730971</v>
      </c>
    </row>
    <row r="2565" spans="2:3" x14ac:dyDescent="0.75">
      <c r="B2565" s="218">
        <v>2502</v>
      </c>
      <c r="C2565" s="217">
        <v>159.3037774615633</v>
      </c>
    </row>
    <row r="2566" spans="2:3" x14ac:dyDescent="0.75">
      <c r="B2566" s="218">
        <v>2503</v>
      </c>
      <c r="C2566" s="217">
        <v>106.72803848016838</v>
      </c>
    </row>
    <row r="2567" spans="2:3" x14ac:dyDescent="0.75">
      <c r="B2567" s="218">
        <v>2504</v>
      </c>
      <c r="C2567" s="217">
        <v>145.11872699212122</v>
      </c>
    </row>
    <row r="2568" spans="2:3" x14ac:dyDescent="0.75">
      <c r="B2568" s="218">
        <v>2505</v>
      </c>
      <c r="C2568" s="217">
        <v>150.08810062939901</v>
      </c>
    </row>
    <row r="2569" spans="2:3" x14ac:dyDescent="0.75">
      <c r="B2569" s="218">
        <v>2506</v>
      </c>
      <c r="C2569" s="217">
        <v>107.07932959363087</v>
      </c>
    </row>
    <row r="2570" spans="2:3" x14ac:dyDescent="0.75">
      <c r="B2570" s="218">
        <v>2507</v>
      </c>
      <c r="C2570" s="217">
        <v>166.45314235026757</v>
      </c>
    </row>
    <row r="2571" spans="2:3" x14ac:dyDescent="0.75">
      <c r="B2571" s="218">
        <v>2508</v>
      </c>
      <c r="C2571" s="217">
        <v>164.90288561552285</v>
      </c>
    </row>
    <row r="2572" spans="2:3" x14ac:dyDescent="0.75">
      <c r="B2572" s="218">
        <v>2509</v>
      </c>
      <c r="C2572" s="217">
        <v>123.04141357539878</v>
      </c>
    </row>
    <row r="2573" spans="2:3" x14ac:dyDescent="0.75">
      <c r="B2573" s="218">
        <v>2510</v>
      </c>
      <c r="C2573" s="217">
        <v>136.81693124865436</v>
      </c>
    </row>
    <row r="2574" spans="2:3" x14ac:dyDescent="0.75">
      <c r="B2574" s="218">
        <v>2511</v>
      </c>
      <c r="C2574" s="217">
        <v>88.586409594773585</v>
      </c>
    </row>
    <row r="2575" spans="2:3" x14ac:dyDescent="0.75">
      <c r="B2575" s="218">
        <v>2512</v>
      </c>
      <c r="C2575" s="217">
        <v>225.25585901667796</v>
      </c>
    </row>
    <row r="2576" spans="2:3" x14ac:dyDescent="0.75">
      <c r="B2576" s="218">
        <v>2513</v>
      </c>
      <c r="C2576" s="217">
        <v>80.085517168541941</v>
      </c>
    </row>
    <row r="2577" spans="2:3" x14ac:dyDescent="0.75">
      <c r="B2577" s="218">
        <v>2514</v>
      </c>
      <c r="C2577" s="217">
        <v>73.731222502138507</v>
      </c>
    </row>
    <row r="2578" spans="2:3" x14ac:dyDescent="0.75">
      <c r="B2578" s="218">
        <v>2515</v>
      </c>
      <c r="C2578" s="217">
        <v>240.32022741994342</v>
      </c>
    </row>
    <row r="2579" spans="2:3" x14ac:dyDescent="0.75">
      <c r="B2579" s="218">
        <v>2516</v>
      </c>
      <c r="C2579" s="217">
        <v>147.2888002416984</v>
      </c>
    </row>
    <row r="2580" spans="2:3" x14ac:dyDescent="0.75">
      <c r="B2580" s="218">
        <v>2517</v>
      </c>
      <c r="C2580" s="217">
        <v>54.295728729019622</v>
      </c>
    </row>
    <row r="2581" spans="2:3" x14ac:dyDescent="0.75">
      <c r="B2581" s="218">
        <v>2518</v>
      </c>
      <c r="C2581" s="217">
        <v>99.591644472098309</v>
      </c>
    </row>
    <row r="2582" spans="2:3" x14ac:dyDescent="0.75">
      <c r="B2582" s="218">
        <v>2519</v>
      </c>
      <c r="C2582" s="217">
        <v>169.99333164889134</v>
      </c>
    </row>
    <row r="2583" spans="2:3" x14ac:dyDescent="0.75">
      <c r="B2583" s="218">
        <v>2520</v>
      </c>
      <c r="C2583" s="217">
        <v>163.28309980851634</v>
      </c>
    </row>
    <row r="2584" spans="2:3" x14ac:dyDescent="0.75">
      <c r="B2584" s="218">
        <v>2521</v>
      </c>
      <c r="C2584" s="217">
        <v>89.029403494159368</v>
      </c>
    </row>
    <row r="2585" spans="2:3" x14ac:dyDescent="0.75">
      <c r="B2585" s="218">
        <v>2522</v>
      </c>
      <c r="C2585" s="217">
        <v>62.102224733459366</v>
      </c>
    </row>
    <row r="2586" spans="2:3" x14ac:dyDescent="0.75">
      <c r="B2586" s="218">
        <v>2523</v>
      </c>
      <c r="C2586" s="217">
        <v>148.70560278914584</v>
      </c>
    </row>
    <row r="2587" spans="2:3" x14ac:dyDescent="0.75">
      <c r="B2587" s="218">
        <v>2524</v>
      </c>
      <c r="C2587" s="217">
        <v>135.56616015705058</v>
      </c>
    </row>
    <row r="2588" spans="2:3" x14ac:dyDescent="0.75">
      <c r="B2588" s="218">
        <v>2525</v>
      </c>
      <c r="C2588" s="217">
        <v>133.76399140714486</v>
      </c>
    </row>
    <row r="2589" spans="2:3" x14ac:dyDescent="0.75">
      <c r="B2589" s="218">
        <v>2526</v>
      </c>
      <c r="C2589" s="217">
        <v>115.43040797404433</v>
      </c>
    </row>
    <row r="2590" spans="2:3" x14ac:dyDescent="0.75">
      <c r="B2590" s="218">
        <v>2527</v>
      </c>
      <c r="C2590" s="217">
        <v>163.13661100389626</v>
      </c>
    </row>
    <row r="2591" spans="2:3" x14ac:dyDescent="0.75">
      <c r="B2591" s="218">
        <v>2528</v>
      </c>
      <c r="C2591" s="217">
        <v>124.81483721479594</v>
      </c>
    </row>
    <row r="2592" spans="2:3" x14ac:dyDescent="0.75">
      <c r="B2592" s="218">
        <v>2529</v>
      </c>
      <c r="C2592" s="217">
        <v>159.6140986588758</v>
      </c>
    </row>
    <row r="2593" spans="2:3" x14ac:dyDescent="0.75">
      <c r="B2593" s="218">
        <v>2530</v>
      </c>
      <c r="C2593" s="217">
        <v>129.97043709812337</v>
      </c>
    </row>
    <row r="2594" spans="2:3" x14ac:dyDescent="0.75">
      <c r="B2594" s="218">
        <v>2531</v>
      </c>
      <c r="C2594" s="217">
        <v>150.45314349483178</v>
      </c>
    </row>
    <row r="2595" spans="2:3" x14ac:dyDescent="0.75">
      <c r="B2595" s="218">
        <v>2532</v>
      </c>
      <c r="C2595" s="217">
        <v>112.74709868079081</v>
      </c>
    </row>
    <row r="2596" spans="2:3" x14ac:dyDescent="0.75">
      <c r="B2596" s="218">
        <v>2533</v>
      </c>
      <c r="C2596" s="217">
        <v>193.51510004076931</v>
      </c>
    </row>
    <row r="2597" spans="2:3" x14ac:dyDescent="0.75">
      <c r="B2597" s="218">
        <v>2534</v>
      </c>
      <c r="C2597" s="217">
        <v>157.54950332354829</v>
      </c>
    </row>
    <row r="2598" spans="2:3" x14ac:dyDescent="0.75">
      <c r="B2598" s="218">
        <v>2535</v>
      </c>
      <c r="C2598" s="217">
        <v>74.859756399512719</v>
      </c>
    </row>
    <row r="2599" spans="2:3" x14ac:dyDescent="0.75">
      <c r="B2599" s="218">
        <v>2536</v>
      </c>
      <c r="C2599" s="217">
        <v>113.47908307978761</v>
      </c>
    </row>
    <row r="2600" spans="2:3" x14ac:dyDescent="0.75">
      <c r="B2600" s="218">
        <v>2537</v>
      </c>
      <c r="C2600" s="217">
        <v>91.225261770518401</v>
      </c>
    </row>
    <row r="2601" spans="2:3" x14ac:dyDescent="0.75">
      <c r="B2601" s="218">
        <v>2538</v>
      </c>
      <c r="C2601" s="217">
        <v>153.62689631103237</v>
      </c>
    </row>
    <row r="2602" spans="2:3" x14ac:dyDescent="0.75">
      <c r="B2602" s="218">
        <v>2539</v>
      </c>
      <c r="C2602" s="217">
        <v>188.46317145076807</v>
      </c>
    </row>
    <row r="2603" spans="2:3" x14ac:dyDescent="0.75">
      <c r="B2603" s="218">
        <v>2540</v>
      </c>
      <c r="C2603" s="217">
        <v>129.3873955418253</v>
      </c>
    </row>
    <row r="2604" spans="2:3" x14ac:dyDescent="0.75">
      <c r="B2604" s="218">
        <v>2541</v>
      </c>
      <c r="C2604" s="217">
        <v>133.032315096926</v>
      </c>
    </row>
    <row r="2605" spans="2:3" x14ac:dyDescent="0.75">
      <c r="B2605" s="218">
        <v>2542</v>
      </c>
      <c r="C2605" s="217">
        <v>90.931417899243073</v>
      </c>
    </row>
    <row r="2606" spans="2:3" x14ac:dyDescent="0.75">
      <c r="B2606" s="218">
        <v>2543</v>
      </c>
      <c r="C2606" s="217">
        <v>121.73947282714128</v>
      </c>
    </row>
    <row r="2607" spans="2:3" x14ac:dyDescent="0.75">
      <c r="B2607" s="218">
        <v>2544</v>
      </c>
      <c r="C2607" s="217">
        <v>149.61726523466751</v>
      </c>
    </row>
    <row r="2608" spans="2:3" x14ac:dyDescent="0.75">
      <c r="B2608" s="218">
        <v>2545</v>
      </c>
      <c r="C2608" s="217">
        <v>134.1306705182966</v>
      </c>
    </row>
    <row r="2609" spans="2:3" x14ac:dyDescent="0.75">
      <c r="B2609" s="218">
        <v>2546</v>
      </c>
      <c r="C2609" s="217">
        <v>115.86592919404167</v>
      </c>
    </row>
    <row r="2610" spans="2:3" x14ac:dyDescent="0.75">
      <c r="B2610" s="218">
        <v>2547</v>
      </c>
      <c r="C2610" s="217">
        <v>81.555959124822735</v>
      </c>
    </row>
    <row r="2611" spans="2:3" x14ac:dyDescent="0.75">
      <c r="B2611" s="218">
        <v>2548</v>
      </c>
      <c r="C2611" s="217">
        <v>147.3222096032498</v>
      </c>
    </row>
    <row r="2612" spans="2:3" x14ac:dyDescent="0.75">
      <c r="B2612" s="218">
        <v>2549</v>
      </c>
      <c r="C2612" s="217">
        <v>146.37911417318267</v>
      </c>
    </row>
    <row r="2613" spans="2:3" x14ac:dyDescent="0.75">
      <c r="B2613" s="218">
        <v>2550</v>
      </c>
      <c r="C2613" s="217">
        <v>183.17190808896575</v>
      </c>
    </row>
    <row r="2614" spans="2:3" x14ac:dyDescent="0.75">
      <c r="B2614" s="218">
        <v>2551</v>
      </c>
      <c r="C2614" s="217">
        <v>76.463891501932551</v>
      </c>
    </row>
    <row r="2615" spans="2:3" x14ac:dyDescent="0.75">
      <c r="B2615" s="218">
        <v>2552</v>
      </c>
      <c r="C2615" s="217">
        <v>107.29437809673601</v>
      </c>
    </row>
    <row r="2616" spans="2:3" x14ac:dyDescent="0.75">
      <c r="B2616" s="218">
        <v>2553</v>
      </c>
      <c r="C2616" s="217">
        <v>135.71575808415915</v>
      </c>
    </row>
    <row r="2617" spans="2:3" x14ac:dyDescent="0.75">
      <c r="B2617" s="218">
        <v>2554</v>
      </c>
      <c r="C2617" s="217">
        <v>136.02565372426244</v>
      </c>
    </row>
    <row r="2618" spans="2:3" x14ac:dyDescent="0.75">
      <c r="B2618" s="218">
        <v>2555</v>
      </c>
      <c r="C2618" s="217">
        <v>168.52629255134079</v>
      </c>
    </row>
    <row r="2619" spans="2:3" x14ac:dyDescent="0.75">
      <c r="B2619" s="218">
        <v>2556</v>
      </c>
      <c r="C2619" s="217">
        <v>146.5360356453613</v>
      </c>
    </row>
    <row r="2620" spans="2:3" x14ac:dyDescent="0.75">
      <c r="B2620" s="218">
        <v>2557</v>
      </c>
      <c r="C2620" s="217">
        <v>103.4468796376368</v>
      </c>
    </row>
    <row r="2621" spans="2:3" x14ac:dyDescent="0.75">
      <c r="B2621" s="218">
        <v>2558</v>
      </c>
      <c r="C2621" s="217">
        <v>80.865031482606</v>
      </c>
    </row>
    <row r="2622" spans="2:3" x14ac:dyDescent="0.75">
      <c r="B2622" s="218">
        <v>2559</v>
      </c>
      <c r="C2622" s="217">
        <v>184.42886351995662</v>
      </c>
    </row>
    <row r="2623" spans="2:3" x14ac:dyDescent="0.75">
      <c r="B2623" s="218">
        <v>2560</v>
      </c>
      <c r="C2623" s="217">
        <v>80.503164043691456</v>
      </c>
    </row>
    <row r="2624" spans="2:3" x14ac:dyDescent="0.75">
      <c r="B2624" s="218">
        <v>2561</v>
      </c>
      <c r="C2624" s="217">
        <v>124.80463032981203</v>
      </c>
    </row>
    <row r="2625" spans="2:3" x14ac:dyDescent="0.75">
      <c r="B2625" s="218">
        <v>2562</v>
      </c>
      <c r="C2625" s="217">
        <v>195.35213740156894</v>
      </c>
    </row>
    <row r="2626" spans="2:3" x14ac:dyDescent="0.75">
      <c r="B2626" s="218">
        <v>2563</v>
      </c>
      <c r="C2626" s="217">
        <v>155.71989040016533</v>
      </c>
    </row>
    <row r="2627" spans="2:3" x14ac:dyDescent="0.75">
      <c r="B2627" s="218">
        <v>2564</v>
      </c>
      <c r="C2627" s="217">
        <v>120.08594235490064</v>
      </c>
    </row>
    <row r="2628" spans="2:3" x14ac:dyDescent="0.75">
      <c r="B2628" s="218">
        <v>2565</v>
      </c>
      <c r="C2628" s="217">
        <v>83.301421935027506</v>
      </c>
    </row>
    <row r="2629" spans="2:3" x14ac:dyDescent="0.75">
      <c r="B2629" s="218">
        <v>2566</v>
      </c>
      <c r="C2629" s="217">
        <v>126.09870504673404</v>
      </c>
    </row>
    <row r="2630" spans="2:3" x14ac:dyDescent="0.75">
      <c r="B2630" s="218">
        <v>2567</v>
      </c>
      <c r="C2630" s="217">
        <v>160.99083698311702</v>
      </c>
    </row>
    <row r="2631" spans="2:3" x14ac:dyDescent="0.75">
      <c r="B2631" s="218">
        <v>2568</v>
      </c>
      <c r="C2631" s="217">
        <v>96.11969535560155</v>
      </c>
    </row>
    <row r="2632" spans="2:3" x14ac:dyDescent="0.75">
      <c r="B2632" s="218">
        <v>2569</v>
      </c>
      <c r="C2632" s="217">
        <v>137.53285490714697</v>
      </c>
    </row>
    <row r="2633" spans="2:3" x14ac:dyDescent="0.75">
      <c r="B2633" s="218">
        <v>2570</v>
      </c>
      <c r="C2633" s="217">
        <v>98.665367750903471</v>
      </c>
    </row>
    <row r="2634" spans="2:3" x14ac:dyDescent="0.75">
      <c r="B2634" s="218">
        <v>2571</v>
      </c>
      <c r="C2634" s="217">
        <v>95.422968270425741</v>
      </c>
    </row>
    <row r="2635" spans="2:3" x14ac:dyDescent="0.75">
      <c r="B2635" s="218">
        <v>2572</v>
      </c>
      <c r="C2635" s="217">
        <v>132.79136779554784</v>
      </c>
    </row>
    <row r="2636" spans="2:3" x14ac:dyDescent="0.75">
      <c r="B2636" s="218">
        <v>2573</v>
      </c>
      <c r="C2636" s="217">
        <v>186.42337885131326</v>
      </c>
    </row>
    <row r="2637" spans="2:3" x14ac:dyDescent="0.75">
      <c r="B2637" s="218">
        <v>2574</v>
      </c>
      <c r="C2637" s="217">
        <v>113.55669858250599</v>
      </c>
    </row>
    <row r="2638" spans="2:3" x14ac:dyDescent="0.75">
      <c r="B2638" s="218">
        <v>2575</v>
      </c>
      <c r="C2638" s="217">
        <v>140.67238017175274</v>
      </c>
    </row>
    <row r="2639" spans="2:3" x14ac:dyDescent="0.75">
      <c r="B2639" s="218">
        <v>2576</v>
      </c>
      <c r="C2639" s="217">
        <v>138.11702096140951</v>
      </c>
    </row>
    <row r="2640" spans="2:3" x14ac:dyDescent="0.75">
      <c r="B2640" s="218">
        <v>2577</v>
      </c>
      <c r="C2640" s="217">
        <v>106.72491795781019</v>
      </c>
    </row>
    <row r="2641" spans="2:3" x14ac:dyDescent="0.75">
      <c r="B2641" s="218">
        <v>2578</v>
      </c>
      <c r="C2641" s="217">
        <v>231.54249454309266</v>
      </c>
    </row>
    <row r="2642" spans="2:3" x14ac:dyDescent="0.75">
      <c r="B2642" s="218">
        <v>2579</v>
      </c>
      <c r="C2642" s="217">
        <v>128.65528185228951</v>
      </c>
    </row>
    <row r="2643" spans="2:3" x14ac:dyDescent="0.75">
      <c r="B2643" s="218">
        <v>2580</v>
      </c>
      <c r="C2643" s="217">
        <v>146.08524844451804</v>
      </c>
    </row>
    <row r="2644" spans="2:3" x14ac:dyDescent="0.75">
      <c r="B2644" s="218">
        <v>2581</v>
      </c>
      <c r="C2644" s="217">
        <v>137.57744836369332</v>
      </c>
    </row>
    <row r="2645" spans="2:3" x14ac:dyDescent="0.75">
      <c r="B2645" s="218">
        <v>2582</v>
      </c>
      <c r="C2645" s="217">
        <v>149.6386905599046</v>
      </c>
    </row>
    <row r="2646" spans="2:3" x14ac:dyDescent="0.75">
      <c r="B2646" s="218">
        <v>2583</v>
      </c>
      <c r="C2646" s="217">
        <v>145.7959913787324</v>
      </c>
    </row>
    <row r="2647" spans="2:3" x14ac:dyDescent="0.75">
      <c r="B2647" s="218">
        <v>2584</v>
      </c>
      <c r="C2647" s="217">
        <v>109.99814307614011</v>
      </c>
    </row>
    <row r="2648" spans="2:3" x14ac:dyDescent="0.75">
      <c r="B2648" s="218">
        <v>2585</v>
      </c>
      <c r="C2648" s="217">
        <v>159.61310232492971</v>
      </c>
    </row>
    <row r="2649" spans="2:3" x14ac:dyDescent="0.75">
      <c r="B2649" s="218">
        <v>2586</v>
      </c>
      <c r="C2649" s="217">
        <v>150.65060197380578</v>
      </c>
    </row>
    <row r="2650" spans="2:3" x14ac:dyDescent="0.75">
      <c r="B2650" s="218">
        <v>2587</v>
      </c>
      <c r="C2650" s="217">
        <v>105.41479338982039</v>
      </c>
    </row>
    <row r="2651" spans="2:3" x14ac:dyDescent="0.75">
      <c r="B2651" s="218">
        <v>2588</v>
      </c>
      <c r="C2651" s="217">
        <v>99.993005091267364</v>
      </c>
    </row>
    <row r="2652" spans="2:3" x14ac:dyDescent="0.75">
      <c r="B2652" s="218">
        <v>2589</v>
      </c>
      <c r="C2652" s="217">
        <v>99.349912812183177</v>
      </c>
    </row>
    <row r="2653" spans="2:3" x14ac:dyDescent="0.75">
      <c r="B2653" s="218">
        <v>2590</v>
      </c>
      <c r="C2653" s="217">
        <v>107.32222699449999</v>
      </c>
    </row>
    <row r="2654" spans="2:3" x14ac:dyDescent="0.75">
      <c r="B2654" s="218">
        <v>2591</v>
      </c>
      <c r="C2654" s="217">
        <v>126.62053264258321</v>
      </c>
    </row>
    <row r="2655" spans="2:3" x14ac:dyDescent="0.75">
      <c r="B2655" s="218">
        <v>2592</v>
      </c>
      <c r="C2655" s="217">
        <v>113.6004744259058</v>
      </c>
    </row>
    <row r="2656" spans="2:3" x14ac:dyDescent="0.75">
      <c r="B2656" s="218">
        <v>2593</v>
      </c>
      <c r="C2656" s="217">
        <v>115.6662987762853</v>
      </c>
    </row>
    <row r="2657" spans="2:3" x14ac:dyDescent="0.75">
      <c r="B2657" s="218">
        <v>2594</v>
      </c>
      <c r="C2657" s="217">
        <v>201.2119816796926</v>
      </c>
    </row>
    <row r="2658" spans="2:3" x14ac:dyDescent="0.75">
      <c r="B2658" s="218">
        <v>2595</v>
      </c>
      <c r="C2658" s="217">
        <v>135.25503158989761</v>
      </c>
    </row>
    <row r="2659" spans="2:3" x14ac:dyDescent="0.75">
      <c r="B2659" s="218">
        <v>2596</v>
      </c>
      <c r="C2659" s="217">
        <v>132.32579198212633</v>
      </c>
    </row>
    <row r="2660" spans="2:3" x14ac:dyDescent="0.75">
      <c r="B2660" s="218">
        <v>2597</v>
      </c>
      <c r="C2660" s="217">
        <v>208.24522466541981</v>
      </c>
    </row>
    <row r="2661" spans="2:3" x14ac:dyDescent="0.75">
      <c r="B2661" s="218">
        <v>2598</v>
      </c>
      <c r="C2661" s="217">
        <v>182.153755767136</v>
      </c>
    </row>
    <row r="2662" spans="2:3" x14ac:dyDescent="0.75">
      <c r="B2662" s="218">
        <v>2599</v>
      </c>
      <c r="C2662" s="217">
        <v>93.146621687646871</v>
      </c>
    </row>
    <row r="2663" spans="2:3" x14ac:dyDescent="0.75">
      <c r="B2663" s="218">
        <v>2600</v>
      </c>
      <c r="C2663" s="217">
        <v>87.62745234547242</v>
      </c>
    </row>
    <row r="2664" spans="2:3" x14ac:dyDescent="0.75">
      <c r="B2664" s="218">
        <v>2601</v>
      </c>
      <c r="C2664" s="217">
        <v>86.399252075330153</v>
      </c>
    </row>
    <row r="2665" spans="2:3" x14ac:dyDescent="0.75">
      <c r="B2665" s="218">
        <v>2602</v>
      </c>
      <c r="C2665" s="217">
        <v>113.08170704758524</v>
      </c>
    </row>
    <row r="2666" spans="2:3" x14ac:dyDescent="0.75">
      <c r="B2666" s="218">
        <v>2603</v>
      </c>
      <c r="C2666" s="217">
        <v>135.74472553938321</v>
      </c>
    </row>
    <row r="2667" spans="2:3" x14ac:dyDescent="0.75">
      <c r="B2667" s="218">
        <v>2604</v>
      </c>
      <c r="C2667" s="217">
        <v>178.72120558890092</v>
      </c>
    </row>
    <row r="2668" spans="2:3" x14ac:dyDescent="0.75">
      <c r="B2668" s="218">
        <v>2605</v>
      </c>
      <c r="C2668" s="217">
        <v>153.4917419309314</v>
      </c>
    </row>
    <row r="2669" spans="2:3" x14ac:dyDescent="0.75">
      <c r="B2669" s="218">
        <v>2606</v>
      </c>
      <c r="C2669" s="217">
        <v>118.87532317127041</v>
      </c>
    </row>
    <row r="2670" spans="2:3" x14ac:dyDescent="0.75">
      <c r="B2670" s="218">
        <v>2607</v>
      </c>
      <c r="C2670" s="217">
        <v>200.18921826597079</v>
      </c>
    </row>
    <row r="2671" spans="2:3" x14ac:dyDescent="0.75">
      <c r="B2671" s="218">
        <v>2608</v>
      </c>
      <c r="C2671" s="217">
        <v>78.451543995547041</v>
      </c>
    </row>
    <row r="2672" spans="2:3" x14ac:dyDescent="0.75">
      <c r="B2672" s="218">
        <v>2609</v>
      </c>
      <c r="C2672" s="217">
        <v>139.58547758742682</v>
      </c>
    </row>
    <row r="2673" spans="2:3" x14ac:dyDescent="0.75">
      <c r="B2673" s="218">
        <v>2610</v>
      </c>
      <c r="C2673" s="217">
        <v>122.64824164027648</v>
      </c>
    </row>
    <row r="2674" spans="2:3" x14ac:dyDescent="0.75">
      <c r="B2674" s="218">
        <v>2611</v>
      </c>
      <c r="C2674" s="217">
        <v>115.84850053069115</v>
      </c>
    </row>
    <row r="2675" spans="2:3" x14ac:dyDescent="0.75">
      <c r="B2675" s="218">
        <v>2612</v>
      </c>
      <c r="C2675" s="217">
        <v>90.283076221014852</v>
      </c>
    </row>
    <row r="2676" spans="2:3" x14ac:dyDescent="0.75">
      <c r="B2676" s="218">
        <v>2613</v>
      </c>
      <c r="C2676" s="217">
        <v>174.0925213125534</v>
      </c>
    </row>
    <row r="2677" spans="2:3" x14ac:dyDescent="0.75">
      <c r="B2677" s="218">
        <v>2614</v>
      </c>
      <c r="C2677" s="217">
        <v>176.79296790737561</v>
      </c>
    </row>
    <row r="2678" spans="2:3" x14ac:dyDescent="0.75">
      <c r="B2678" s="218">
        <v>2615</v>
      </c>
      <c r="C2678" s="217">
        <v>106.38208875233404</v>
      </c>
    </row>
    <row r="2679" spans="2:3" x14ac:dyDescent="0.75">
      <c r="B2679" s="218">
        <v>2616</v>
      </c>
      <c r="C2679" s="217">
        <v>88.282234753900838</v>
      </c>
    </row>
    <row r="2680" spans="2:3" x14ac:dyDescent="0.75">
      <c r="B2680" s="218">
        <v>2617</v>
      </c>
      <c r="C2680" s="217">
        <v>135.07965804813682</v>
      </c>
    </row>
    <row r="2681" spans="2:3" x14ac:dyDescent="0.75">
      <c r="B2681" s="218">
        <v>2618</v>
      </c>
      <c r="C2681" s="217">
        <v>138.97279668730769</v>
      </c>
    </row>
    <row r="2682" spans="2:3" x14ac:dyDescent="0.75">
      <c r="B2682" s="218">
        <v>2619</v>
      </c>
      <c r="C2682" s="217">
        <v>193.50162129832759</v>
      </c>
    </row>
    <row r="2683" spans="2:3" x14ac:dyDescent="0.75">
      <c r="B2683" s="218">
        <v>2620</v>
      </c>
      <c r="C2683" s="217">
        <v>168.79917862337064</v>
      </c>
    </row>
    <row r="2684" spans="2:3" x14ac:dyDescent="0.75">
      <c r="B2684" s="218">
        <v>2621</v>
      </c>
      <c r="C2684" s="217">
        <v>241.55815165252091</v>
      </c>
    </row>
    <row r="2685" spans="2:3" x14ac:dyDescent="0.75">
      <c r="B2685" s="218">
        <v>2622</v>
      </c>
      <c r="C2685" s="217">
        <v>93.494157279584144</v>
      </c>
    </row>
    <row r="2686" spans="2:3" x14ac:dyDescent="0.75">
      <c r="B2686" s="218">
        <v>2623</v>
      </c>
      <c r="C2686" s="217">
        <v>161.49472907842357</v>
      </c>
    </row>
    <row r="2687" spans="2:3" x14ac:dyDescent="0.75">
      <c r="B2687" s="218">
        <v>2624</v>
      </c>
      <c r="C2687" s="217">
        <v>150.99838454529009</v>
      </c>
    </row>
    <row r="2688" spans="2:3" x14ac:dyDescent="0.75">
      <c r="B2688" s="218">
        <v>2625</v>
      </c>
      <c r="C2688" s="217">
        <v>151.27955872371723</v>
      </c>
    </row>
    <row r="2689" spans="2:3" x14ac:dyDescent="0.75">
      <c r="B2689" s="218">
        <v>2626</v>
      </c>
      <c r="C2689" s="217">
        <v>146.0047000304989</v>
      </c>
    </row>
    <row r="2690" spans="2:3" x14ac:dyDescent="0.75">
      <c r="B2690" s="218">
        <v>2627</v>
      </c>
      <c r="C2690" s="217">
        <v>167.13420280809959</v>
      </c>
    </row>
    <row r="2691" spans="2:3" x14ac:dyDescent="0.75">
      <c r="B2691" s="218">
        <v>2628</v>
      </c>
      <c r="C2691" s="217">
        <v>119.08588671751045</v>
      </c>
    </row>
    <row r="2692" spans="2:3" x14ac:dyDescent="0.75">
      <c r="B2692" s="218">
        <v>2629</v>
      </c>
      <c r="C2692" s="217">
        <v>163.27796348081591</v>
      </c>
    </row>
    <row r="2693" spans="2:3" x14ac:dyDescent="0.75">
      <c r="B2693" s="218">
        <v>2630</v>
      </c>
      <c r="C2693" s="217">
        <v>159.02973249334929</v>
      </c>
    </row>
    <row r="2694" spans="2:3" x14ac:dyDescent="0.75">
      <c r="B2694" s="218">
        <v>2631</v>
      </c>
      <c r="C2694" s="217">
        <v>84.677617899871336</v>
      </c>
    </row>
    <row r="2695" spans="2:3" x14ac:dyDescent="0.75">
      <c r="B2695" s="218">
        <v>2632</v>
      </c>
      <c r="C2695" s="217">
        <v>120.79137836573092</v>
      </c>
    </row>
    <row r="2696" spans="2:3" x14ac:dyDescent="0.75">
      <c r="B2696" s="218">
        <v>2633</v>
      </c>
      <c r="C2696" s="217">
        <v>170.02492083873415</v>
      </c>
    </row>
    <row r="2697" spans="2:3" x14ac:dyDescent="0.75">
      <c r="B2697" s="218">
        <v>2634</v>
      </c>
      <c r="C2697" s="217">
        <v>146.04917671237453</v>
      </c>
    </row>
    <row r="2698" spans="2:3" x14ac:dyDescent="0.75">
      <c r="B2698" s="218">
        <v>2635</v>
      </c>
      <c r="C2698" s="217">
        <v>78.178248986931976</v>
      </c>
    </row>
    <row r="2699" spans="2:3" x14ac:dyDescent="0.75">
      <c r="B2699" s="218">
        <v>2636</v>
      </c>
      <c r="C2699" s="217">
        <v>88.91772499039287</v>
      </c>
    </row>
    <row r="2700" spans="2:3" x14ac:dyDescent="0.75">
      <c r="B2700" s="218">
        <v>2637</v>
      </c>
      <c r="C2700" s="217">
        <v>112.33441754259447</v>
      </c>
    </row>
    <row r="2701" spans="2:3" x14ac:dyDescent="0.75">
      <c r="B2701" s="218">
        <v>2638</v>
      </c>
      <c r="C2701" s="217">
        <v>97.258730282216419</v>
      </c>
    </row>
    <row r="2702" spans="2:3" x14ac:dyDescent="0.75">
      <c r="B2702" s="218">
        <v>2639</v>
      </c>
      <c r="C2702" s="217">
        <v>75.985455506649032</v>
      </c>
    </row>
    <row r="2703" spans="2:3" x14ac:dyDescent="0.75">
      <c r="B2703" s="218">
        <v>2640</v>
      </c>
      <c r="C2703" s="217">
        <v>164.98763984572696</v>
      </c>
    </row>
    <row r="2704" spans="2:3" x14ac:dyDescent="0.75">
      <c r="B2704" s="218">
        <v>2641</v>
      </c>
      <c r="C2704" s="217">
        <v>135.80907993319533</v>
      </c>
    </row>
    <row r="2705" spans="2:3" x14ac:dyDescent="0.75">
      <c r="B2705" s="218">
        <v>2642</v>
      </c>
      <c r="C2705" s="217">
        <v>158.78593189628046</v>
      </c>
    </row>
    <row r="2706" spans="2:3" x14ac:dyDescent="0.75">
      <c r="B2706" s="218">
        <v>2643</v>
      </c>
      <c r="C2706" s="217">
        <v>123.77800106670216</v>
      </c>
    </row>
    <row r="2707" spans="2:3" x14ac:dyDescent="0.75">
      <c r="B2707" s="218">
        <v>2644</v>
      </c>
      <c r="C2707" s="217">
        <v>103.479982667432</v>
      </c>
    </row>
    <row r="2708" spans="2:3" x14ac:dyDescent="0.75">
      <c r="B2708" s="218">
        <v>2645</v>
      </c>
      <c r="C2708" s="217">
        <v>117.60859524511667</v>
      </c>
    </row>
    <row r="2709" spans="2:3" x14ac:dyDescent="0.75">
      <c r="B2709" s="218">
        <v>2646</v>
      </c>
      <c r="C2709" s="217">
        <v>108.27405738521821</v>
      </c>
    </row>
    <row r="2710" spans="2:3" x14ac:dyDescent="0.75">
      <c r="B2710" s="218">
        <v>2647</v>
      </c>
      <c r="C2710" s="217">
        <v>198.76358162000861</v>
      </c>
    </row>
    <row r="2711" spans="2:3" x14ac:dyDescent="0.75">
      <c r="B2711" s="218">
        <v>2648</v>
      </c>
      <c r="C2711" s="217">
        <v>120.0635172771085</v>
      </c>
    </row>
    <row r="2712" spans="2:3" x14ac:dyDescent="0.75">
      <c r="B2712" s="218">
        <v>2649</v>
      </c>
      <c r="C2712" s="217">
        <v>130.9297960725626</v>
      </c>
    </row>
    <row r="2713" spans="2:3" x14ac:dyDescent="0.75">
      <c r="B2713" s="218">
        <v>2650</v>
      </c>
      <c r="C2713" s="217">
        <v>224.14316632907904</v>
      </c>
    </row>
    <row r="2714" spans="2:3" x14ac:dyDescent="0.75">
      <c r="B2714" s="218">
        <v>2651</v>
      </c>
      <c r="C2714" s="217">
        <v>174.07251104878924</v>
      </c>
    </row>
    <row r="2715" spans="2:3" x14ac:dyDescent="0.75">
      <c r="B2715" s="218">
        <v>2652</v>
      </c>
      <c r="C2715" s="217">
        <v>217.71626811942542</v>
      </c>
    </row>
    <row r="2716" spans="2:3" x14ac:dyDescent="0.75">
      <c r="B2716" s="218">
        <v>2653</v>
      </c>
      <c r="C2716" s="217">
        <v>153.97994002226156</v>
      </c>
    </row>
    <row r="2717" spans="2:3" x14ac:dyDescent="0.75">
      <c r="B2717" s="218">
        <v>2654</v>
      </c>
      <c r="C2717" s="217">
        <v>104.16788845611477</v>
      </c>
    </row>
    <row r="2718" spans="2:3" x14ac:dyDescent="0.75">
      <c r="B2718" s="218">
        <v>2655</v>
      </c>
      <c r="C2718" s="217">
        <v>173.06521503336603</v>
      </c>
    </row>
    <row r="2719" spans="2:3" x14ac:dyDescent="0.75">
      <c r="B2719" s="218">
        <v>2656</v>
      </c>
      <c r="C2719" s="217">
        <v>143.89148013529842</v>
      </c>
    </row>
    <row r="2720" spans="2:3" x14ac:dyDescent="0.75">
      <c r="B2720" s="218">
        <v>2657</v>
      </c>
      <c r="C2720" s="217">
        <v>124.61915729071845</v>
      </c>
    </row>
    <row r="2721" spans="2:3" x14ac:dyDescent="0.75">
      <c r="B2721" s="218">
        <v>2658</v>
      </c>
      <c r="C2721" s="217">
        <v>111.98835544931738</v>
      </c>
    </row>
    <row r="2722" spans="2:3" x14ac:dyDescent="0.75">
      <c r="B2722" s="218">
        <v>2659</v>
      </c>
      <c r="C2722" s="217">
        <v>95.915510244019032</v>
      </c>
    </row>
    <row r="2723" spans="2:3" x14ac:dyDescent="0.75">
      <c r="B2723" s="218">
        <v>2660</v>
      </c>
      <c r="C2723" s="217">
        <v>107.95238096804259</v>
      </c>
    </row>
    <row r="2724" spans="2:3" x14ac:dyDescent="0.75">
      <c r="B2724" s="218">
        <v>2661</v>
      </c>
      <c r="C2724" s="217">
        <v>81.87533806747004</v>
      </c>
    </row>
    <row r="2725" spans="2:3" x14ac:dyDescent="0.75">
      <c r="B2725" s="218">
        <v>2662</v>
      </c>
      <c r="C2725" s="217">
        <v>158.58589083387523</v>
      </c>
    </row>
    <row r="2726" spans="2:3" x14ac:dyDescent="0.75">
      <c r="B2726" s="218">
        <v>2663</v>
      </c>
      <c r="C2726" s="217">
        <v>204.52040227778971</v>
      </c>
    </row>
    <row r="2727" spans="2:3" x14ac:dyDescent="0.75">
      <c r="B2727" s="218">
        <v>2664</v>
      </c>
      <c r="C2727" s="217">
        <v>104.07035043142389</v>
      </c>
    </row>
    <row r="2728" spans="2:3" x14ac:dyDescent="0.75">
      <c r="B2728" s="218">
        <v>2665</v>
      </c>
      <c r="C2728" s="217">
        <v>130.50531759366575</v>
      </c>
    </row>
    <row r="2729" spans="2:3" x14ac:dyDescent="0.75">
      <c r="B2729" s="218">
        <v>2666</v>
      </c>
      <c r="C2729" s="217">
        <v>113.93358195338807</v>
      </c>
    </row>
    <row r="2730" spans="2:3" x14ac:dyDescent="0.75">
      <c r="B2730" s="218">
        <v>2667</v>
      </c>
      <c r="C2730" s="217">
        <v>119.85099208573767</v>
      </c>
    </row>
    <row r="2731" spans="2:3" x14ac:dyDescent="0.75">
      <c r="B2731" s="218">
        <v>2668</v>
      </c>
      <c r="C2731" s="217">
        <v>156.04593101320668</v>
      </c>
    </row>
    <row r="2732" spans="2:3" x14ac:dyDescent="0.75">
      <c r="B2732" s="218">
        <v>2669</v>
      </c>
      <c r="C2732" s="217">
        <v>103.5563264864638</v>
      </c>
    </row>
    <row r="2733" spans="2:3" x14ac:dyDescent="0.75">
      <c r="B2733" s="218">
        <v>2670</v>
      </c>
      <c r="C2733" s="217">
        <v>98.318287681824629</v>
      </c>
    </row>
    <row r="2734" spans="2:3" x14ac:dyDescent="0.75">
      <c r="B2734" s="218">
        <v>2671</v>
      </c>
      <c r="C2734" s="217">
        <v>136.12841546977003</v>
      </c>
    </row>
    <row r="2735" spans="2:3" x14ac:dyDescent="0.75">
      <c r="B2735" s="218">
        <v>2672</v>
      </c>
      <c r="C2735" s="217">
        <v>139.04154790208304</v>
      </c>
    </row>
    <row r="2736" spans="2:3" x14ac:dyDescent="0.75">
      <c r="B2736" s="218">
        <v>2673</v>
      </c>
      <c r="C2736" s="217">
        <v>90.973995812577513</v>
      </c>
    </row>
    <row r="2737" spans="2:3" x14ac:dyDescent="0.75">
      <c r="B2737" s="218">
        <v>2674</v>
      </c>
      <c r="C2737" s="217">
        <v>105.76848030746454</v>
      </c>
    </row>
    <row r="2738" spans="2:3" x14ac:dyDescent="0.75">
      <c r="B2738" s="218">
        <v>2675</v>
      </c>
      <c r="C2738" s="217">
        <v>111.4737247806317</v>
      </c>
    </row>
    <row r="2739" spans="2:3" x14ac:dyDescent="0.75">
      <c r="B2739" s="218">
        <v>2676</v>
      </c>
      <c r="C2739" s="217">
        <v>101.37388889619447</v>
      </c>
    </row>
    <row r="2740" spans="2:3" x14ac:dyDescent="0.75">
      <c r="B2740" s="218">
        <v>2677</v>
      </c>
      <c r="C2740" s="217">
        <v>146.3753435465606</v>
      </c>
    </row>
    <row r="2741" spans="2:3" x14ac:dyDescent="0.75">
      <c r="B2741" s="218">
        <v>2678</v>
      </c>
      <c r="C2741" s="217">
        <v>196.02941364741289</v>
      </c>
    </row>
    <row r="2742" spans="2:3" x14ac:dyDescent="0.75">
      <c r="B2742" s="218">
        <v>2679</v>
      </c>
      <c r="C2742" s="217">
        <v>189.12793148361334</v>
      </c>
    </row>
    <row r="2743" spans="2:3" x14ac:dyDescent="0.75">
      <c r="B2743" s="218">
        <v>2680</v>
      </c>
      <c r="C2743" s="217">
        <v>101.1606325138771</v>
      </c>
    </row>
    <row r="2744" spans="2:3" x14ac:dyDescent="0.75">
      <c r="B2744" s="218">
        <v>2681</v>
      </c>
      <c r="C2744" s="217">
        <v>201.66897017831684</v>
      </c>
    </row>
    <row r="2745" spans="2:3" x14ac:dyDescent="0.75">
      <c r="B2745" s="218">
        <v>2682</v>
      </c>
      <c r="C2745" s="217">
        <v>125.34850989441638</v>
      </c>
    </row>
    <row r="2746" spans="2:3" x14ac:dyDescent="0.75">
      <c r="B2746" s="218">
        <v>2683</v>
      </c>
      <c r="C2746" s="217">
        <v>139.80973479806374</v>
      </c>
    </row>
    <row r="2747" spans="2:3" x14ac:dyDescent="0.75">
      <c r="B2747" s="218">
        <v>2684</v>
      </c>
      <c r="C2747" s="217">
        <v>91.21316847881765</v>
      </c>
    </row>
    <row r="2748" spans="2:3" x14ac:dyDescent="0.75">
      <c r="B2748" s="218">
        <v>2685</v>
      </c>
      <c r="C2748" s="217">
        <v>141.3859646423231</v>
      </c>
    </row>
    <row r="2749" spans="2:3" x14ac:dyDescent="0.75">
      <c r="B2749" s="218">
        <v>2686</v>
      </c>
      <c r="C2749" s="217">
        <v>150.97341726876135</v>
      </c>
    </row>
    <row r="2750" spans="2:3" x14ac:dyDescent="0.75">
      <c r="B2750" s="218">
        <v>2687</v>
      </c>
      <c r="C2750" s="217">
        <v>225.36699499176535</v>
      </c>
    </row>
    <row r="2751" spans="2:3" x14ac:dyDescent="0.75">
      <c r="B2751" s="218">
        <v>2688</v>
      </c>
      <c r="C2751" s="217">
        <v>142.01721698234871</v>
      </c>
    </row>
    <row r="2752" spans="2:3" x14ac:dyDescent="0.75">
      <c r="B2752" s="218">
        <v>2689</v>
      </c>
      <c r="C2752" s="217">
        <v>109.91188003431212</v>
      </c>
    </row>
    <row r="2753" spans="2:3" x14ac:dyDescent="0.75">
      <c r="B2753" s="218">
        <v>2690</v>
      </c>
      <c r="C2753" s="217">
        <v>163.75737364596387</v>
      </c>
    </row>
    <row r="2754" spans="2:3" x14ac:dyDescent="0.75">
      <c r="B2754" s="218">
        <v>2691</v>
      </c>
      <c r="C2754" s="217">
        <v>162.54917461133707</v>
      </c>
    </row>
    <row r="2755" spans="2:3" x14ac:dyDescent="0.75">
      <c r="B2755" s="218">
        <v>2692</v>
      </c>
      <c r="C2755" s="217">
        <v>113.2466958717964</v>
      </c>
    </row>
    <row r="2756" spans="2:3" x14ac:dyDescent="0.75">
      <c r="B2756" s="218">
        <v>2693</v>
      </c>
      <c r="C2756" s="217">
        <v>99.737882278601461</v>
      </c>
    </row>
    <row r="2757" spans="2:3" x14ac:dyDescent="0.75">
      <c r="B2757" s="218">
        <v>2694</v>
      </c>
      <c r="C2757" s="217">
        <v>101.04916535799285</v>
      </c>
    </row>
    <row r="2758" spans="2:3" x14ac:dyDescent="0.75">
      <c r="B2758" s="218">
        <v>2695</v>
      </c>
      <c r="C2758" s="217">
        <v>131.14005807643161</v>
      </c>
    </row>
    <row r="2759" spans="2:3" x14ac:dyDescent="0.75">
      <c r="B2759" s="218">
        <v>2696</v>
      </c>
      <c r="C2759" s="217">
        <v>60.586158628623942</v>
      </c>
    </row>
    <row r="2760" spans="2:3" x14ac:dyDescent="0.75">
      <c r="B2760" s="218">
        <v>2697</v>
      </c>
      <c r="C2760" s="217">
        <v>166.86994936863701</v>
      </c>
    </row>
    <row r="2761" spans="2:3" x14ac:dyDescent="0.75">
      <c r="B2761" s="218">
        <v>2698</v>
      </c>
      <c r="C2761" s="217">
        <v>160.54048204730142</v>
      </c>
    </row>
    <row r="2762" spans="2:3" x14ac:dyDescent="0.75">
      <c r="B2762" s="218">
        <v>2699</v>
      </c>
      <c r="C2762" s="217">
        <v>151.96418559612331</v>
      </c>
    </row>
    <row r="2763" spans="2:3" x14ac:dyDescent="0.75">
      <c r="B2763" s="218">
        <v>2700</v>
      </c>
      <c r="C2763" s="217">
        <v>201.27451213563057</v>
      </c>
    </row>
    <row r="2764" spans="2:3" x14ac:dyDescent="0.75">
      <c r="B2764" s="218">
        <v>2701</v>
      </c>
      <c r="C2764" s="217">
        <v>97.620192503982594</v>
      </c>
    </row>
    <row r="2765" spans="2:3" x14ac:dyDescent="0.75">
      <c r="B2765" s="218">
        <v>2702</v>
      </c>
      <c r="C2765" s="217">
        <v>144.81308682319053</v>
      </c>
    </row>
    <row r="2766" spans="2:3" x14ac:dyDescent="0.75">
      <c r="B2766" s="218">
        <v>2703</v>
      </c>
      <c r="C2766" s="217">
        <v>86.615744714460092</v>
      </c>
    </row>
    <row r="2767" spans="2:3" x14ac:dyDescent="0.75">
      <c r="B2767" s="218">
        <v>2704</v>
      </c>
      <c r="C2767" s="217">
        <v>145.71729395660432</v>
      </c>
    </row>
    <row r="2768" spans="2:3" x14ac:dyDescent="0.75">
      <c r="B2768" s="218">
        <v>2705</v>
      </c>
      <c r="C2768" s="217">
        <v>136.32017164412713</v>
      </c>
    </row>
    <row r="2769" spans="2:3" x14ac:dyDescent="0.75">
      <c r="B2769" s="218">
        <v>2706</v>
      </c>
      <c r="C2769" s="217">
        <v>186.02818785448872</v>
      </c>
    </row>
    <row r="2770" spans="2:3" x14ac:dyDescent="0.75">
      <c r="B2770" s="218">
        <v>2707</v>
      </c>
      <c r="C2770" s="217">
        <v>157.796541743886</v>
      </c>
    </row>
    <row r="2771" spans="2:3" x14ac:dyDescent="0.75">
      <c r="B2771" s="218">
        <v>2708</v>
      </c>
      <c r="C2771" s="217">
        <v>179.73933622709859</v>
      </c>
    </row>
    <row r="2772" spans="2:3" x14ac:dyDescent="0.75">
      <c r="B2772" s="218">
        <v>2709</v>
      </c>
      <c r="C2772" s="217">
        <v>167.15169998700995</v>
      </c>
    </row>
    <row r="2773" spans="2:3" x14ac:dyDescent="0.75">
      <c r="B2773" s="218">
        <v>2710</v>
      </c>
      <c r="C2773" s="217">
        <v>202.30442826150968</v>
      </c>
    </row>
    <row r="2774" spans="2:3" x14ac:dyDescent="0.75">
      <c r="B2774" s="218">
        <v>2711</v>
      </c>
      <c r="C2774" s="217">
        <v>120.48069791819846</v>
      </c>
    </row>
    <row r="2775" spans="2:3" x14ac:dyDescent="0.75">
      <c r="B2775" s="218">
        <v>2712</v>
      </c>
      <c r="C2775" s="217">
        <v>165.7829466761446</v>
      </c>
    </row>
    <row r="2776" spans="2:3" x14ac:dyDescent="0.75">
      <c r="B2776" s="218">
        <v>2713</v>
      </c>
      <c r="C2776" s="217">
        <v>145.06281023034322</v>
      </c>
    </row>
    <row r="2777" spans="2:3" x14ac:dyDescent="0.75">
      <c r="B2777" s="218">
        <v>2714</v>
      </c>
      <c r="C2777" s="217">
        <v>211.5781764776732</v>
      </c>
    </row>
    <row r="2778" spans="2:3" x14ac:dyDescent="0.75">
      <c r="B2778" s="218">
        <v>2715</v>
      </c>
      <c r="C2778" s="217">
        <v>134.99395533944477</v>
      </c>
    </row>
    <row r="2779" spans="2:3" x14ac:dyDescent="0.75">
      <c r="B2779" s="218">
        <v>2716</v>
      </c>
      <c r="C2779" s="217">
        <v>86.80819814879321</v>
      </c>
    </row>
    <row r="2780" spans="2:3" x14ac:dyDescent="0.75">
      <c r="B2780" s="218">
        <v>2717</v>
      </c>
      <c r="C2780" s="217">
        <v>97.942107235747287</v>
      </c>
    </row>
    <row r="2781" spans="2:3" x14ac:dyDescent="0.75">
      <c r="B2781" s="218">
        <v>2718</v>
      </c>
      <c r="C2781" s="217">
        <v>124.47282227662694</v>
      </c>
    </row>
    <row r="2782" spans="2:3" x14ac:dyDescent="0.75">
      <c r="B2782" s="218">
        <v>2719</v>
      </c>
      <c r="C2782" s="217">
        <v>277.94288860974143</v>
      </c>
    </row>
    <row r="2783" spans="2:3" x14ac:dyDescent="0.75">
      <c r="B2783" s="218">
        <v>2720</v>
      </c>
      <c r="C2783" s="217">
        <v>166.17461262241625</v>
      </c>
    </row>
    <row r="2784" spans="2:3" x14ac:dyDescent="0.75">
      <c r="B2784" s="218">
        <v>2721</v>
      </c>
      <c r="C2784" s="217">
        <v>141.53162157421906</v>
      </c>
    </row>
    <row r="2785" spans="2:3" x14ac:dyDescent="0.75">
      <c r="B2785" s="218">
        <v>2722</v>
      </c>
      <c r="C2785" s="217">
        <v>91.798919330063228</v>
      </c>
    </row>
    <row r="2786" spans="2:3" x14ac:dyDescent="0.75">
      <c r="B2786" s="218">
        <v>2723</v>
      </c>
      <c r="C2786" s="217">
        <v>110.74991270447428</v>
      </c>
    </row>
    <row r="2787" spans="2:3" x14ac:dyDescent="0.75">
      <c r="B2787" s="218">
        <v>2724</v>
      </c>
      <c r="C2787" s="217">
        <v>180.15004935387924</v>
      </c>
    </row>
    <row r="2788" spans="2:3" x14ac:dyDescent="0.75">
      <c r="B2788" s="218">
        <v>2725</v>
      </c>
      <c r="C2788" s="217">
        <v>172.05556358189</v>
      </c>
    </row>
    <row r="2789" spans="2:3" x14ac:dyDescent="0.75">
      <c r="B2789" s="218">
        <v>2726</v>
      </c>
      <c r="C2789" s="217">
        <v>120.17877334046712</v>
      </c>
    </row>
    <row r="2790" spans="2:3" x14ac:dyDescent="0.75">
      <c r="B2790" s="218">
        <v>2727</v>
      </c>
      <c r="C2790" s="217">
        <v>120.15088908836428</v>
      </c>
    </row>
    <row r="2791" spans="2:3" x14ac:dyDescent="0.75">
      <c r="B2791" s="218">
        <v>2728</v>
      </c>
      <c r="C2791" s="217">
        <v>147.36365809314404</v>
      </c>
    </row>
    <row r="2792" spans="2:3" x14ac:dyDescent="0.75">
      <c r="B2792" s="218">
        <v>2729</v>
      </c>
      <c r="C2792" s="217">
        <v>89.985251772005725</v>
      </c>
    </row>
    <row r="2793" spans="2:3" x14ac:dyDescent="0.75">
      <c r="B2793" s="218">
        <v>2730</v>
      </c>
      <c r="C2793" s="217">
        <v>120.44449978933253</v>
      </c>
    </row>
    <row r="2794" spans="2:3" x14ac:dyDescent="0.75">
      <c r="B2794" s="218">
        <v>2731</v>
      </c>
      <c r="C2794" s="217">
        <v>125.65492946967264</v>
      </c>
    </row>
    <row r="2795" spans="2:3" x14ac:dyDescent="0.75">
      <c r="B2795" s="218">
        <v>2732</v>
      </c>
      <c r="C2795" s="217">
        <v>105.94259703483328</v>
      </c>
    </row>
    <row r="2796" spans="2:3" x14ac:dyDescent="0.75">
      <c r="B2796" s="218">
        <v>2733</v>
      </c>
      <c r="C2796" s="217">
        <v>109.5444309643474</v>
      </c>
    </row>
    <row r="2797" spans="2:3" x14ac:dyDescent="0.75">
      <c r="B2797" s="218">
        <v>2734</v>
      </c>
      <c r="C2797" s="217">
        <v>111.38948802396757</v>
      </c>
    </row>
    <row r="2798" spans="2:3" x14ac:dyDescent="0.75">
      <c r="B2798" s="218">
        <v>2735</v>
      </c>
      <c r="C2798" s="217">
        <v>96.137248700951616</v>
      </c>
    </row>
    <row r="2799" spans="2:3" x14ac:dyDescent="0.75">
      <c r="B2799" s="218">
        <v>2736</v>
      </c>
      <c r="C2799" s="217">
        <v>74.427393865900981</v>
      </c>
    </row>
    <row r="2800" spans="2:3" x14ac:dyDescent="0.75">
      <c r="B2800" s="218">
        <v>2737</v>
      </c>
      <c r="C2800" s="217">
        <v>125.1528067591525</v>
      </c>
    </row>
    <row r="2801" spans="2:3" x14ac:dyDescent="0.75">
      <c r="B2801" s="218">
        <v>2738</v>
      </c>
      <c r="C2801" s="217">
        <v>196.48193513459847</v>
      </c>
    </row>
    <row r="2802" spans="2:3" x14ac:dyDescent="0.75">
      <c r="B2802" s="218">
        <v>2739</v>
      </c>
      <c r="C2802" s="217">
        <v>111.71185560247788</v>
      </c>
    </row>
    <row r="2803" spans="2:3" x14ac:dyDescent="0.75">
      <c r="B2803" s="218">
        <v>2740</v>
      </c>
      <c r="C2803" s="217">
        <v>120.93125623121757</v>
      </c>
    </row>
    <row r="2804" spans="2:3" x14ac:dyDescent="0.75">
      <c r="B2804" s="218">
        <v>2741</v>
      </c>
      <c r="C2804" s="217">
        <v>146.28283484200742</v>
      </c>
    </row>
    <row r="2805" spans="2:3" x14ac:dyDescent="0.75">
      <c r="B2805" s="218">
        <v>2742</v>
      </c>
      <c r="C2805" s="217">
        <v>99.563939516067194</v>
      </c>
    </row>
    <row r="2806" spans="2:3" x14ac:dyDescent="0.75">
      <c r="B2806" s="218">
        <v>2743</v>
      </c>
      <c r="C2806" s="217">
        <v>150.06976094698834</v>
      </c>
    </row>
    <row r="2807" spans="2:3" x14ac:dyDescent="0.75">
      <c r="B2807" s="218">
        <v>2744</v>
      </c>
      <c r="C2807" s="217">
        <v>160.57831342688755</v>
      </c>
    </row>
    <row r="2808" spans="2:3" x14ac:dyDescent="0.75">
      <c r="B2808" s="218">
        <v>2745</v>
      </c>
      <c r="C2808" s="217">
        <v>123.43830279253855</v>
      </c>
    </row>
    <row r="2809" spans="2:3" x14ac:dyDescent="0.75">
      <c r="B2809" s="218">
        <v>2746</v>
      </c>
      <c r="C2809" s="217">
        <v>146.74697857012376</v>
      </c>
    </row>
    <row r="2810" spans="2:3" x14ac:dyDescent="0.75">
      <c r="B2810" s="218">
        <v>2747</v>
      </c>
      <c r="C2810" s="217">
        <v>117.00810510296141</v>
      </c>
    </row>
    <row r="2811" spans="2:3" x14ac:dyDescent="0.75">
      <c r="B2811" s="218">
        <v>2748</v>
      </c>
      <c r="C2811" s="217">
        <v>117.24320092277789</v>
      </c>
    </row>
    <row r="2812" spans="2:3" x14ac:dyDescent="0.75">
      <c r="B2812" s="218">
        <v>2749</v>
      </c>
      <c r="C2812" s="217">
        <v>92.005086202806822</v>
      </c>
    </row>
    <row r="2813" spans="2:3" x14ac:dyDescent="0.75">
      <c r="B2813" s="218">
        <v>2750</v>
      </c>
      <c r="C2813" s="217">
        <v>162.5516925145466</v>
      </c>
    </row>
    <row r="2814" spans="2:3" x14ac:dyDescent="0.75">
      <c r="B2814" s="218">
        <v>2751</v>
      </c>
      <c r="C2814" s="217">
        <v>96.732803154942616</v>
      </c>
    </row>
    <row r="2815" spans="2:3" x14ac:dyDescent="0.75">
      <c r="B2815" s="218">
        <v>2752</v>
      </c>
      <c r="C2815" s="217">
        <v>115.02993810458273</v>
      </c>
    </row>
    <row r="2816" spans="2:3" x14ac:dyDescent="0.75">
      <c r="B2816" s="218">
        <v>2753</v>
      </c>
      <c r="C2816" s="217">
        <v>130.53681926700713</v>
      </c>
    </row>
    <row r="2817" spans="2:3" x14ac:dyDescent="0.75">
      <c r="B2817" s="218">
        <v>2754</v>
      </c>
      <c r="C2817" s="217">
        <v>98.331222080291241</v>
      </c>
    </row>
    <row r="2818" spans="2:3" x14ac:dyDescent="0.75">
      <c r="B2818" s="218">
        <v>2755</v>
      </c>
      <c r="C2818" s="217">
        <v>133.57870664578726</v>
      </c>
    </row>
    <row r="2819" spans="2:3" x14ac:dyDescent="0.75">
      <c r="B2819" s="218">
        <v>2756</v>
      </c>
      <c r="C2819" s="217">
        <v>83.731109405862384</v>
      </c>
    </row>
    <row r="2820" spans="2:3" x14ac:dyDescent="0.75">
      <c r="B2820" s="218">
        <v>2757</v>
      </c>
      <c r="C2820" s="217">
        <v>134.0485619861123</v>
      </c>
    </row>
    <row r="2821" spans="2:3" x14ac:dyDescent="0.75">
      <c r="B2821" s="218">
        <v>2758</v>
      </c>
      <c r="C2821" s="217">
        <v>176.87447645433295</v>
      </c>
    </row>
    <row r="2822" spans="2:3" x14ac:dyDescent="0.75">
      <c r="B2822" s="218">
        <v>2759</v>
      </c>
      <c r="C2822" s="217">
        <v>236.5791893223066</v>
      </c>
    </row>
    <row r="2823" spans="2:3" x14ac:dyDescent="0.75">
      <c r="B2823" s="218">
        <v>2760</v>
      </c>
      <c r="C2823" s="217">
        <v>58.669784877639536</v>
      </c>
    </row>
    <row r="2824" spans="2:3" x14ac:dyDescent="0.75">
      <c r="B2824" s="218">
        <v>2761</v>
      </c>
      <c r="C2824" s="217">
        <v>122.92603214496589</v>
      </c>
    </row>
    <row r="2825" spans="2:3" x14ac:dyDescent="0.75">
      <c r="B2825" s="218">
        <v>2762</v>
      </c>
      <c r="C2825" s="217">
        <v>106.34424501945186</v>
      </c>
    </row>
    <row r="2826" spans="2:3" x14ac:dyDescent="0.75">
      <c r="B2826" s="218">
        <v>2763</v>
      </c>
      <c r="C2826" s="217">
        <v>166.08490021812565</v>
      </c>
    </row>
    <row r="2827" spans="2:3" x14ac:dyDescent="0.75">
      <c r="B2827" s="218">
        <v>2764</v>
      </c>
      <c r="C2827" s="217">
        <v>95.180900848568839</v>
      </c>
    </row>
    <row r="2828" spans="2:3" x14ac:dyDescent="0.75">
      <c r="B2828" s="218">
        <v>2765</v>
      </c>
      <c r="C2828" s="217">
        <v>130.03869870344786</v>
      </c>
    </row>
    <row r="2829" spans="2:3" x14ac:dyDescent="0.75">
      <c r="B2829" s="218">
        <v>2766</v>
      </c>
      <c r="C2829" s="217">
        <v>132.40338925338816</v>
      </c>
    </row>
    <row r="2830" spans="2:3" x14ac:dyDescent="0.75">
      <c r="B2830" s="218">
        <v>2767</v>
      </c>
      <c r="C2830" s="217">
        <v>76.714886584441601</v>
      </c>
    </row>
    <row r="2831" spans="2:3" x14ac:dyDescent="0.75">
      <c r="B2831" s="218">
        <v>2768</v>
      </c>
      <c r="C2831" s="217">
        <v>162.9296340412657</v>
      </c>
    </row>
    <row r="2832" spans="2:3" x14ac:dyDescent="0.75">
      <c r="B2832" s="218">
        <v>2769</v>
      </c>
      <c r="C2832" s="217">
        <v>111.1735167966402</v>
      </c>
    </row>
    <row r="2833" spans="2:3" x14ac:dyDescent="0.75">
      <c r="B2833" s="218">
        <v>2770</v>
      </c>
      <c r="C2833" s="217">
        <v>154.58049762627871</v>
      </c>
    </row>
    <row r="2834" spans="2:3" x14ac:dyDescent="0.75">
      <c r="B2834" s="218">
        <v>2771</v>
      </c>
      <c r="C2834" s="217">
        <v>183.2143706823137</v>
      </c>
    </row>
    <row r="2835" spans="2:3" x14ac:dyDescent="0.75">
      <c r="B2835" s="218">
        <v>2772</v>
      </c>
      <c r="C2835" s="217">
        <v>139.94754017963447</v>
      </c>
    </row>
    <row r="2836" spans="2:3" x14ac:dyDescent="0.75">
      <c r="B2836" s="218">
        <v>2773</v>
      </c>
      <c r="C2836" s="217">
        <v>115.52683458307054</v>
      </c>
    </row>
    <row r="2837" spans="2:3" x14ac:dyDescent="0.75">
      <c r="B2837" s="218">
        <v>2774</v>
      </c>
      <c r="C2837" s="217">
        <v>166.86476536197185</v>
      </c>
    </row>
    <row r="2838" spans="2:3" x14ac:dyDescent="0.75">
      <c r="B2838" s="218">
        <v>2775</v>
      </c>
      <c r="C2838" s="217">
        <v>123.78538804318174</v>
      </c>
    </row>
    <row r="2839" spans="2:3" x14ac:dyDescent="0.75">
      <c r="B2839" s="218">
        <v>2776</v>
      </c>
      <c r="C2839" s="217">
        <v>81.188912940658795</v>
      </c>
    </row>
    <row r="2840" spans="2:3" x14ac:dyDescent="0.75">
      <c r="B2840" s="218">
        <v>2777</v>
      </c>
      <c r="C2840" s="217">
        <v>182.74720252217224</v>
      </c>
    </row>
    <row r="2841" spans="2:3" x14ac:dyDescent="0.75">
      <c r="B2841" s="218">
        <v>2778</v>
      </c>
      <c r="C2841" s="217">
        <v>107.7456158548341</v>
      </c>
    </row>
    <row r="2842" spans="2:3" x14ac:dyDescent="0.75">
      <c r="B2842" s="218">
        <v>2779</v>
      </c>
      <c r="C2842" s="217">
        <v>95.894746625244892</v>
      </c>
    </row>
    <row r="2843" spans="2:3" x14ac:dyDescent="0.75">
      <c r="B2843" s="218">
        <v>2780</v>
      </c>
      <c r="C2843" s="217">
        <v>121.89829949391324</v>
      </c>
    </row>
    <row r="2844" spans="2:3" x14ac:dyDescent="0.75">
      <c r="B2844" s="218">
        <v>2781</v>
      </c>
      <c r="C2844" s="217">
        <v>116.85742803787919</v>
      </c>
    </row>
    <row r="2845" spans="2:3" x14ac:dyDescent="0.75">
      <c r="B2845" s="218">
        <v>2782</v>
      </c>
      <c r="C2845" s="217">
        <v>125.05440425755181</v>
      </c>
    </row>
    <row r="2846" spans="2:3" x14ac:dyDescent="0.75">
      <c r="B2846" s="218">
        <v>2783</v>
      </c>
      <c r="C2846" s="217">
        <v>118.49275233905774</v>
      </c>
    </row>
    <row r="2847" spans="2:3" x14ac:dyDescent="0.75">
      <c r="B2847" s="218">
        <v>2784</v>
      </c>
      <c r="C2847" s="217">
        <v>99.129424532531502</v>
      </c>
    </row>
    <row r="2848" spans="2:3" x14ac:dyDescent="0.75">
      <c r="B2848" s="218">
        <v>2785</v>
      </c>
      <c r="C2848" s="217">
        <v>130.28778131922957</v>
      </c>
    </row>
    <row r="2849" spans="2:3" x14ac:dyDescent="0.75">
      <c r="B2849" s="218">
        <v>2786</v>
      </c>
      <c r="C2849" s="217">
        <v>98.426521609971147</v>
      </c>
    </row>
    <row r="2850" spans="2:3" x14ac:dyDescent="0.75">
      <c r="B2850" s="218">
        <v>2787</v>
      </c>
      <c r="C2850" s="217">
        <v>151.04828472964289</v>
      </c>
    </row>
    <row r="2851" spans="2:3" x14ac:dyDescent="0.75">
      <c r="B2851" s="218">
        <v>2788</v>
      </c>
      <c r="C2851" s="217">
        <v>101.56489330739954</v>
      </c>
    </row>
    <row r="2852" spans="2:3" x14ac:dyDescent="0.75">
      <c r="B2852" s="218">
        <v>2789</v>
      </c>
      <c r="C2852" s="217">
        <v>98.33958003342039</v>
      </c>
    </row>
    <row r="2853" spans="2:3" x14ac:dyDescent="0.75">
      <c r="B2853" s="218">
        <v>2790</v>
      </c>
      <c r="C2853" s="217">
        <v>141.59365871548783</v>
      </c>
    </row>
    <row r="2854" spans="2:3" x14ac:dyDescent="0.75">
      <c r="B2854" s="218">
        <v>2791</v>
      </c>
      <c r="C2854" s="217">
        <v>155.99231202693954</v>
      </c>
    </row>
    <row r="2855" spans="2:3" x14ac:dyDescent="0.75">
      <c r="B2855" s="218">
        <v>2792</v>
      </c>
      <c r="C2855" s="217">
        <v>115.65774351476249</v>
      </c>
    </row>
    <row r="2856" spans="2:3" x14ac:dyDescent="0.75">
      <c r="B2856" s="218">
        <v>2793</v>
      </c>
      <c r="C2856" s="217">
        <v>125.82300724039258</v>
      </c>
    </row>
    <row r="2857" spans="2:3" x14ac:dyDescent="0.75">
      <c r="B2857" s="218">
        <v>2794</v>
      </c>
      <c r="C2857" s="217">
        <v>100.49170591303803</v>
      </c>
    </row>
    <row r="2858" spans="2:3" x14ac:dyDescent="0.75">
      <c r="B2858" s="218">
        <v>2795</v>
      </c>
      <c r="C2858" s="217">
        <v>132.32767617144614</v>
      </c>
    </row>
    <row r="2859" spans="2:3" x14ac:dyDescent="0.75">
      <c r="B2859" s="218">
        <v>2796</v>
      </c>
      <c r="C2859" s="217">
        <v>102.28581750054845</v>
      </c>
    </row>
    <row r="2860" spans="2:3" x14ac:dyDescent="0.75">
      <c r="B2860" s="218">
        <v>2797</v>
      </c>
      <c r="C2860" s="217">
        <v>81.253742757660007</v>
      </c>
    </row>
    <row r="2861" spans="2:3" x14ac:dyDescent="0.75">
      <c r="B2861" s="218">
        <v>2798</v>
      </c>
      <c r="C2861" s="217">
        <v>116.61492182465288</v>
      </c>
    </row>
    <row r="2862" spans="2:3" x14ac:dyDescent="0.75">
      <c r="B2862" s="218">
        <v>2799</v>
      </c>
      <c r="C2862" s="217">
        <v>115.86556872580255</v>
      </c>
    </row>
    <row r="2863" spans="2:3" x14ac:dyDescent="0.75">
      <c r="B2863" s="218">
        <v>2800</v>
      </c>
      <c r="C2863" s="217">
        <v>120.60672070405479</v>
      </c>
    </row>
    <row r="2864" spans="2:3" x14ac:dyDescent="0.75">
      <c r="B2864" s="218">
        <v>2801</v>
      </c>
      <c r="C2864" s="217">
        <v>171.50943833731949</v>
      </c>
    </row>
    <row r="2865" spans="2:3" x14ac:dyDescent="0.75">
      <c r="B2865" s="218">
        <v>2802</v>
      </c>
      <c r="C2865" s="217">
        <v>135.27360568801393</v>
      </c>
    </row>
    <row r="2866" spans="2:3" x14ac:dyDescent="0.75">
      <c r="B2866" s="218">
        <v>2803</v>
      </c>
      <c r="C2866" s="217">
        <v>110.71259895149004</v>
      </c>
    </row>
    <row r="2867" spans="2:3" x14ac:dyDescent="0.75">
      <c r="B2867" s="218">
        <v>2804</v>
      </c>
      <c r="C2867" s="217">
        <v>133.54046158019773</v>
      </c>
    </row>
    <row r="2868" spans="2:3" x14ac:dyDescent="0.75">
      <c r="B2868" s="218">
        <v>2805</v>
      </c>
      <c r="C2868" s="217">
        <v>134.1933609243608</v>
      </c>
    </row>
    <row r="2869" spans="2:3" x14ac:dyDescent="0.75">
      <c r="B2869" s="218">
        <v>2806</v>
      </c>
      <c r="C2869" s="217">
        <v>156.47958454681196</v>
      </c>
    </row>
    <row r="2870" spans="2:3" x14ac:dyDescent="0.75">
      <c r="B2870" s="218">
        <v>2807</v>
      </c>
      <c r="C2870" s="217">
        <v>146.01532310873785</v>
      </c>
    </row>
    <row r="2871" spans="2:3" x14ac:dyDescent="0.75">
      <c r="B2871" s="218">
        <v>2808</v>
      </c>
      <c r="C2871" s="217">
        <v>147.45509674617617</v>
      </c>
    </row>
    <row r="2872" spans="2:3" x14ac:dyDescent="0.75">
      <c r="B2872" s="218">
        <v>2809</v>
      </c>
      <c r="C2872" s="217">
        <v>144.43641828039006</v>
      </c>
    </row>
    <row r="2873" spans="2:3" x14ac:dyDescent="0.75">
      <c r="B2873" s="218">
        <v>2810</v>
      </c>
      <c r="C2873" s="217">
        <v>158.62495193704092</v>
      </c>
    </row>
    <row r="2874" spans="2:3" x14ac:dyDescent="0.75">
      <c r="B2874" s="218">
        <v>2811</v>
      </c>
      <c r="C2874" s="217">
        <v>90.730740407320837</v>
      </c>
    </row>
    <row r="2875" spans="2:3" x14ac:dyDescent="0.75">
      <c r="B2875" s="218">
        <v>2812</v>
      </c>
      <c r="C2875" s="217">
        <v>106.21595783992269</v>
      </c>
    </row>
    <row r="2876" spans="2:3" x14ac:dyDescent="0.75">
      <c r="B2876" s="218">
        <v>2813</v>
      </c>
      <c r="C2876" s="217">
        <v>195.34671383205151</v>
      </c>
    </row>
    <row r="2877" spans="2:3" x14ac:dyDescent="0.75">
      <c r="B2877" s="218">
        <v>2814</v>
      </c>
      <c r="C2877" s="217">
        <v>125.93476119473368</v>
      </c>
    </row>
    <row r="2878" spans="2:3" x14ac:dyDescent="0.75">
      <c r="B2878" s="218">
        <v>2815</v>
      </c>
      <c r="C2878" s="217">
        <v>151.34728505169838</v>
      </c>
    </row>
    <row r="2879" spans="2:3" x14ac:dyDescent="0.75">
      <c r="B2879" s="218">
        <v>2816</v>
      </c>
      <c r="C2879" s="217">
        <v>168.22288309386619</v>
      </c>
    </row>
    <row r="2880" spans="2:3" x14ac:dyDescent="0.75">
      <c r="B2880" s="218">
        <v>2817</v>
      </c>
      <c r="C2880" s="217">
        <v>96.504813638974113</v>
      </c>
    </row>
    <row r="2881" spans="2:3" x14ac:dyDescent="0.75">
      <c r="B2881" s="218">
        <v>2818</v>
      </c>
      <c r="C2881" s="217">
        <v>162.71906765185003</v>
      </c>
    </row>
    <row r="2882" spans="2:3" x14ac:dyDescent="0.75">
      <c r="B2882" s="218">
        <v>2819</v>
      </c>
      <c r="C2882" s="217">
        <v>169.18759894637677</v>
      </c>
    </row>
    <row r="2883" spans="2:3" x14ac:dyDescent="0.75">
      <c r="B2883" s="218">
        <v>2820</v>
      </c>
      <c r="C2883" s="217">
        <v>134.03742805968821</v>
      </c>
    </row>
    <row r="2884" spans="2:3" x14ac:dyDescent="0.75">
      <c r="B2884" s="218">
        <v>2821</v>
      </c>
      <c r="C2884" s="217">
        <v>142.97626885716693</v>
      </c>
    </row>
    <row r="2885" spans="2:3" x14ac:dyDescent="0.75">
      <c r="B2885" s="218">
        <v>2822</v>
      </c>
      <c r="C2885" s="217">
        <v>103.54241168885252</v>
      </c>
    </row>
    <row r="2886" spans="2:3" x14ac:dyDescent="0.75">
      <c r="B2886" s="218">
        <v>2823</v>
      </c>
      <c r="C2886" s="217">
        <v>98.942548778254007</v>
      </c>
    </row>
    <row r="2887" spans="2:3" x14ac:dyDescent="0.75">
      <c r="B2887" s="218">
        <v>2824</v>
      </c>
      <c r="C2887" s="217">
        <v>125.03017567631215</v>
      </c>
    </row>
    <row r="2888" spans="2:3" x14ac:dyDescent="0.75">
      <c r="B2888" s="218">
        <v>2825</v>
      </c>
      <c r="C2888" s="217">
        <v>117.82731833339597</v>
      </c>
    </row>
    <row r="2889" spans="2:3" x14ac:dyDescent="0.75">
      <c r="B2889" s="218">
        <v>2826</v>
      </c>
      <c r="C2889" s="217">
        <v>94.082680908489962</v>
      </c>
    </row>
    <row r="2890" spans="2:3" x14ac:dyDescent="0.75">
      <c r="B2890" s="218">
        <v>2827</v>
      </c>
      <c r="C2890" s="217">
        <v>121.77688530088753</v>
      </c>
    </row>
    <row r="2891" spans="2:3" x14ac:dyDescent="0.75">
      <c r="B2891" s="218">
        <v>2828</v>
      </c>
      <c r="C2891" s="217">
        <v>162.38838669212751</v>
      </c>
    </row>
    <row r="2892" spans="2:3" x14ac:dyDescent="0.75">
      <c r="B2892" s="218">
        <v>2829</v>
      </c>
      <c r="C2892" s="217">
        <v>152.88725262754238</v>
      </c>
    </row>
    <row r="2893" spans="2:3" x14ac:dyDescent="0.75">
      <c r="B2893" s="218">
        <v>2830</v>
      </c>
      <c r="C2893" s="217">
        <v>71.940379529217168</v>
      </c>
    </row>
    <row r="2894" spans="2:3" x14ac:dyDescent="0.75">
      <c r="B2894" s="218">
        <v>2831</v>
      </c>
      <c r="C2894" s="217">
        <v>128.8198809734856</v>
      </c>
    </row>
    <row r="2895" spans="2:3" x14ac:dyDescent="0.75">
      <c r="B2895" s="218">
        <v>2832</v>
      </c>
      <c r="C2895" s="217">
        <v>87.927979952381492</v>
      </c>
    </row>
    <row r="2896" spans="2:3" x14ac:dyDescent="0.75">
      <c r="B2896" s="218">
        <v>2833</v>
      </c>
      <c r="C2896" s="217">
        <v>108.51830602953979</v>
      </c>
    </row>
    <row r="2897" spans="2:3" x14ac:dyDescent="0.75">
      <c r="B2897" s="218">
        <v>2834</v>
      </c>
      <c r="C2897" s="217">
        <v>177.25649108789477</v>
      </c>
    </row>
    <row r="2898" spans="2:3" x14ac:dyDescent="0.75">
      <c r="B2898" s="218">
        <v>2835</v>
      </c>
      <c r="C2898" s="217">
        <v>117.87728139213303</v>
      </c>
    </row>
    <row r="2899" spans="2:3" x14ac:dyDescent="0.75">
      <c r="B2899" s="218">
        <v>2836</v>
      </c>
      <c r="C2899" s="217">
        <v>82.685929546733519</v>
      </c>
    </row>
    <row r="2900" spans="2:3" x14ac:dyDescent="0.75">
      <c r="B2900" s="218">
        <v>2837</v>
      </c>
      <c r="C2900" s="217">
        <v>143.99918071608465</v>
      </c>
    </row>
    <row r="2901" spans="2:3" x14ac:dyDescent="0.75">
      <c r="B2901" s="218">
        <v>2838</v>
      </c>
      <c r="C2901" s="217">
        <v>105.62114028913562</v>
      </c>
    </row>
    <row r="2902" spans="2:3" x14ac:dyDescent="0.75">
      <c r="B2902" s="218">
        <v>2839</v>
      </c>
      <c r="C2902" s="217">
        <v>116.04865730886571</v>
      </c>
    </row>
    <row r="2903" spans="2:3" x14ac:dyDescent="0.75">
      <c r="B2903" s="218">
        <v>2840</v>
      </c>
      <c r="C2903" s="217">
        <v>82.607414392253247</v>
      </c>
    </row>
    <row r="2904" spans="2:3" x14ac:dyDescent="0.75">
      <c r="B2904" s="218">
        <v>2841</v>
      </c>
      <c r="C2904" s="217">
        <v>144.50662432078582</v>
      </c>
    </row>
    <row r="2905" spans="2:3" x14ac:dyDescent="0.75">
      <c r="B2905" s="218">
        <v>2842</v>
      </c>
      <c r="C2905" s="217">
        <v>91.104686461142322</v>
      </c>
    </row>
    <row r="2906" spans="2:3" x14ac:dyDescent="0.75">
      <c r="B2906" s="218">
        <v>2843</v>
      </c>
      <c r="C2906" s="217">
        <v>145.05670588136834</v>
      </c>
    </row>
    <row r="2907" spans="2:3" x14ac:dyDescent="0.75">
      <c r="B2907" s="218">
        <v>2844</v>
      </c>
      <c r="C2907" s="217">
        <v>65.691056657530694</v>
      </c>
    </row>
    <row r="2908" spans="2:3" x14ac:dyDescent="0.75">
      <c r="B2908" s="218">
        <v>2845</v>
      </c>
      <c r="C2908" s="217">
        <v>69.618311202133953</v>
      </c>
    </row>
    <row r="2909" spans="2:3" x14ac:dyDescent="0.75">
      <c r="B2909" s="218">
        <v>2846</v>
      </c>
      <c r="C2909" s="217">
        <v>179.8235683998796</v>
      </c>
    </row>
    <row r="2910" spans="2:3" x14ac:dyDescent="0.75">
      <c r="B2910" s="218">
        <v>2847</v>
      </c>
      <c r="C2910" s="217">
        <v>108.12644342392937</v>
      </c>
    </row>
    <row r="2911" spans="2:3" x14ac:dyDescent="0.75">
      <c r="B2911" s="218">
        <v>2848</v>
      </c>
      <c r="C2911" s="217">
        <v>167.85681952802403</v>
      </c>
    </row>
    <row r="2912" spans="2:3" x14ac:dyDescent="0.75">
      <c r="B2912" s="218">
        <v>2849</v>
      </c>
      <c r="C2912" s="217">
        <v>150.43926415233977</v>
      </c>
    </row>
    <row r="2913" spans="2:3" x14ac:dyDescent="0.75">
      <c r="B2913" s="218">
        <v>2850</v>
      </c>
      <c r="C2913" s="217">
        <v>116.6272328755376</v>
      </c>
    </row>
    <row r="2914" spans="2:3" x14ac:dyDescent="0.75">
      <c r="B2914" s="218">
        <v>2851</v>
      </c>
      <c r="C2914" s="217">
        <v>109.69475019174244</v>
      </c>
    </row>
    <row r="2915" spans="2:3" x14ac:dyDescent="0.75">
      <c r="B2915" s="218">
        <v>2852</v>
      </c>
      <c r="C2915" s="217">
        <v>122.04077723284942</v>
      </c>
    </row>
    <row r="2916" spans="2:3" x14ac:dyDescent="0.75">
      <c r="B2916" s="218">
        <v>2853</v>
      </c>
      <c r="C2916" s="217">
        <v>68.622491158297677</v>
      </c>
    </row>
    <row r="2917" spans="2:3" x14ac:dyDescent="0.75">
      <c r="B2917" s="218">
        <v>2854</v>
      </c>
      <c r="C2917" s="217">
        <v>94.407372002794659</v>
      </c>
    </row>
    <row r="2918" spans="2:3" x14ac:dyDescent="0.75">
      <c r="B2918" s="218">
        <v>2855</v>
      </c>
      <c r="C2918" s="217">
        <v>178.42599681724494</v>
      </c>
    </row>
    <row r="2919" spans="2:3" x14ac:dyDescent="0.75">
      <c r="B2919" s="218">
        <v>2856</v>
      </c>
      <c r="C2919" s="217">
        <v>107.34769693603556</v>
      </c>
    </row>
    <row r="2920" spans="2:3" x14ac:dyDescent="0.75">
      <c r="B2920" s="218">
        <v>2857</v>
      </c>
      <c r="C2920" s="217">
        <v>158.1087088142921</v>
      </c>
    </row>
    <row r="2921" spans="2:3" x14ac:dyDescent="0.75">
      <c r="B2921" s="218">
        <v>2858</v>
      </c>
      <c r="C2921" s="217">
        <v>128.35408909141145</v>
      </c>
    </row>
    <row r="2922" spans="2:3" x14ac:dyDescent="0.75">
      <c r="B2922" s="218">
        <v>2859</v>
      </c>
      <c r="C2922" s="217">
        <v>101.85246022366677</v>
      </c>
    </row>
    <row r="2923" spans="2:3" x14ac:dyDescent="0.75">
      <c r="B2923" s="218">
        <v>2860</v>
      </c>
      <c r="C2923" s="217">
        <v>96.259331642543998</v>
      </c>
    </row>
    <row r="2924" spans="2:3" x14ac:dyDescent="0.75">
      <c r="B2924" s="218">
        <v>2861</v>
      </c>
      <c r="C2924" s="217">
        <v>125.93857865718675</v>
      </c>
    </row>
    <row r="2925" spans="2:3" x14ac:dyDescent="0.75">
      <c r="B2925" s="218">
        <v>2862</v>
      </c>
      <c r="C2925" s="217">
        <v>159.81573077280981</v>
      </c>
    </row>
    <row r="2926" spans="2:3" x14ac:dyDescent="0.75">
      <c r="B2926" s="218">
        <v>2863</v>
      </c>
      <c r="C2926" s="217">
        <v>156.39617283738949</v>
      </c>
    </row>
    <row r="2927" spans="2:3" x14ac:dyDescent="0.75">
      <c r="B2927" s="218">
        <v>2864</v>
      </c>
      <c r="C2927" s="217">
        <v>141.31838037007563</v>
      </c>
    </row>
    <row r="2928" spans="2:3" x14ac:dyDescent="0.75">
      <c r="B2928" s="218">
        <v>2865</v>
      </c>
      <c r="C2928" s="217">
        <v>119.92728227292069</v>
      </c>
    </row>
    <row r="2929" spans="2:3" x14ac:dyDescent="0.75">
      <c r="B2929" s="218">
        <v>2866</v>
      </c>
      <c r="C2929" s="217">
        <v>78.318867385178351</v>
      </c>
    </row>
    <row r="2930" spans="2:3" x14ac:dyDescent="0.75">
      <c r="B2930" s="218">
        <v>2867</v>
      </c>
      <c r="C2930" s="217">
        <v>114.52471206334288</v>
      </c>
    </row>
    <row r="2931" spans="2:3" x14ac:dyDescent="0.75">
      <c r="B2931" s="218">
        <v>2868</v>
      </c>
      <c r="C2931" s="217">
        <v>89.901659415360044</v>
      </c>
    </row>
    <row r="2932" spans="2:3" x14ac:dyDescent="0.75">
      <c r="B2932" s="218">
        <v>2869</v>
      </c>
      <c r="C2932" s="217">
        <v>120.89218553161953</v>
      </c>
    </row>
    <row r="2933" spans="2:3" x14ac:dyDescent="0.75">
      <c r="B2933" s="218">
        <v>2870</v>
      </c>
      <c r="C2933" s="217">
        <v>98.282010027668463</v>
      </c>
    </row>
    <row r="2934" spans="2:3" x14ac:dyDescent="0.75">
      <c r="B2934" s="218">
        <v>2871</v>
      </c>
      <c r="C2934" s="217">
        <v>123.13430743075028</v>
      </c>
    </row>
    <row r="2935" spans="2:3" x14ac:dyDescent="0.75">
      <c r="B2935" s="218">
        <v>2872</v>
      </c>
      <c r="C2935" s="217">
        <v>183.06500986110066</v>
      </c>
    </row>
    <row r="2936" spans="2:3" x14ac:dyDescent="0.75">
      <c r="B2936" s="218">
        <v>2873</v>
      </c>
      <c r="C2936" s="217">
        <v>108.87987003090869</v>
      </c>
    </row>
    <row r="2937" spans="2:3" x14ac:dyDescent="0.75">
      <c r="B2937" s="218">
        <v>2874</v>
      </c>
      <c r="C2937" s="217">
        <v>171.2064145968159</v>
      </c>
    </row>
    <row r="2938" spans="2:3" x14ac:dyDescent="0.75">
      <c r="B2938" s="218">
        <v>2875</v>
      </c>
      <c r="C2938" s="217">
        <v>149.47474550560725</v>
      </c>
    </row>
    <row r="2939" spans="2:3" x14ac:dyDescent="0.75">
      <c r="B2939" s="218">
        <v>2876</v>
      </c>
      <c r="C2939" s="217">
        <v>125.35781424376923</v>
      </c>
    </row>
    <row r="2940" spans="2:3" x14ac:dyDescent="0.75">
      <c r="B2940" s="218">
        <v>2877</v>
      </c>
      <c r="C2940" s="217">
        <v>121.56252682390645</v>
      </c>
    </row>
    <row r="2941" spans="2:3" x14ac:dyDescent="0.75">
      <c r="B2941" s="218">
        <v>2878</v>
      </c>
      <c r="C2941" s="217">
        <v>103.44140671002069</v>
      </c>
    </row>
    <row r="2942" spans="2:3" x14ac:dyDescent="0.75">
      <c r="B2942" s="218">
        <v>2879</v>
      </c>
      <c r="C2942" s="217">
        <v>133.55047094132462</v>
      </c>
    </row>
    <row r="2943" spans="2:3" x14ac:dyDescent="0.75">
      <c r="B2943" s="218">
        <v>2880</v>
      </c>
      <c r="C2943" s="217">
        <v>127.02035042876962</v>
      </c>
    </row>
    <row r="2944" spans="2:3" x14ac:dyDescent="0.75">
      <c r="B2944" s="218">
        <v>2881</v>
      </c>
      <c r="C2944" s="217">
        <v>181.85550901186423</v>
      </c>
    </row>
    <row r="2945" spans="2:3" x14ac:dyDescent="0.75">
      <c r="B2945" s="218">
        <v>2882</v>
      </c>
      <c r="C2945" s="217">
        <v>115.43507436003726</v>
      </c>
    </row>
    <row r="2946" spans="2:3" x14ac:dyDescent="0.75">
      <c r="B2946" s="218">
        <v>2883</v>
      </c>
      <c r="C2946" s="217">
        <v>134.91488189944167</v>
      </c>
    </row>
    <row r="2947" spans="2:3" x14ac:dyDescent="0.75">
      <c r="B2947" s="218">
        <v>2884</v>
      </c>
      <c r="C2947" s="217">
        <v>155.56155393814879</v>
      </c>
    </row>
    <row r="2948" spans="2:3" x14ac:dyDescent="0.75">
      <c r="B2948" s="218">
        <v>2885</v>
      </c>
      <c r="C2948" s="217">
        <v>147.9261053132708</v>
      </c>
    </row>
    <row r="2949" spans="2:3" x14ac:dyDescent="0.75">
      <c r="B2949" s="218">
        <v>2886</v>
      </c>
      <c r="C2949" s="217">
        <v>144.34704667212341</v>
      </c>
    </row>
    <row r="2950" spans="2:3" x14ac:dyDescent="0.75">
      <c r="B2950" s="218">
        <v>2887</v>
      </c>
      <c r="C2950" s="217">
        <v>100.50506425672931</v>
      </c>
    </row>
    <row r="2951" spans="2:3" x14ac:dyDescent="0.75">
      <c r="B2951" s="218">
        <v>2888</v>
      </c>
      <c r="C2951" s="217">
        <v>186.16969106471467</v>
      </c>
    </row>
    <row r="2952" spans="2:3" x14ac:dyDescent="0.75">
      <c r="B2952" s="218">
        <v>2889</v>
      </c>
      <c r="C2952" s="217">
        <v>106.40806088109385</v>
      </c>
    </row>
    <row r="2953" spans="2:3" x14ac:dyDescent="0.75">
      <c r="B2953" s="218">
        <v>2890</v>
      </c>
      <c r="C2953" s="217">
        <v>115.21404868101327</v>
      </c>
    </row>
    <row r="2954" spans="2:3" x14ac:dyDescent="0.75">
      <c r="B2954" s="218">
        <v>2891</v>
      </c>
      <c r="C2954" s="217">
        <v>138.80847970213688</v>
      </c>
    </row>
    <row r="2955" spans="2:3" x14ac:dyDescent="0.75">
      <c r="B2955" s="218">
        <v>2892</v>
      </c>
      <c r="C2955" s="217">
        <v>149.5079620248178</v>
      </c>
    </row>
    <row r="2956" spans="2:3" x14ac:dyDescent="0.75">
      <c r="B2956" s="218">
        <v>2893</v>
      </c>
      <c r="C2956" s="217">
        <v>122.7931683255897</v>
      </c>
    </row>
    <row r="2957" spans="2:3" x14ac:dyDescent="0.75">
      <c r="B2957" s="218">
        <v>2894</v>
      </c>
      <c r="C2957" s="217">
        <v>113.50161621819842</v>
      </c>
    </row>
    <row r="2958" spans="2:3" x14ac:dyDescent="0.75">
      <c r="B2958" s="218">
        <v>2895</v>
      </c>
      <c r="C2958" s="217">
        <v>132.43645577420841</v>
      </c>
    </row>
    <row r="2959" spans="2:3" x14ac:dyDescent="0.75">
      <c r="B2959" s="218">
        <v>2896</v>
      </c>
      <c r="C2959" s="217">
        <v>106.29232570368498</v>
      </c>
    </row>
    <row r="2960" spans="2:3" x14ac:dyDescent="0.75">
      <c r="B2960" s="218">
        <v>2897</v>
      </c>
      <c r="C2960" s="217">
        <v>155.87610794362817</v>
      </c>
    </row>
    <row r="2961" spans="2:3" x14ac:dyDescent="0.75">
      <c r="B2961" s="218">
        <v>2898</v>
      </c>
      <c r="C2961" s="217">
        <v>177.17033783182234</v>
      </c>
    </row>
    <row r="2962" spans="2:3" x14ac:dyDescent="0.75">
      <c r="B2962" s="218">
        <v>2899</v>
      </c>
      <c r="C2962" s="217">
        <v>74.173524232845892</v>
      </c>
    </row>
    <row r="2963" spans="2:3" x14ac:dyDescent="0.75">
      <c r="B2963" s="218">
        <v>2900</v>
      </c>
      <c r="C2963" s="217">
        <v>198.35231923128441</v>
      </c>
    </row>
    <row r="2964" spans="2:3" x14ac:dyDescent="0.75">
      <c r="B2964" s="218">
        <v>2901</v>
      </c>
      <c r="C2964" s="217">
        <v>169.80611986857096</v>
      </c>
    </row>
    <row r="2965" spans="2:3" x14ac:dyDescent="0.75">
      <c r="B2965" s="218">
        <v>2902</v>
      </c>
      <c r="C2965" s="217">
        <v>68.765718105114544</v>
      </c>
    </row>
    <row r="2966" spans="2:3" x14ac:dyDescent="0.75">
      <c r="B2966" s="218">
        <v>2903</v>
      </c>
      <c r="C2966" s="217">
        <v>79.606604780373004</v>
      </c>
    </row>
    <row r="2967" spans="2:3" x14ac:dyDescent="0.75">
      <c r="B2967" s="218">
        <v>2904</v>
      </c>
      <c r="C2967" s="217">
        <v>106.94830688372316</v>
      </c>
    </row>
    <row r="2968" spans="2:3" x14ac:dyDescent="0.75">
      <c r="B2968" s="218">
        <v>2905</v>
      </c>
      <c r="C2968" s="217">
        <v>148.45444949287142</v>
      </c>
    </row>
    <row r="2969" spans="2:3" x14ac:dyDescent="0.75">
      <c r="B2969" s="218">
        <v>2906</v>
      </c>
      <c r="C2969" s="217">
        <v>115.74301166723257</v>
      </c>
    </row>
    <row r="2970" spans="2:3" x14ac:dyDescent="0.75">
      <c r="B2970" s="218">
        <v>2907</v>
      </c>
      <c r="C2970" s="217">
        <v>89.168242228894798</v>
      </c>
    </row>
    <row r="2971" spans="2:3" x14ac:dyDescent="0.75">
      <c r="B2971" s="218">
        <v>2908</v>
      </c>
      <c r="C2971" s="217">
        <v>161.19624960752435</v>
      </c>
    </row>
    <row r="2972" spans="2:3" x14ac:dyDescent="0.75">
      <c r="B2972" s="218">
        <v>2909</v>
      </c>
      <c r="C2972" s="217">
        <v>193.16320992037808</v>
      </c>
    </row>
    <row r="2973" spans="2:3" x14ac:dyDescent="0.75">
      <c r="B2973" s="218">
        <v>2910</v>
      </c>
      <c r="C2973" s="217">
        <v>153.7681885363082</v>
      </c>
    </row>
    <row r="2974" spans="2:3" x14ac:dyDescent="0.75">
      <c r="B2974" s="218">
        <v>2911</v>
      </c>
      <c r="C2974" s="217">
        <v>88.312669816967386</v>
      </c>
    </row>
    <row r="2975" spans="2:3" x14ac:dyDescent="0.75">
      <c r="B2975" s="218">
        <v>2912</v>
      </c>
      <c r="C2975" s="217">
        <v>104.97971697496124</v>
      </c>
    </row>
    <row r="2976" spans="2:3" x14ac:dyDescent="0.75">
      <c r="B2976" s="218">
        <v>2913</v>
      </c>
      <c r="C2976" s="217">
        <v>141.20832985764278</v>
      </c>
    </row>
    <row r="2977" spans="2:3" x14ac:dyDescent="0.75">
      <c r="B2977" s="218">
        <v>2914</v>
      </c>
      <c r="C2977" s="217">
        <v>107.40246012119937</v>
      </c>
    </row>
    <row r="2978" spans="2:3" x14ac:dyDescent="0.75">
      <c r="B2978" s="218">
        <v>2915</v>
      </c>
      <c r="C2978" s="217">
        <v>167.83583340758244</v>
      </c>
    </row>
    <row r="2979" spans="2:3" x14ac:dyDescent="0.75">
      <c r="B2979" s="218">
        <v>2916</v>
      </c>
      <c r="C2979" s="217">
        <v>146.80330003054078</v>
      </c>
    </row>
    <row r="2980" spans="2:3" x14ac:dyDescent="0.75">
      <c r="B2980" s="218">
        <v>2917</v>
      </c>
      <c r="C2980" s="217">
        <v>95.93007504248645</v>
      </c>
    </row>
    <row r="2981" spans="2:3" x14ac:dyDescent="0.75">
      <c r="B2981" s="218">
        <v>2918</v>
      </c>
      <c r="C2981" s="217">
        <v>195.07812294248941</v>
      </c>
    </row>
    <row r="2982" spans="2:3" x14ac:dyDescent="0.75">
      <c r="B2982" s="218">
        <v>2919</v>
      </c>
      <c r="C2982" s="217">
        <v>118.76500032875786</v>
      </c>
    </row>
    <row r="2983" spans="2:3" x14ac:dyDescent="0.75">
      <c r="B2983" s="218">
        <v>2920</v>
      </c>
      <c r="C2983" s="217">
        <v>152.25717898005914</v>
      </c>
    </row>
    <row r="2984" spans="2:3" x14ac:dyDescent="0.75">
      <c r="B2984" s="218">
        <v>2921</v>
      </c>
      <c r="C2984" s="217">
        <v>120.99002922361547</v>
      </c>
    </row>
    <row r="2985" spans="2:3" x14ac:dyDescent="0.75">
      <c r="B2985" s="218">
        <v>2922</v>
      </c>
      <c r="C2985" s="217">
        <v>99.372965424554465</v>
      </c>
    </row>
    <row r="2986" spans="2:3" x14ac:dyDescent="0.75">
      <c r="B2986" s="218">
        <v>2923</v>
      </c>
      <c r="C2986" s="217">
        <v>129.86887072853111</v>
      </c>
    </row>
    <row r="2987" spans="2:3" x14ac:dyDescent="0.75">
      <c r="B2987" s="218">
        <v>2924</v>
      </c>
      <c r="C2987" s="217">
        <v>125.53012290273777</v>
      </c>
    </row>
    <row r="2988" spans="2:3" x14ac:dyDescent="0.75">
      <c r="B2988" s="218">
        <v>2925</v>
      </c>
      <c r="C2988" s="217">
        <v>112.86168864376521</v>
      </c>
    </row>
    <row r="2989" spans="2:3" x14ac:dyDescent="0.75">
      <c r="B2989" s="218">
        <v>2926</v>
      </c>
      <c r="C2989" s="217">
        <v>105.06799731330986</v>
      </c>
    </row>
    <row r="2990" spans="2:3" x14ac:dyDescent="0.75">
      <c r="B2990" s="218">
        <v>2927</v>
      </c>
      <c r="C2990" s="217">
        <v>119.36392665497269</v>
      </c>
    </row>
    <row r="2991" spans="2:3" x14ac:dyDescent="0.75">
      <c r="B2991" s="218">
        <v>2928</v>
      </c>
      <c r="C2991" s="217">
        <v>201.52468387154292</v>
      </c>
    </row>
    <row r="2992" spans="2:3" x14ac:dyDescent="0.75">
      <c r="B2992" s="218">
        <v>2929</v>
      </c>
      <c r="C2992" s="217">
        <v>141.15589509998929</v>
      </c>
    </row>
    <row r="2993" spans="2:3" x14ac:dyDescent="0.75">
      <c r="B2993" s="218">
        <v>2930</v>
      </c>
      <c r="C2993" s="217">
        <v>122.06849586323247</v>
      </c>
    </row>
    <row r="2994" spans="2:3" x14ac:dyDescent="0.75">
      <c r="B2994" s="218">
        <v>2931</v>
      </c>
      <c r="C2994" s="217">
        <v>70.669972727699303</v>
      </c>
    </row>
    <row r="2995" spans="2:3" x14ac:dyDescent="0.75">
      <c r="B2995" s="218">
        <v>2932</v>
      </c>
      <c r="C2995" s="217">
        <v>63.411863997780159</v>
      </c>
    </row>
    <row r="2996" spans="2:3" x14ac:dyDescent="0.75">
      <c r="B2996" s="218">
        <v>2933</v>
      </c>
      <c r="C2996" s="217">
        <v>188.93605101887991</v>
      </c>
    </row>
    <row r="2997" spans="2:3" x14ac:dyDescent="0.75">
      <c r="B2997" s="218">
        <v>2934</v>
      </c>
      <c r="C2997" s="217">
        <v>85.346857918033677</v>
      </c>
    </row>
    <row r="2998" spans="2:3" x14ac:dyDescent="0.75">
      <c r="B2998" s="218">
        <v>2935</v>
      </c>
      <c r="C2998" s="217">
        <v>128.22753963477828</v>
      </c>
    </row>
    <row r="2999" spans="2:3" x14ac:dyDescent="0.75">
      <c r="B2999" s="218">
        <v>2936</v>
      </c>
      <c r="C2999" s="217">
        <v>98.877526127214267</v>
      </c>
    </row>
    <row r="3000" spans="2:3" x14ac:dyDescent="0.75">
      <c r="B3000" s="218">
        <v>2937</v>
      </c>
      <c r="C3000" s="217">
        <v>146.03157584910795</v>
      </c>
    </row>
    <row r="3001" spans="2:3" x14ac:dyDescent="0.75">
      <c r="B3001" s="218">
        <v>2938</v>
      </c>
      <c r="C3001" s="217">
        <v>81.882765379395494</v>
      </c>
    </row>
    <row r="3002" spans="2:3" x14ac:dyDescent="0.75">
      <c r="B3002" s="218">
        <v>2939</v>
      </c>
      <c r="C3002" s="217">
        <v>80.731646486729431</v>
      </c>
    </row>
    <row r="3003" spans="2:3" x14ac:dyDescent="0.75">
      <c r="B3003" s="218">
        <v>2940</v>
      </c>
      <c r="C3003" s="217">
        <v>149.25334522418311</v>
      </c>
    </row>
    <row r="3004" spans="2:3" x14ac:dyDescent="0.75">
      <c r="B3004" s="218">
        <v>2941</v>
      </c>
      <c r="C3004" s="217">
        <v>136.90229763728703</v>
      </c>
    </row>
    <row r="3005" spans="2:3" x14ac:dyDescent="0.75">
      <c r="B3005" s="218">
        <v>2942</v>
      </c>
      <c r="C3005" s="217">
        <v>192.67247686575013</v>
      </c>
    </row>
    <row r="3006" spans="2:3" x14ac:dyDescent="0.75">
      <c r="B3006" s="218">
        <v>2943</v>
      </c>
      <c r="C3006" s="217">
        <v>115.89477155299527</v>
      </c>
    </row>
    <row r="3007" spans="2:3" x14ac:dyDescent="0.75">
      <c r="B3007" s="218">
        <v>2944</v>
      </c>
      <c r="C3007" s="217">
        <v>90.270169715868661</v>
      </c>
    </row>
    <row r="3008" spans="2:3" x14ac:dyDescent="0.75">
      <c r="B3008" s="218">
        <v>2945</v>
      </c>
      <c r="C3008" s="217">
        <v>148.59112664796049</v>
      </c>
    </row>
    <row r="3009" spans="2:3" x14ac:dyDescent="0.75">
      <c r="B3009" s="218">
        <v>2946</v>
      </c>
      <c r="C3009" s="217">
        <v>83.296774035694938</v>
      </c>
    </row>
    <row r="3010" spans="2:3" x14ac:dyDescent="0.75">
      <c r="B3010" s="218">
        <v>2947</v>
      </c>
      <c r="C3010" s="217">
        <v>218.38818829225815</v>
      </c>
    </row>
    <row r="3011" spans="2:3" x14ac:dyDescent="0.75">
      <c r="B3011" s="218">
        <v>2948</v>
      </c>
      <c r="C3011" s="217">
        <v>198.96650567688241</v>
      </c>
    </row>
    <row r="3012" spans="2:3" x14ac:dyDescent="0.75">
      <c r="B3012" s="218">
        <v>2949</v>
      </c>
      <c r="C3012" s="217">
        <v>129.3554927311782</v>
      </c>
    </row>
    <row r="3013" spans="2:3" x14ac:dyDescent="0.75">
      <c r="B3013" s="218">
        <v>2950</v>
      </c>
      <c r="C3013" s="217">
        <v>152.0894669095581</v>
      </c>
    </row>
    <row r="3014" spans="2:3" x14ac:dyDescent="0.75">
      <c r="B3014" s="218">
        <v>2951</v>
      </c>
      <c r="C3014" s="217">
        <v>104.15702760996247</v>
      </c>
    </row>
    <row r="3015" spans="2:3" x14ac:dyDescent="0.75">
      <c r="B3015" s="218">
        <v>2952</v>
      </c>
      <c r="C3015" s="217">
        <v>105.66665500107078</v>
      </c>
    </row>
    <row r="3016" spans="2:3" x14ac:dyDescent="0.75">
      <c r="B3016" s="218">
        <v>2953</v>
      </c>
      <c r="C3016" s="217">
        <v>104.04306686800281</v>
      </c>
    </row>
    <row r="3017" spans="2:3" x14ac:dyDescent="0.75">
      <c r="B3017" s="218">
        <v>2954</v>
      </c>
      <c r="C3017" s="217">
        <v>115.10204763364781</v>
      </c>
    </row>
    <row r="3018" spans="2:3" x14ac:dyDescent="0.75">
      <c r="B3018" s="218">
        <v>2955</v>
      </c>
      <c r="C3018" s="217">
        <v>82.856315470207889</v>
      </c>
    </row>
    <row r="3019" spans="2:3" x14ac:dyDescent="0.75">
      <c r="B3019" s="218">
        <v>2956</v>
      </c>
      <c r="C3019" s="217">
        <v>94.942259899440785</v>
      </c>
    </row>
    <row r="3020" spans="2:3" x14ac:dyDescent="0.75">
      <c r="B3020" s="218">
        <v>2957</v>
      </c>
      <c r="C3020" s="217">
        <v>161.28214846489215</v>
      </c>
    </row>
    <row r="3021" spans="2:3" x14ac:dyDescent="0.75">
      <c r="B3021" s="218">
        <v>2958</v>
      </c>
      <c r="C3021" s="217">
        <v>208.35277913451688</v>
      </c>
    </row>
    <row r="3022" spans="2:3" x14ac:dyDescent="0.75">
      <c r="B3022" s="218">
        <v>2959</v>
      </c>
      <c r="C3022" s="217">
        <v>102.99679027002345</v>
      </c>
    </row>
    <row r="3023" spans="2:3" x14ac:dyDescent="0.75">
      <c r="B3023" s="218">
        <v>2960</v>
      </c>
      <c r="C3023" s="217">
        <v>138.05965074754178</v>
      </c>
    </row>
    <row r="3024" spans="2:3" x14ac:dyDescent="0.75">
      <c r="B3024" s="218">
        <v>2961</v>
      </c>
      <c r="C3024" s="217">
        <v>113.87351877446365</v>
      </c>
    </row>
    <row r="3025" spans="2:3" x14ac:dyDescent="0.75">
      <c r="B3025" s="218">
        <v>2962</v>
      </c>
      <c r="C3025" s="217">
        <v>161.48416748297268</v>
      </c>
    </row>
    <row r="3026" spans="2:3" x14ac:dyDescent="0.75">
      <c r="B3026" s="218">
        <v>2963</v>
      </c>
      <c r="C3026" s="217">
        <v>150.15929304048009</v>
      </c>
    </row>
    <row r="3027" spans="2:3" x14ac:dyDescent="0.75">
      <c r="B3027" s="218">
        <v>2964</v>
      </c>
      <c r="C3027" s="217">
        <v>155.35175909661243</v>
      </c>
    </row>
    <row r="3028" spans="2:3" x14ac:dyDescent="0.75">
      <c r="B3028" s="218">
        <v>2965</v>
      </c>
      <c r="C3028" s="217">
        <v>149.11056440652013</v>
      </c>
    </row>
    <row r="3029" spans="2:3" x14ac:dyDescent="0.75">
      <c r="B3029" s="218">
        <v>2966</v>
      </c>
      <c r="C3029" s="217">
        <v>112.41219664006351</v>
      </c>
    </row>
    <row r="3030" spans="2:3" x14ac:dyDescent="0.75">
      <c r="B3030" s="218">
        <v>2967</v>
      </c>
      <c r="C3030" s="217">
        <v>116.20655334523721</v>
      </c>
    </row>
    <row r="3031" spans="2:3" x14ac:dyDescent="0.75">
      <c r="B3031" s="218">
        <v>2968</v>
      </c>
      <c r="C3031" s="217">
        <v>98.124544299182546</v>
      </c>
    </row>
    <row r="3032" spans="2:3" x14ac:dyDescent="0.75">
      <c r="B3032" s="218">
        <v>2969</v>
      </c>
      <c r="C3032" s="217">
        <v>149.84548303564043</v>
      </c>
    </row>
    <row r="3033" spans="2:3" x14ac:dyDescent="0.75">
      <c r="B3033" s="218">
        <v>2970</v>
      </c>
      <c r="C3033" s="217">
        <v>78.274463248224279</v>
      </c>
    </row>
    <row r="3034" spans="2:3" x14ac:dyDescent="0.75">
      <c r="B3034" s="218">
        <v>2971</v>
      </c>
      <c r="C3034" s="217">
        <v>103.76794337039428</v>
      </c>
    </row>
    <row r="3035" spans="2:3" x14ac:dyDescent="0.75">
      <c r="B3035" s="218">
        <v>2972</v>
      </c>
      <c r="C3035" s="217">
        <v>115.73424573161432</v>
      </c>
    </row>
    <row r="3036" spans="2:3" x14ac:dyDescent="0.75">
      <c r="B3036" s="218">
        <v>2973</v>
      </c>
      <c r="C3036" s="217">
        <v>203.68197095720265</v>
      </c>
    </row>
    <row r="3037" spans="2:3" x14ac:dyDescent="0.75">
      <c r="B3037" s="218">
        <v>2974</v>
      </c>
      <c r="C3037" s="217">
        <v>139.41158181888201</v>
      </c>
    </row>
    <row r="3038" spans="2:3" x14ac:dyDescent="0.75">
      <c r="B3038" s="218">
        <v>2975</v>
      </c>
      <c r="C3038" s="217">
        <v>117.77264357455617</v>
      </c>
    </row>
    <row r="3039" spans="2:3" x14ac:dyDescent="0.75">
      <c r="B3039" s="218">
        <v>2976</v>
      </c>
      <c r="C3039" s="217">
        <v>145.31372830845916</v>
      </c>
    </row>
    <row r="3040" spans="2:3" x14ac:dyDescent="0.75">
      <c r="B3040" s="218">
        <v>2977</v>
      </c>
      <c r="C3040" s="217">
        <v>96.027378997727283</v>
      </c>
    </row>
    <row r="3041" spans="2:3" x14ac:dyDescent="0.75">
      <c r="B3041" s="218">
        <v>2978</v>
      </c>
      <c r="C3041" s="217">
        <v>139.65374181011833</v>
      </c>
    </row>
    <row r="3042" spans="2:3" x14ac:dyDescent="0.75">
      <c r="B3042" s="218">
        <v>2979</v>
      </c>
      <c r="C3042" s="217">
        <v>161.44325195766302</v>
      </c>
    </row>
    <row r="3043" spans="2:3" x14ac:dyDescent="0.75">
      <c r="B3043" s="218">
        <v>2980</v>
      </c>
      <c r="C3043" s="217">
        <v>99.746408430470296</v>
      </c>
    </row>
    <row r="3044" spans="2:3" x14ac:dyDescent="0.75">
      <c r="B3044" s="218">
        <v>2981</v>
      </c>
      <c r="C3044" s="217">
        <v>118.92672445807074</v>
      </c>
    </row>
    <row r="3045" spans="2:3" x14ac:dyDescent="0.75">
      <c r="B3045" s="218">
        <v>2982</v>
      </c>
      <c r="C3045" s="217">
        <v>129.86152938935197</v>
      </c>
    </row>
    <row r="3046" spans="2:3" x14ac:dyDescent="0.75">
      <c r="B3046" s="218">
        <v>2983</v>
      </c>
      <c r="C3046" s="217">
        <v>72.478390612382555</v>
      </c>
    </row>
    <row r="3047" spans="2:3" x14ac:dyDescent="0.75">
      <c r="B3047" s="218">
        <v>2984</v>
      </c>
      <c r="C3047" s="217">
        <v>103.56387280081402</v>
      </c>
    </row>
    <row r="3048" spans="2:3" x14ac:dyDescent="0.75">
      <c r="B3048" s="218">
        <v>2985</v>
      </c>
      <c r="C3048" s="217">
        <v>110.34203765619664</v>
      </c>
    </row>
    <row r="3049" spans="2:3" x14ac:dyDescent="0.75">
      <c r="B3049" s="218">
        <v>2986</v>
      </c>
      <c r="C3049" s="217">
        <v>126.86978846018387</v>
      </c>
    </row>
    <row r="3050" spans="2:3" x14ac:dyDescent="0.75">
      <c r="B3050" s="218">
        <v>2987</v>
      </c>
      <c r="C3050" s="217">
        <v>103.36887467374662</v>
      </c>
    </row>
    <row r="3051" spans="2:3" x14ac:dyDescent="0.75">
      <c r="B3051" s="218">
        <v>2988</v>
      </c>
      <c r="C3051" s="217">
        <v>142.03362215049967</v>
      </c>
    </row>
    <row r="3052" spans="2:3" x14ac:dyDescent="0.75">
      <c r="B3052" s="218">
        <v>2989</v>
      </c>
      <c r="C3052" s="217">
        <v>79.934503684689531</v>
      </c>
    </row>
    <row r="3053" spans="2:3" x14ac:dyDescent="0.75">
      <c r="B3053" s="218">
        <v>2990</v>
      </c>
      <c r="C3053" s="217">
        <v>104.22794166143544</v>
      </c>
    </row>
    <row r="3054" spans="2:3" x14ac:dyDescent="0.75">
      <c r="B3054" s="218">
        <v>2991</v>
      </c>
      <c r="C3054" s="217">
        <v>140.51027029738771</v>
      </c>
    </row>
    <row r="3055" spans="2:3" x14ac:dyDescent="0.75">
      <c r="B3055" s="218">
        <v>2992</v>
      </c>
      <c r="C3055" s="217">
        <v>237.34821322623256</v>
      </c>
    </row>
    <row r="3056" spans="2:3" x14ac:dyDescent="0.75">
      <c r="B3056" s="218">
        <v>2993</v>
      </c>
      <c r="C3056" s="217">
        <v>114.05525911783285</v>
      </c>
    </row>
    <row r="3057" spans="2:3" x14ac:dyDescent="0.75">
      <c r="B3057" s="218">
        <v>2994</v>
      </c>
      <c r="C3057" s="217">
        <v>116.20437517797255</v>
      </c>
    </row>
    <row r="3058" spans="2:3" x14ac:dyDescent="0.75">
      <c r="B3058" s="218">
        <v>2995</v>
      </c>
      <c r="C3058" s="217">
        <v>141.52083217018836</v>
      </c>
    </row>
    <row r="3059" spans="2:3" x14ac:dyDescent="0.75">
      <c r="B3059" s="218">
        <v>2996</v>
      </c>
      <c r="C3059" s="217">
        <v>191.10444784408759</v>
      </c>
    </row>
    <row r="3060" spans="2:3" x14ac:dyDescent="0.75">
      <c r="B3060" s="218">
        <v>2997</v>
      </c>
      <c r="C3060" s="217">
        <v>137.58304570726389</v>
      </c>
    </row>
    <row r="3061" spans="2:3" x14ac:dyDescent="0.75">
      <c r="B3061" s="218">
        <v>2998</v>
      </c>
      <c r="C3061" s="217">
        <v>130.26536206473193</v>
      </c>
    </row>
    <row r="3062" spans="2:3" x14ac:dyDescent="0.75">
      <c r="B3062" s="218">
        <v>2999</v>
      </c>
      <c r="C3062" s="217">
        <v>145.52451315551068</v>
      </c>
    </row>
    <row r="3063" spans="2:3" x14ac:dyDescent="0.75">
      <c r="B3063" s="218">
        <v>3000</v>
      </c>
      <c r="C3063" s="217">
        <v>95.990985819558574</v>
      </c>
    </row>
    <row r="3064" spans="2:3" x14ac:dyDescent="0.75">
      <c r="B3064" s="218">
        <v>3001</v>
      </c>
      <c r="C3064" s="217">
        <v>150.85158973458681</v>
      </c>
    </row>
    <row r="3065" spans="2:3" x14ac:dyDescent="0.75">
      <c r="B3065" s="218">
        <v>3002</v>
      </c>
      <c r="C3065" s="217">
        <v>115.58889229499907</v>
      </c>
    </row>
    <row r="3066" spans="2:3" x14ac:dyDescent="0.75">
      <c r="B3066" s="218">
        <v>3003</v>
      </c>
      <c r="C3066" s="217">
        <v>88.270271473582611</v>
      </c>
    </row>
    <row r="3067" spans="2:3" x14ac:dyDescent="0.75">
      <c r="B3067" s="218">
        <v>3004</v>
      </c>
      <c r="C3067" s="217">
        <v>207.01878156639063</v>
      </c>
    </row>
    <row r="3068" spans="2:3" x14ac:dyDescent="0.75">
      <c r="B3068" s="218">
        <v>3005</v>
      </c>
      <c r="C3068" s="217">
        <v>124.09664928317352</v>
      </c>
    </row>
    <row r="3069" spans="2:3" x14ac:dyDescent="0.75">
      <c r="B3069" s="218">
        <v>3006</v>
      </c>
      <c r="C3069" s="217">
        <v>114.73856643404812</v>
      </c>
    </row>
    <row r="3070" spans="2:3" x14ac:dyDescent="0.75">
      <c r="B3070" s="218">
        <v>3007</v>
      </c>
      <c r="C3070" s="217">
        <v>71.042497304409139</v>
      </c>
    </row>
    <row r="3071" spans="2:3" x14ac:dyDescent="0.75">
      <c r="B3071" s="218">
        <v>3008</v>
      </c>
      <c r="C3071" s="217">
        <v>106.71044121484802</v>
      </c>
    </row>
    <row r="3072" spans="2:3" x14ac:dyDescent="0.75">
      <c r="B3072" s="218">
        <v>3009</v>
      </c>
      <c r="C3072" s="217">
        <v>87.626683031575311</v>
      </c>
    </row>
    <row r="3073" spans="2:3" x14ac:dyDescent="0.75">
      <c r="B3073" s="218">
        <v>3010</v>
      </c>
      <c r="C3073" s="217">
        <v>116.87186712848367</v>
      </c>
    </row>
    <row r="3074" spans="2:3" x14ac:dyDescent="0.75">
      <c r="B3074" s="218">
        <v>3011</v>
      </c>
      <c r="C3074" s="217">
        <v>155.6375895942405</v>
      </c>
    </row>
    <row r="3075" spans="2:3" x14ac:dyDescent="0.75">
      <c r="B3075" s="218">
        <v>3012</v>
      </c>
      <c r="C3075" s="217">
        <v>125.64686336490594</v>
      </c>
    </row>
    <row r="3076" spans="2:3" x14ac:dyDescent="0.75">
      <c r="B3076" s="218">
        <v>3013</v>
      </c>
      <c r="C3076" s="217">
        <v>152.52348264468174</v>
      </c>
    </row>
    <row r="3077" spans="2:3" x14ac:dyDescent="0.75">
      <c r="B3077" s="218">
        <v>3014</v>
      </c>
      <c r="C3077" s="217">
        <v>136.37247922910674</v>
      </c>
    </row>
    <row r="3078" spans="2:3" x14ac:dyDescent="0.75">
      <c r="B3078" s="218">
        <v>3015</v>
      </c>
      <c r="C3078" s="217">
        <v>95.284737063985872</v>
      </c>
    </row>
    <row r="3079" spans="2:3" x14ac:dyDescent="0.75">
      <c r="B3079" s="218">
        <v>3016</v>
      </c>
      <c r="C3079" s="217">
        <v>175.90656209254254</v>
      </c>
    </row>
    <row r="3080" spans="2:3" x14ac:dyDescent="0.75">
      <c r="B3080" s="218">
        <v>3017</v>
      </c>
      <c r="C3080" s="217">
        <v>116.30903574088278</v>
      </c>
    </row>
    <row r="3081" spans="2:3" x14ac:dyDescent="0.75">
      <c r="B3081" s="218">
        <v>3018</v>
      </c>
      <c r="C3081" s="217">
        <v>167.77077663483684</v>
      </c>
    </row>
    <row r="3082" spans="2:3" x14ac:dyDescent="0.75">
      <c r="B3082" s="218">
        <v>3019</v>
      </c>
      <c r="C3082" s="217">
        <v>114.65899024723235</v>
      </c>
    </row>
    <row r="3083" spans="2:3" x14ac:dyDescent="0.75">
      <c r="B3083" s="218">
        <v>3020</v>
      </c>
      <c r="C3083" s="217">
        <v>153.44926085348087</v>
      </c>
    </row>
    <row r="3084" spans="2:3" x14ac:dyDescent="0.75">
      <c r="B3084" s="218">
        <v>3021</v>
      </c>
      <c r="C3084" s="217">
        <v>130.55752224528067</v>
      </c>
    </row>
    <row r="3085" spans="2:3" x14ac:dyDescent="0.75">
      <c r="B3085" s="218">
        <v>3022</v>
      </c>
      <c r="C3085" s="217">
        <v>125.54923459338512</v>
      </c>
    </row>
    <row r="3086" spans="2:3" x14ac:dyDescent="0.75">
      <c r="B3086" s="218">
        <v>3023</v>
      </c>
      <c r="C3086" s="217">
        <v>115.08534634570321</v>
      </c>
    </row>
    <row r="3087" spans="2:3" x14ac:dyDescent="0.75">
      <c r="B3087" s="218">
        <v>3024</v>
      </c>
      <c r="C3087" s="217">
        <v>129.43583034062789</v>
      </c>
    </row>
    <row r="3088" spans="2:3" x14ac:dyDescent="0.75">
      <c r="B3088" s="218">
        <v>3025</v>
      </c>
      <c r="C3088" s="217">
        <v>142.00826105503722</v>
      </c>
    </row>
    <row r="3089" spans="2:3" x14ac:dyDescent="0.75">
      <c r="B3089" s="218">
        <v>3026</v>
      </c>
      <c r="C3089" s="217">
        <v>173.12603538924614</v>
      </c>
    </row>
    <row r="3090" spans="2:3" x14ac:dyDescent="0.75">
      <c r="B3090" s="218">
        <v>3027</v>
      </c>
      <c r="C3090" s="217">
        <v>93.908402701018744</v>
      </c>
    </row>
    <row r="3091" spans="2:3" x14ac:dyDescent="0.75">
      <c r="B3091" s="218">
        <v>3028</v>
      </c>
      <c r="C3091" s="217">
        <v>100.07055577019385</v>
      </c>
    </row>
    <row r="3092" spans="2:3" x14ac:dyDescent="0.75">
      <c r="B3092" s="218">
        <v>3029</v>
      </c>
      <c r="C3092" s="217">
        <v>112.61412122789164</v>
      </c>
    </row>
    <row r="3093" spans="2:3" x14ac:dyDescent="0.75">
      <c r="B3093" s="218">
        <v>3030</v>
      </c>
      <c r="C3093" s="217">
        <v>150.06269997859428</v>
      </c>
    </row>
    <row r="3094" spans="2:3" x14ac:dyDescent="0.75">
      <c r="B3094" s="218">
        <v>3031</v>
      </c>
      <c r="C3094" s="217">
        <v>134.96906440348857</v>
      </c>
    </row>
    <row r="3095" spans="2:3" x14ac:dyDescent="0.75">
      <c r="B3095" s="218">
        <v>3032</v>
      </c>
      <c r="C3095" s="217">
        <v>167.73168588399793</v>
      </c>
    </row>
    <row r="3096" spans="2:3" x14ac:dyDescent="0.75">
      <c r="B3096" s="218">
        <v>3033</v>
      </c>
      <c r="C3096" s="217">
        <v>124.68156278436594</v>
      </c>
    </row>
    <row r="3097" spans="2:3" x14ac:dyDescent="0.75">
      <c r="B3097" s="218">
        <v>3034</v>
      </c>
      <c r="C3097" s="217">
        <v>151.06046456926532</v>
      </c>
    </row>
    <row r="3098" spans="2:3" x14ac:dyDescent="0.75">
      <c r="B3098" s="218">
        <v>3035</v>
      </c>
      <c r="C3098" s="217">
        <v>121.84016059326224</v>
      </c>
    </row>
    <row r="3099" spans="2:3" x14ac:dyDescent="0.75">
      <c r="B3099" s="218">
        <v>3036</v>
      </c>
      <c r="C3099" s="217">
        <v>112.34681953198449</v>
      </c>
    </row>
    <row r="3100" spans="2:3" x14ac:dyDescent="0.75">
      <c r="B3100" s="218">
        <v>3037</v>
      </c>
      <c r="C3100" s="217">
        <v>126.45351331431965</v>
      </c>
    </row>
    <row r="3101" spans="2:3" x14ac:dyDescent="0.75">
      <c r="B3101" s="218">
        <v>3038</v>
      </c>
      <c r="C3101" s="217">
        <v>120.47907658843538</v>
      </c>
    </row>
    <row r="3102" spans="2:3" x14ac:dyDescent="0.75">
      <c r="B3102" s="218">
        <v>3039</v>
      </c>
      <c r="C3102" s="217">
        <v>153.03566514961935</v>
      </c>
    </row>
    <row r="3103" spans="2:3" x14ac:dyDescent="0.75">
      <c r="B3103" s="218">
        <v>3040</v>
      </c>
      <c r="C3103" s="217">
        <v>161.13462816817881</v>
      </c>
    </row>
    <row r="3104" spans="2:3" x14ac:dyDescent="0.75">
      <c r="B3104" s="218">
        <v>3041</v>
      </c>
      <c r="C3104" s="217">
        <v>104.52955739889227</v>
      </c>
    </row>
    <row r="3105" spans="2:3" x14ac:dyDescent="0.75">
      <c r="B3105" s="218">
        <v>3042</v>
      </c>
      <c r="C3105" s="217">
        <v>178.02189318765369</v>
      </c>
    </row>
    <row r="3106" spans="2:3" x14ac:dyDescent="0.75">
      <c r="B3106" s="218">
        <v>3043</v>
      </c>
      <c r="C3106" s="217">
        <v>156.02225737681707</v>
      </c>
    </row>
    <row r="3107" spans="2:3" x14ac:dyDescent="0.75">
      <c r="B3107" s="218">
        <v>3044</v>
      </c>
      <c r="C3107" s="217">
        <v>167.87967653152589</v>
      </c>
    </row>
    <row r="3108" spans="2:3" x14ac:dyDescent="0.75">
      <c r="B3108" s="218">
        <v>3045</v>
      </c>
      <c r="C3108" s="217">
        <v>121.62793253236609</v>
      </c>
    </row>
    <row r="3109" spans="2:3" x14ac:dyDescent="0.75">
      <c r="B3109" s="218">
        <v>3046</v>
      </c>
      <c r="C3109" s="217">
        <v>128.82325012922263</v>
      </c>
    </row>
    <row r="3110" spans="2:3" x14ac:dyDescent="0.75">
      <c r="B3110" s="218">
        <v>3047</v>
      </c>
      <c r="C3110" s="217">
        <v>68.349341902068304</v>
      </c>
    </row>
    <row r="3111" spans="2:3" x14ac:dyDescent="0.75">
      <c r="B3111" s="218">
        <v>3048</v>
      </c>
      <c r="C3111" s="217">
        <v>139.19345476875802</v>
      </c>
    </row>
    <row r="3112" spans="2:3" x14ac:dyDescent="0.75">
      <c r="B3112" s="218">
        <v>3049</v>
      </c>
      <c r="C3112" s="217">
        <v>115.79763354601792</v>
      </c>
    </row>
    <row r="3113" spans="2:3" x14ac:dyDescent="0.75">
      <c r="B3113" s="218">
        <v>3050</v>
      </c>
      <c r="C3113" s="217">
        <v>72.179472622552439</v>
      </c>
    </row>
    <row r="3114" spans="2:3" x14ac:dyDescent="0.75">
      <c r="B3114" s="218">
        <v>3051</v>
      </c>
      <c r="C3114" s="217">
        <v>128.80666872957576</v>
      </c>
    </row>
    <row r="3115" spans="2:3" x14ac:dyDescent="0.75">
      <c r="B3115" s="218">
        <v>3052</v>
      </c>
      <c r="C3115" s="217">
        <v>130.80732406609195</v>
      </c>
    </row>
    <row r="3116" spans="2:3" x14ac:dyDescent="0.75">
      <c r="B3116" s="218">
        <v>3053</v>
      </c>
      <c r="C3116" s="217">
        <v>151.80708040132313</v>
      </c>
    </row>
    <row r="3117" spans="2:3" x14ac:dyDescent="0.75">
      <c r="B3117" s="218">
        <v>3054</v>
      </c>
      <c r="C3117" s="217">
        <v>189.80351957339312</v>
      </c>
    </row>
    <row r="3118" spans="2:3" x14ac:dyDescent="0.75">
      <c r="B3118" s="218">
        <v>3055</v>
      </c>
      <c r="C3118" s="217">
        <v>79.441647353383303</v>
      </c>
    </row>
    <row r="3119" spans="2:3" x14ac:dyDescent="0.75">
      <c r="B3119" s="218">
        <v>3056</v>
      </c>
      <c r="C3119" s="217">
        <v>114.76573928787722</v>
      </c>
    </row>
    <row r="3120" spans="2:3" x14ac:dyDescent="0.75">
      <c r="B3120" s="218">
        <v>3057</v>
      </c>
      <c r="C3120" s="217">
        <v>126.0308033959311</v>
      </c>
    </row>
    <row r="3121" spans="2:3" x14ac:dyDescent="0.75">
      <c r="B3121" s="218">
        <v>3058</v>
      </c>
      <c r="C3121" s="217">
        <v>140.08989058711933</v>
      </c>
    </row>
    <row r="3122" spans="2:3" x14ac:dyDescent="0.75">
      <c r="B3122" s="218">
        <v>3059</v>
      </c>
      <c r="C3122" s="217">
        <v>140.52937485552033</v>
      </c>
    </row>
    <row r="3123" spans="2:3" x14ac:dyDescent="0.75">
      <c r="B3123" s="218">
        <v>3060</v>
      </c>
      <c r="C3123" s="217">
        <v>97.959837960913347</v>
      </c>
    </row>
    <row r="3124" spans="2:3" x14ac:dyDescent="0.75">
      <c r="B3124" s="218">
        <v>3061</v>
      </c>
      <c r="C3124" s="217">
        <v>80.1987572577994</v>
      </c>
    </row>
    <row r="3125" spans="2:3" x14ac:dyDescent="0.75">
      <c r="B3125" s="218">
        <v>3062</v>
      </c>
      <c r="C3125" s="217">
        <v>90.887023674107866</v>
      </c>
    </row>
    <row r="3126" spans="2:3" x14ac:dyDescent="0.75">
      <c r="B3126" s="218">
        <v>3063</v>
      </c>
      <c r="C3126" s="217">
        <v>103.10944136847533</v>
      </c>
    </row>
    <row r="3127" spans="2:3" x14ac:dyDescent="0.75">
      <c r="B3127" s="218">
        <v>3064</v>
      </c>
      <c r="C3127" s="217">
        <v>105.64892562236986</v>
      </c>
    </row>
    <row r="3128" spans="2:3" x14ac:dyDescent="0.75">
      <c r="B3128" s="218">
        <v>3065</v>
      </c>
      <c r="C3128" s="217">
        <v>127.38985904780586</v>
      </c>
    </row>
    <row r="3129" spans="2:3" x14ac:dyDescent="0.75">
      <c r="B3129" s="218">
        <v>3066</v>
      </c>
      <c r="C3129" s="217">
        <v>81.452410628273213</v>
      </c>
    </row>
    <row r="3130" spans="2:3" x14ac:dyDescent="0.75">
      <c r="B3130" s="218">
        <v>3067</v>
      </c>
      <c r="C3130" s="217">
        <v>115.36600555619334</v>
      </c>
    </row>
    <row r="3131" spans="2:3" x14ac:dyDescent="0.75">
      <c r="B3131" s="218">
        <v>3068</v>
      </c>
      <c r="C3131" s="217">
        <v>160.53294306095128</v>
      </c>
    </row>
    <row r="3132" spans="2:3" x14ac:dyDescent="0.75">
      <c r="B3132" s="218">
        <v>3069</v>
      </c>
      <c r="C3132" s="217">
        <v>160.40405360579732</v>
      </c>
    </row>
    <row r="3133" spans="2:3" x14ac:dyDescent="0.75">
      <c r="B3133" s="218">
        <v>3070</v>
      </c>
      <c r="C3133" s="217">
        <v>66.4991785398866</v>
      </c>
    </row>
    <row r="3134" spans="2:3" x14ac:dyDescent="0.75">
      <c r="B3134" s="218">
        <v>3071</v>
      </c>
      <c r="C3134" s="217">
        <v>164.72714048943482</v>
      </c>
    </row>
    <row r="3135" spans="2:3" x14ac:dyDescent="0.75">
      <c r="B3135" s="218">
        <v>3072</v>
      </c>
      <c r="C3135" s="217">
        <v>131.67735929014046</v>
      </c>
    </row>
    <row r="3136" spans="2:3" x14ac:dyDescent="0.75">
      <c r="B3136" s="218">
        <v>3073</v>
      </c>
      <c r="C3136" s="217">
        <v>176.49400280295211</v>
      </c>
    </row>
    <row r="3137" spans="2:3" x14ac:dyDescent="0.75">
      <c r="B3137" s="218">
        <v>3074</v>
      </c>
      <c r="C3137" s="217">
        <v>126.83355481433142</v>
      </c>
    </row>
    <row r="3138" spans="2:3" x14ac:dyDescent="0.75">
      <c r="B3138" s="218">
        <v>3075</v>
      </c>
      <c r="C3138" s="217">
        <v>117.02475903186227</v>
      </c>
    </row>
    <row r="3139" spans="2:3" x14ac:dyDescent="0.75">
      <c r="B3139" s="218">
        <v>3076</v>
      </c>
      <c r="C3139" s="217">
        <v>120.97624061185263</v>
      </c>
    </row>
    <row r="3140" spans="2:3" x14ac:dyDescent="0.75">
      <c r="B3140" s="218">
        <v>3077</v>
      </c>
      <c r="C3140" s="217">
        <v>108.04601884982287</v>
      </c>
    </row>
    <row r="3141" spans="2:3" x14ac:dyDescent="0.75">
      <c r="B3141" s="218">
        <v>3078</v>
      </c>
      <c r="C3141" s="217">
        <v>126.80007194578356</v>
      </c>
    </row>
    <row r="3142" spans="2:3" x14ac:dyDescent="0.75">
      <c r="B3142" s="218">
        <v>3079</v>
      </c>
      <c r="C3142" s="217">
        <v>146.87452549571626</v>
      </c>
    </row>
    <row r="3143" spans="2:3" x14ac:dyDescent="0.75">
      <c r="B3143" s="218">
        <v>3080</v>
      </c>
      <c r="C3143" s="217">
        <v>125.24192199895056</v>
      </c>
    </row>
    <row r="3144" spans="2:3" x14ac:dyDescent="0.75">
      <c r="B3144" s="218">
        <v>3081</v>
      </c>
      <c r="C3144" s="217">
        <v>131.55146406088662</v>
      </c>
    </row>
    <row r="3145" spans="2:3" x14ac:dyDescent="0.75">
      <c r="B3145" s="218">
        <v>3082</v>
      </c>
      <c r="C3145" s="217">
        <v>94.710542017762123</v>
      </c>
    </row>
    <row r="3146" spans="2:3" x14ac:dyDescent="0.75">
      <c r="B3146" s="218">
        <v>3083</v>
      </c>
      <c r="C3146" s="217">
        <v>105.21734311702986</v>
      </c>
    </row>
    <row r="3147" spans="2:3" x14ac:dyDescent="0.75">
      <c r="B3147" s="218">
        <v>3084</v>
      </c>
      <c r="C3147" s="217">
        <v>115.68980365957714</v>
      </c>
    </row>
    <row r="3148" spans="2:3" x14ac:dyDescent="0.75">
      <c r="B3148" s="218">
        <v>3085</v>
      </c>
      <c r="C3148" s="217">
        <v>92.409831422436142</v>
      </c>
    </row>
    <row r="3149" spans="2:3" x14ac:dyDescent="0.75">
      <c r="B3149" s="218">
        <v>3086</v>
      </c>
      <c r="C3149" s="217">
        <v>146.38747061355699</v>
      </c>
    </row>
    <row r="3150" spans="2:3" x14ac:dyDescent="0.75">
      <c r="B3150" s="218">
        <v>3087</v>
      </c>
      <c r="C3150" s="217">
        <v>133.59582659685202</v>
      </c>
    </row>
    <row r="3151" spans="2:3" x14ac:dyDescent="0.75">
      <c r="B3151" s="218">
        <v>3088</v>
      </c>
      <c r="C3151" s="217">
        <v>164.8686916398774</v>
      </c>
    </row>
    <row r="3152" spans="2:3" x14ac:dyDescent="0.75">
      <c r="B3152" s="218">
        <v>3089</v>
      </c>
      <c r="C3152" s="217">
        <v>124.33053594425284</v>
      </c>
    </row>
    <row r="3153" spans="2:3" x14ac:dyDescent="0.75">
      <c r="B3153" s="218">
        <v>3090</v>
      </c>
      <c r="C3153" s="217">
        <v>168.75440819527452</v>
      </c>
    </row>
    <row r="3154" spans="2:3" x14ac:dyDescent="0.75">
      <c r="B3154" s="218">
        <v>3091</v>
      </c>
      <c r="C3154" s="217">
        <v>166.1273345002175</v>
      </c>
    </row>
    <row r="3155" spans="2:3" x14ac:dyDescent="0.75">
      <c r="B3155" s="218">
        <v>3092</v>
      </c>
      <c r="C3155" s="217">
        <v>137.67419804362521</v>
      </c>
    </row>
    <row r="3156" spans="2:3" x14ac:dyDescent="0.75">
      <c r="B3156" s="218">
        <v>3093</v>
      </c>
      <c r="C3156" s="217">
        <v>167.3186492346143</v>
      </c>
    </row>
    <row r="3157" spans="2:3" x14ac:dyDescent="0.75">
      <c r="B3157" s="218">
        <v>3094</v>
      </c>
      <c r="C3157" s="217">
        <v>128.40968684959481</v>
      </c>
    </row>
    <row r="3158" spans="2:3" x14ac:dyDescent="0.75">
      <c r="B3158" s="218">
        <v>3095</v>
      </c>
      <c r="C3158" s="217">
        <v>171.01381583706004</v>
      </c>
    </row>
    <row r="3159" spans="2:3" x14ac:dyDescent="0.75">
      <c r="B3159" s="218">
        <v>3096</v>
      </c>
      <c r="C3159" s="217">
        <v>215.37330617128706</v>
      </c>
    </row>
    <row r="3160" spans="2:3" x14ac:dyDescent="0.75">
      <c r="B3160" s="218">
        <v>3097</v>
      </c>
      <c r="C3160" s="217">
        <v>121.26720281040936</v>
      </c>
    </row>
    <row r="3161" spans="2:3" x14ac:dyDescent="0.75">
      <c r="B3161" s="218">
        <v>3098</v>
      </c>
      <c r="C3161" s="217">
        <v>196.08287665218691</v>
      </c>
    </row>
    <row r="3162" spans="2:3" x14ac:dyDescent="0.75">
      <c r="B3162" s="218">
        <v>3099</v>
      </c>
      <c r="C3162" s="217">
        <v>97.134023839904742</v>
      </c>
    </row>
    <row r="3163" spans="2:3" x14ac:dyDescent="0.75">
      <c r="B3163" s="218">
        <v>3100</v>
      </c>
      <c r="C3163" s="217">
        <v>133.06251431698405</v>
      </c>
    </row>
    <row r="3164" spans="2:3" x14ac:dyDescent="0.75">
      <c r="B3164" s="218">
        <v>3101</v>
      </c>
      <c r="C3164" s="217">
        <v>111.31148743467486</v>
      </c>
    </row>
    <row r="3165" spans="2:3" x14ac:dyDescent="0.75">
      <c r="B3165" s="218">
        <v>3102</v>
      </c>
      <c r="C3165" s="217">
        <v>133.02583999724322</v>
      </c>
    </row>
    <row r="3166" spans="2:3" x14ac:dyDescent="0.75">
      <c r="B3166" s="218">
        <v>3103</v>
      </c>
      <c r="C3166" s="217">
        <v>126.59249404938984</v>
      </c>
    </row>
    <row r="3167" spans="2:3" x14ac:dyDescent="0.75">
      <c r="B3167" s="218">
        <v>3104</v>
      </c>
      <c r="C3167" s="217">
        <v>108.7745545724313</v>
      </c>
    </row>
    <row r="3168" spans="2:3" x14ac:dyDescent="0.75">
      <c r="B3168" s="218">
        <v>3105</v>
      </c>
      <c r="C3168" s="217">
        <v>226.11672488421493</v>
      </c>
    </row>
    <row r="3169" spans="2:3" x14ac:dyDescent="0.75">
      <c r="B3169" s="218">
        <v>3106</v>
      </c>
      <c r="C3169" s="217">
        <v>76.487586671606664</v>
      </c>
    </row>
    <row r="3170" spans="2:3" x14ac:dyDescent="0.75">
      <c r="B3170" s="218">
        <v>3107</v>
      </c>
      <c r="C3170" s="217">
        <v>150.15745081666503</v>
      </c>
    </row>
    <row r="3171" spans="2:3" x14ac:dyDescent="0.75">
      <c r="B3171" s="218">
        <v>3108</v>
      </c>
      <c r="C3171" s="217">
        <v>150.23952074633101</v>
      </c>
    </row>
    <row r="3172" spans="2:3" x14ac:dyDescent="0.75">
      <c r="B3172" s="218">
        <v>3109</v>
      </c>
      <c r="C3172" s="217">
        <v>100.75144175611705</v>
      </c>
    </row>
    <row r="3173" spans="2:3" x14ac:dyDescent="0.75">
      <c r="B3173" s="218">
        <v>3110</v>
      </c>
      <c r="C3173" s="217">
        <v>124.19461003354928</v>
      </c>
    </row>
    <row r="3174" spans="2:3" x14ac:dyDescent="0.75">
      <c r="B3174" s="218">
        <v>3111</v>
      </c>
      <c r="C3174" s="217">
        <v>127.58115968686518</v>
      </c>
    </row>
    <row r="3175" spans="2:3" x14ac:dyDescent="0.75">
      <c r="B3175" s="218">
        <v>3112</v>
      </c>
      <c r="C3175" s="217">
        <v>128.93390436653789</v>
      </c>
    </row>
    <row r="3176" spans="2:3" x14ac:dyDescent="0.75">
      <c r="B3176" s="218">
        <v>3113</v>
      </c>
      <c r="C3176" s="217">
        <v>110.92106388646768</v>
      </c>
    </row>
    <row r="3177" spans="2:3" x14ac:dyDescent="0.75">
      <c r="B3177" s="218">
        <v>3114</v>
      </c>
      <c r="C3177" s="217">
        <v>145.96325288811411</v>
      </c>
    </row>
    <row r="3178" spans="2:3" x14ac:dyDescent="0.75">
      <c r="B3178" s="218">
        <v>3115</v>
      </c>
      <c r="C3178" s="217">
        <v>72.293345194429918</v>
      </c>
    </row>
    <row r="3179" spans="2:3" x14ac:dyDescent="0.75">
      <c r="B3179" s="218">
        <v>3116</v>
      </c>
      <c r="C3179" s="217">
        <v>130.09954436777448</v>
      </c>
    </row>
    <row r="3180" spans="2:3" x14ac:dyDescent="0.75">
      <c r="B3180" s="218">
        <v>3117</v>
      </c>
      <c r="C3180" s="217">
        <v>176.60488815382851</v>
      </c>
    </row>
    <row r="3181" spans="2:3" x14ac:dyDescent="0.75">
      <c r="B3181" s="218">
        <v>3118</v>
      </c>
      <c r="C3181" s="217">
        <v>96.745708509885731</v>
      </c>
    </row>
    <row r="3182" spans="2:3" x14ac:dyDescent="0.75">
      <c r="B3182" s="218">
        <v>3119</v>
      </c>
      <c r="C3182" s="217">
        <v>124.72774294971869</v>
      </c>
    </row>
    <row r="3183" spans="2:3" x14ac:dyDescent="0.75">
      <c r="B3183" s="218">
        <v>3120</v>
      </c>
      <c r="C3183" s="217">
        <v>82.982159213981589</v>
      </c>
    </row>
    <row r="3184" spans="2:3" x14ac:dyDescent="0.75">
      <c r="B3184" s="218">
        <v>3121</v>
      </c>
      <c r="C3184" s="217">
        <v>129.41440776978047</v>
      </c>
    </row>
    <row r="3185" spans="2:3" x14ac:dyDescent="0.75">
      <c r="B3185" s="218">
        <v>3122</v>
      </c>
      <c r="C3185" s="217">
        <v>88.699965147793506</v>
      </c>
    </row>
    <row r="3186" spans="2:3" x14ac:dyDescent="0.75">
      <c r="B3186" s="218">
        <v>3123</v>
      </c>
      <c r="C3186" s="217">
        <v>104.21886300002454</v>
      </c>
    </row>
    <row r="3187" spans="2:3" x14ac:dyDescent="0.75">
      <c r="B3187" s="218">
        <v>3124</v>
      </c>
      <c r="C3187" s="217">
        <v>177.99449254956309</v>
      </c>
    </row>
    <row r="3188" spans="2:3" x14ac:dyDescent="0.75">
      <c r="B3188" s="218">
        <v>3125</v>
      </c>
      <c r="C3188" s="217">
        <v>189.56195639420307</v>
      </c>
    </row>
    <row r="3189" spans="2:3" x14ac:dyDescent="0.75">
      <c r="B3189" s="218">
        <v>3126</v>
      </c>
      <c r="C3189" s="217">
        <v>108.3829539789966</v>
      </c>
    </row>
    <row r="3190" spans="2:3" x14ac:dyDescent="0.75">
      <c r="B3190" s="218">
        <v>3127</v>
      </c>
      <c r="C3190" s="217">
        <v>150.56194655257656</v>
      </c>
    </row>
    <row r="3191" spans="2:3" x14ac:dyDescent="0.75">
      <c r="B3191" s="218">
        <v>3128</v>
      </c>
      <c r="C3191" s="217">
        <v>190.16046376063602</v>
      </c>
    </row>
    <row r="3192" spans="2:3" x14ac:dyDescent="0.75">
      <c r="B3192" s="218">
        <v>3129</v>
      </c>
      <c r="C3192" s="217">
        <v>77.681492455723074</v>
      </c>
    </row>
    <row r="3193" spans="2:3" x14ac:dyDescent="0.75">
      <c r="B3193" s="218">
        <v>3130</v>
      </c>
      <c r="C3193" s="217">
        <v>153.04389486323529</v>
      </c>
    </row>
    <row r="3194" spans="2:3" x14ac:dyDescent="0.75">
      <c r="B3194" s="218">
        <v>3131</v>
      </c>
      <c r="C3194" s="217">
        <v>228.52448878117644</v>
      </c>
    </row>
    <row r="3195" spans="2:3" x14ac:dyDescent="0.75">
      <c r="B3195" s="218">
        <v>3132</v>
      </c>
      <c r="C3195" s="217">
        <v>154.3159633146164</v>
      </c>
    </row>
    <row r="3196" spans="2:3" x14ac:dyDescent="0.75">
      <c r="B3196" s="218">
        <v>3133</v>
      </c>
      <c r="C3196" s="217">
        <v>154.63984955840073</v>
      </c>
    </row>
    <row r="3197" spans="2:3" x14ac:dyDescent="0.75">
      <c r="B3197" s="218">
        <v>3134</v>
      </c>
      <c r="C3197" s="217">
        <v>115.41531766446145</v>
      </c>
    </row>
    <row r="3198" spans="2:3" x14ac:dyDescent="0.75">
      <c r="B3198" s="218">
        <v>3135</v>
      </c>
      <c r="C3198" s="217">
        <v>141.80727926308768</v>
      </c>
    </row>
    <row r="3199" spans="2:3" x14ac:dyDescent="0.75">
      <c r="B3199" s="218">
        <v>3136</v>
      </c>
      <c r="C3199" s="217">
        <v>92.814337660209048</v>
      </c>
    </row>
    <row r="3200" spans="2:3" x14ac:dyDescent="0.75">
      <c r="B3200" s="218">
        <v>3137</v>
      </c>
      <c r="C3200" s="217">
        <v>111.63925594386967</v>
      </c>
    </row>
    <row r="3201" spans="2:3" x14ac:dyDescent="0.75">
      <c r="B3201" s="218">
        <v>3138</v>
      </c>
      <c r="C3201" s="217">
        <v>114.40755162247514</v>
      </c>
    </row>
    <row r="3202" spans="2:3" x14ac:dyDescent="0.75">
      <c r="B3202" s="218">
        <v>3139</v>
      </c>
      <c r="C3202" s="217">
        <v>113.53248328201761</v>
      </c>
    </row>
    <row r="3203" spans="2:3" x14ac:dyDescent="0.75">
      <c r="B3203" s="218">
        <v>3140</v>
      </c>
      <c r="C3203" s="217">
        <v>93.922630288929028</v>
      </c>
    </row>
    <row r="3204" spans="2:3" x14ac:dyDescent="0.75">
      <c r="B3204" s="218">
        <v>3141</v>
      </c>
      <c r="C3204" s="217">
        <v>122.65594963081492</v>
      </c>
    </row>
    <row r="3205" spans="2:3" x14ac:dyDescent="0.75">
      <c r="B3205" s="218">
        <v>3142</v>
      </c>
      <c r="C3205" s="217">
        <v>91.209775467163638</v>
      </c>
    </row>
    <row r="3206" spans="2:3" x14ac:dyDescent="0.75">
      <c r="B3206" s="218">
        <v>3143</v>
      </c>
      <c r="C3206" s="217">
        <v>104.97726488327767</v>
      </c>
    </row>
    <row r="3207" spans="2:3" x14ac:dyDescent="0.75">
      <c r="B3207" s="218">
        <v>3144</v>
      </c>
      <c r="C3207" s="217">
        <v>103.78361996240021</v>
      </c>
    </row>
    <row r="3208" spans="2:3" x14ac:dyDescent="0.75">
      <c r="B3208" s="218">
        <v>3145</v>
      </c>
      <c r="C3208" s="217">
        <v>149.26724685366295</v>
      </c>
    </row>
    <row r="3209" spans="2:3" x14ac:dyDescent="0.75">
      <c r="B3209" s="218">
        <v>3146</v>
      </c>
      <c r="C3209" s="217">
        <v>110.25000149175175</v>
      </c>
    </row>
    <row r="3210" spans="2:3" x14ac:dyDescent="0.75">
      <c r="B3210" s="218">
        <v>3147</v>
      </c>
      <c r="C3210" s="217">
        <v>227.51010219988362</v>
      </c>
    </row>
    <row r="3211" spans="2:3" x14ac:dyDescent="0.75">
      <c r="B3211" s="218">
        <v>3148</v>
      </c>
      <c r="C3211" s="217">
        <v>201.12977982295936</v>
      </c>
    </row>
    <row r="3212" spans="2:3" x14ac:dyDescent="0.75">
      <c r="B3212" s="218">
        <v>3149</v>
      </c>
      <c r="C3212" s="217">
        <v>122.19290535086533</v>
      </c>
    </row>
    <row r="3213" spans="2:3" x14ac:dyDescent="0.75">
      <c r="B3213" s="218">
        <v>3150</v>
      </c>
      <c r="C3213" s="217">
        <v>111.01683279034154</v>
      </c>
    </row>
    <row r="3214" spans="2:3" x14ac:dyDescent="0.75">
      <c r="B3214" s="218">
        <v>3151</v>
      </c>
      <c r="C3214" s="217">
        <v>126.34671704102905</v>
      </c>
    </row>
    <row r="3215" spans="2:3" x14ac:dyDescent="0.75">
      <c r="B3215" s="218">
        <v>3152</v>
      </c>
      <c r="C3215" s="217">
        <v>94.48686850090813</v>
      </c>
    </row>
    <row r="3216" spans="2:3" x14ac:dyDescent="0.75">
      <c r="B3216" s="218">
        <v>3153</v>
      </c>
      <c r="C3216" s="217">
        <v>172.5262437722165</v>
      </c>
    </row>
    <row r="3217" spans="2:3" x14ac:dyDescent="0.75">
      <c r="B3217" s="218">
        <v>3154</v>
      </c>
      <c r="C3217" s="217">
        <v>172.42419098083232</v>
      </c>
    </row>
    <row r="3218" spans="2:3" x14ac:dyDescent="0.75">
      <c r="B3218" s="218">
        <v>3155</v>
      </c>
      <c r="C3218" s="217">
        <v>118.43597292158894</v>
      </c>
    </row>
    <row r="3219" spans="2:3" x14ac:dyDescent="0.75">
      <c r="B3219" s="218">
        <v>3156</v>
      </c>
      <c r="C3219" s="217">
        <v>193.19338695502179</v>
      </c>
    </row>
    <row r="3220" spans="2:3" x14ac:dyDescent="0.75">
      <c r="B3220" s="218">
        <v>3157</v>
      </c>
      <c r="C3220" s="217">
        <v>160.05554889874128</v>
      </c>
    </row>
    <row r="3221" spans="2:3" x14ac:dyDescent="0.75">
      <c r="B3221" s="218">
        <v>3158</v>
      </c>
      <c r="C3221" s="217">
        <v>184.78153266536603</v>
      </c>
    </row>
    <row r="3222" spans="2:3" x14ac:dyDescent="0.75">
      <c r="B3222" s="218">
        <v>3159</v>
      </c>
      <c r="C3222" s="217">
        <v>116.92529283689251</v>
      </c>
    </row>
    <row r="3223" spans="2:3" x14ac:dyDescent="0.75">
      <c r="B3223" s="218">
        <v>3160</v>
      </c>
      <c r="C3223" s="217">
        <v>70.669648049976814</v>
      </c>
    </row>
    <row r="3224" spans="2:3" x14ac:dyDescent="0.75">
      <c r="B3224" s="218">
        <v>3161</v>
      </c>
      <c r="C3224" s="217">
        <v>112.86867518283844</v>
      </c>
    </row>
    <row r="3225" spans="2:3" x14ac:dyDescent="0.75">
      <c r="B3225" s="218">
        <v>3162</v>
      </c>
      <c r="C3225" s="217">
        <v>101.98716431252214</v>
      </c>
    </row>
    <row r="3226" spans="2:3" x14ac:dyDescent="0.75">
      <c r="B3226" s="218">
        <v>3163</v>
      </c>
      <c r="C3226" s="217">
        <v>123.08493494254429</v>
      </c>
    </row>
    <row r="3227" spans="2:3" x14ac:dyDescent="0.75">
      <c r="B3227" s="218">
        <v>3164</v>
      </c>
      <c r="C3227" s="217">
        <v>115.3494740566214</v>
      </c>
    </row>
    <row r="3228" spans="2:3" x14ac:dyDescent="0.75">
      <c r="B3228" s="218">
        <v>3165</v>
      </c>
      <c r="C3228" s="217">
        <v>94.632452119436095</v>
      </c>
    </row>
    <row r="3229" spans="2:3" x14ac:dyDescent="0.75">
      <c r="B3229" s="218">
        <v>3166</v>
      </c>
      <c r="C3229" s="217">
        <v>142.34855260785451</v>
      </c>
    </row>
    <row r="3230" spans="2:3" x14ac:dyDescent="0.75">
      <c r="B3230" s="218">
        <v>3167</v>
      </c>
      <c r="C3230" s="217">
        <v>118.7299853151445</v>
      </c>
    </row>
    <row r="3231" spans="2:3" x14ac:dyDescent="0.75">
      <c r="B3231" s="218">
        <v>3168</v>
      </c>
      <c r="C3231" s="217">
        <v>151.29345197837131</v>
      </c>
    </row>
    <row r="3232" spans="2:3" x14ac:dyDescent="0.75">
      <c r="B3232" s="218">
        <v>3169</v>
      </c>
      <c r="C3232" s="217">
        <v>98.665605078829586</v>
      </c>
    </row>
    <row r="3233" spans="2:3" x14ac:dyDescent="0.75">
      <c r="B3233" s="218">
        <v>3170</v>
      </c>
      <c r="C3233" s="217">
        <v>109.86088268437847</v>
      </c>
    </row>
    <row r="3234" spans="2:3" x14ac:dyDescent="0.75">
      <c r="B3234" s="218">
        <v>3171</v>
      </c>
      <c r="C3234" s="217">
        <v>122.28049305922036</v>
      </c>
    </row>
    <row r="3235" spans="2:3" x14ac:dyDescent="0.75">
      <c r="B3235" s="218">
        <v>3172</v>
      </c>
      <c r="C3235" s="217">
        <v>158.80435780484376</v>
      </c>
    </row>
    <row r="3236" spans="2:3" x14ac:dyDescent="0.75">
      <c r="B3236" s="218">
        <v>3173</v>
      </c>
      <c r="C3236" s="217">
        <v>95.570004734153386</v>
      </c>
    </row>
    <row r="3237" spans="2:3" x14ac:dyDescent="0.75">
      <c r="B3237" s="218">
        <v>3174</v>
      </c>
      <c r="C3237" s="217">
        <v>160.63644914341018</v>
      </c>
    </row>
    <row r="3238" spans="2:3" x14ac:dyDescent="0.75">
      <c r="B3238" s="218">
        <v>3175</v>
      </c>
      <c r="C3238" s="217">
        <v>98.049741401369232</v>
      </c>
    </row>
    <row r="3239" spans="2:3" x14ac:dyDescent="0.75">
      <c r="B3239" s="218">
        <v>3176</v>
      </c>
      <c r="C3239" s="217">
        <v>142.59820002621038</v>
      </c>
    </row>
    <row r="3240" spans="2:3" x14ac:dyDescent="0.75">
      <c r="B3240" s="218">
        <v>3177</v>
      </c>
      <c r="C3240" s="217">
        <v>172.44850411511533</v>
      </c>
    </row>
    <row r="3241" spans="2:3" x14ac:dyDescent="0.75">
      <c r="B3241" s="218">
        <v>3178</v>
      </c>
      <c r="C3241" s="217">
        <v>118.87836418259904</v>
      </c>
    </row>
    <row r="3242" spans="2:3" x14ac:dyDescent="0.75">
      <c r="B3242" s="218">
        <v>3179</v>
      </c>
      <c r="C3242" s="217">
        <v>162.32121503581763</v>
      </c>
    </row>
    <row r="3243" spans="2:3" x14ac:dyDescent="0.75">
      <c r="B3243" s="218">
        <v>3180</v>
      </c>
      <c r="C3243" s="217">
        <v>164.79636321963798</v>
      </c>
    </row>
    <row r="3244" spans="2:3" x14ac:dyDescent="0.75">
      <c r="B3244" s="218">
        <v>3181</v>
      </c>
      <c r="C3244" s="217">
        <v>132.54122429361192</v>
      </c>
    </row>
    <row r="3245" spans="2:3" x14ac:dyDescent="0.75">
      <c r="B3245" s="218">
        <v>3182</v>
      </c>
      <c r="C3245" s="217">
        <v>115.82183843936814</v>
      </c>
    </row>
    <row r="3246" spans="2:3" x14ac:dyDescent="0.75">
      <c r="B3246" s="218">
        <v>3183</v>
      </c>
      <c r="C3246" s="217">
        <v>170.1640649816585</v>
      </c>
    </row>
    <row r="3247" spans="2:3" x14ac:dyDescent="0.75">
      <c r="B3247" s="218">
        <v>3184</v>
      </c>
      <c r="C3247" s="217">
        <v>61.285918651266471</v>
      </c>
    </row>
    <row r="3248" spans="2:3" x14ac:dyDescent="0.75">
      <c r="B3248" s="218">
        <v>3185</v>
      </c>
      <c r="C3248" s="217">
        <v>142.5681943205559</v>
      </c>
    </row>
    <row r="3249" spans="2:3" x14ac:dyDescent="0.75">
      <c r="B3249" s="218">
        <v>3186</v>
      </c>
      <c r="C3249" s="217">
        <v>131.62999014845946</v>
      </c>
    </row>
    <row r="3250" spans="2:3" x14ac:dyDescent="0.75">
      <c r="B3250" s="218">
        <v>3187</v>
      </c>
      <c r="C3250" s="217">
        <v>95.823071620867182</v>
      </c>
    </row>
    <row r="3251" spans="2:3" x14ac:dyDescent="0.75">
      <c r="B3251" s="218">
        <v>3188</v>
      </c>
      <c r="C3251" s="217">
        <v>184.25759701192089</v>
      </c>
    </row>
    <row r="3252" spans="2:3" x14ac:dyDescent="0.75">
      <c r="B3252" s="218">
        <v>3189</v>
      </c>
      <c r="C3252" s="217">
        <v>172.5802702342435</v>
      </c>
    </row>
    <row r="3253" spans="2:3" x14ac:dyDescent="0.75">
      <c r="B3253" s="218">
        <v>3190</v>
      </c>
      <c r="C3253" s="217">
        <v>87.458061269893619</v>
      </c>
    </row>
    <row r="3254" spans="2:3" x14ac:dyDescent="0.75">
      <c r="B3254" s="218">
        <v>3191</v>
      </c>
      <c r="C3254" s="217">
        <v>111.38780429218136</v>
      </c>
    </row>
    <row r="3255" spans="2:3" x14ac:dyDescent="0.75">
      <c r="B3255" s="218">
        <v>3192</v>
      </c>
      <c r="C3255" s="217">
        <v>152.4370245199791</v>
      </c>
    </row>
    <row r="3256" spans="2:3" x14ac:dyDescent="0.75">
      <c r="B3256" s="218">
        <v>3193</v>
      </c>
      <c r="C3256" s="217">
        <v>125.74772893660429</v>
      </c>
    </row>
    <row r="3257" spans="2:3" x14ac:dyDescent="0.75">
      <c r="B3257" s="218">
        <v>3194</v>
      </c>
      <c r="C3257" s="217">
        <v>197.72972289472642</v>
      </c>
    </row>
    <row r="3258" spans="2:3" x14ac:dyDescent="0.75">
      <c r="B3258" s="218">
        <v>3195</v>
      </c>
      <c r="C3258" s="217">
        <v>215.95242287871488</v>
      </c>
    </row>
    <row r="3259" spans="2:3" x14ac:dyDescent="0.75">
      <c r="B3259" s="218">
        <v>3196</v>
      </c>
      <c r="C3259" s="217">
        <v>121.62959914491505</v>
      </c>
    </row>
    <row r="3260" spans="2:3" x14ac:dyDescent="0.75">
      <c r="B3260" s="218">
        <v>3197</v>
      </c>
      <c r="C3260" s="217">
        <v>89.730672466122925</v>
      </c>
    </row>
    <row r="3261" spans="2:3" x14ac:dyDescent="0.75">
      <c r="B3261" s="218">
        <v>3198</v>
      </c>
      <c r="C3261" s="217">
        <v>97.744500531879808</v>
      </c>
    </row>
    <row r="3262" spans="2:3" x14ac:dyDescent="0.75">
      <c r="B3262" s="218">
        <v>3199</v>
      </c>
      <c r="C3262" s="217">
        <v>124.36341233678355</v>
      </c>
    </row>
    <row r="3263" spans="2:3" x14ac:dyDescent="0.75">
      <c r="B3263" s="218">
        <v>3200</v>
      </c>
      <c r="C3263" s="217">
        <v>130.80158037832393</v>
      </c>
    </row>
    <row r="3264" spans="2:3" x14ac:dyDescent="0.75">
      <c r="B3264" s="218">
        <v>3201</v>
      </c>
      <c r="C3264" s="217">
        <v>118.74124562204179</v>
      </c>
    </row>
    <row r="3265" spans="2:3" x14ac:dyDescent="0.75">
      <c r="B3265" s="218">
        <v>3202</v>
      </c>
      <c r="C3265" s="217">
        <v>161.70336699622004</v>
      </c>
    </row>
    <row r="3266" spans="2:3" x14ac:dyDescent="0.75">
      <c r="B3266" s="218">
        <v>3203</v>
      </c>
      <c r="C3266" s="217">
        <v>135.11364521767604</v>
      </c>
    </row>
    <row r="3267" spans="2:3" x14ac:dyDescent="0.75">
      <c r="B3267" s="218">
        <v>3204</v>
      </c>
      <c r="C3267" s="217">
        <v>164.73554408932054</v>
      </c>
    </row>
    <row r="3268" spans="2:3" x14ac:dyDescent="0.75">
      <c r="B3268" s="218">
        <v>3205</v>
      </c>
      <c r="C3268" s="217">
        <v>108.2109454902991</v>
      </c>
    </row>
    <row r="3269" spans="2:3" x14ac:dyDescent="0.75">
      <c r="B3269" s="218">
        <v>3206</v>
      </c>
      <c r="C3269" s="217">
        <v>148.97211728100922</v>
      </c>
    </row>
    <row r="3270" spans="2:3" x14ac:dyDescent="0.75">
      <c r="B3270" s="218">
        <v>3207</v>
      </c>
      <c r="C3270" s="217">
        <v>122.02999329397072</v>
      </c>
    </row>
    <row r="3271" spans="2:3" x14ac:dyDescent="0.75">
      <c r="B3271" s="218">
        <v>3208</v>
      </c>
      <c r="C3271" s="217">
        <v>165.94939764905678</v>
      </c>
    </row>
    <row r="3272" spans="2:3" x14ac:dyDescent="0.75">
      <c r="B3272" s="218">
        <v>3209</v>
      </c>
      <c r="C3272" s="217">
        <v>122.83478130231209</v>
      </c>
    </row>
    <row r="3273" spans="2:3" x14ac:dyDescent="0.75">
      <c r="B3273" s="218">
        <v>3210</v>
      </c>
      <c r="C3273" s="217">
        <v>82.305093460970298</v>
      </c>
    </row>
    <row r="3274" spans="2:3" x14ac:dyDescent="0.75">
      <c r="B3274" s="218">
        <v>3211</v>
      </c>
      <c r="C3274" s="217">
        <v>130.47563304731023</v>
      </c>
    </row>
    <row r="3275" spans="2:3" x14ac:dyDescent="0.75">
      <c r="B3275" s="218">
        <v>3212</v>
      </c>
      <c r="C3275" s="217">
        <v>157.659101582912</v>
      </c>
    </row>
    <row r="3276" spans="2:3" x14ac:dyDescent="0.75">
      <c r="B3276" s="218">
        <v>3213</v>
      </c>
      <c r="C3276" s="217">
        <v>182.13095512674406</v>
      </c>
    </row>
    <row r="3277" spans="2:3" x14ac:dyDescent="0.75">
      <c r="B3277" s="218">
        <v>3214</v>
      </c>
      <c r="C3277" s="217">
        <v>117.95990361346507</v>
      </c>
    </row>
    <row r="3278" spans="2:3" x14ac:dyDescent="0.75">
      <c r="B3278" s="218">
        <v>3215</v>
      </c>
      <c r="C3278" s="217">
        <v>180.67754298512529</v>
      </c>
    </row>
    <row r="3279" spans="2:3" x14ac:dyDescent="0.75">
      <c r="B3279" s="218">
        <v>3216</v>
      </c>
      <c r="C3279" s="217">
        <v>77.482386243242061</v>
      </c>
    </row>
    <row r="3280" spans="2:3" x14ac:dyDescent="0.75">
      <c r="B3280" s="218">
        <v>3217</v>
      </c>
      <c r="C3280" s="217">
        <v>162.47383969866669</v>
      </c>
    </row>
    <row r="3281" spans="2:3" x14ac:dyDescent="0.75">
      <c r="B3281" s="218">
        <v>3218</v>
      </c>
      <c r="C3281" s="217">
        <v>140.61635240768234</v>
      </c>
    </row>
    <row r="3282" spans="2:3" x14ac:dyDescent="0.75">
      <c r="B3282" s="218">
        <v>3219</v>
      </c>
      <c r="C3282" s="217">
        <v>186.28777147841254</v>
      </c>
    </row>
    <row r="3283" spans="2:3" x14ac:dyDescent="0.75">
      <c r="B3283" s="218">
        <v>3220</v>
      </c>
      <c r="C3283" s="217">
        <v>108.49278653531923</v>
      </c>
    </row>
    <row r="3284" spans="2:3" x14ac:dyDescent="0.75">
      <c r="B3284" s="218">
        <v>3221</v>
      </c>
      <c r="C3284" s="217">
        <v>97.733246236416448</v>
      </c>
    </row>
    <row r="3285" spans="2:3" x14ac:dyDescent="0.75">
      <c r="B3285" s="218">
        <v>3222</v>
      </c>
      <c r="C3285" s="217">
        <v>130.54860461662642</v>
      </c>
    </row>
    <row r="3286" spans="2:3" x14ac:dyDescent="0.75">
      <c r="B3286" s="218">
        <v>3223</v>
      </c>
      <c r="C3286" s="217">
        <v>87.893566064224572</v>
      </c>
    </row>
    <row r="3287" spans="2:3" x14ac:dyDescent="0.75">
      <c r="B3287" s="218">
        <v>3224</v>
      </c>
      <c r="C3287" s="217">
        <v>134.68539915603913</v>
      </c>
    </row>
    <row r="3288" spans="2:3" x14ac:dyDescent="0.75">
      <c r="B3288" s="218">
        <v>3225</v>
      </c>
      <c r="C3288" s="217">
        <v>146.27129738066293</v>
      </c>
    </row>
    <row r="3289" spans="2:3" x14ac:dyDescent="0.75">
      <c r="B3289" s="218">
        <v>3226</v>
      </c>
      <c r="C3289" s="217">
        <v>116.0511042137251</v>
      </c>
    </row>
    <row r="3290" spans="2:3" x14ac:dyDescent="0.75">
      <c r="B3290" s="218">
        <v>3227</v>
      </c>
      <c r="C3290" s="217">
        <v>139.99934673947462</v>
      </c>
    </row>
    <row r="3291" spans="2:3" x14ac:dyDescent="0.75">
      <c r="B3291" s="218">
        <v>3228</v>
      </c>
      <c r="C3291" s="217">
        <v>149.56728096093363</v>
      </c>
    </row>
    <row r="3292" spans="2:3" x14ac:dyDescent="0.75">
      <c r="B3292" s="218">
        <v>3229</v>
      </c>
      <c r="C3292" s="217">
        <v>139.24682578536647</v>
      </c>
    </row>
    <row r="3293" spans="2:3" x14ac:dyDescent="0.75">
      <c r="B3293" s="218">
        <v>3230</v>
      </c>
      <c r="C3293" s="217">
        <v>199.36550934644023</v>
      </c>
    </row>
    <row r="3294" spans="2:3" x14ac:dyDescent="0.75">
      <c r="B3294" s="218">
        <v>3231</v>
      </c>
      <c r="C3294" s="217">
        <v>94.628555127886528</v>
      </c>
    </row>
    <row r="3295" spans="2:3" x14ac:dyDescent="0.75">
      <c r="B3295" s="218">
        <v>3232</v>
      </c>
      <c r="C3295" s="217">
        <v>145.28895806753505</v>
      </c>
    </row>
    <row r="3296" spans="2:3" x14ac:dyDescent="0.75">
      <c r="B3296" s="218">
        <v>3233</v>
      </c>
      <c r="C3296" s="217">
        <v>141.276150910578</v>
      </c>
    </row>
    <row r="3297" spans="2:3" x14ac:dyDescent="0.75">
      <c r="B3297" s="218">
        <v>3234</v>
      </c>
      <c r="C3297" s="217">
        <v>136.98987185185391</v>
      </c>
    </row>
    <row r="3298" spans="2:3" x14ac:dyDescent="0.75">
      <c r="B3298" s="218">
        <v>3235</v>
      </c>
      <c r="C3298" s="217">
        <v>164.42995911438038</v>
      </c>
    </row>
    <row r="3299" spans="2:3" x14ac:dyDescent="0.75">
      <c r="B3299" s="218">
        <v>3236</v>
      </c>
      <c r="C3299" s="217">
        <v>251.78024064511746</v>
      </c>
    </row>
    <row r="3300" spans="2:3" x14ac:dyDescent="0.75">
      <c r="B3300" s="218">
        <v>3237</v>
      </c>
      <c r="C3300" s="217">
        <v>104.95976184186117</v>
      </c>
    </row>
    <row r="3301" spans="2:3" x14ac:dyDescent="0.75">
      <c r="B3301" s="218">
        <v>3238</v>
      </c>
      <c r="C3301" s="217">
        <v>78.918009718304816</v>
      </c>
    </row>
    <row r="3302" spans="2:3" x14ac:dyDescent="0.75">
      <c r="B3302" s="218">
        <v>3239</v>
      </c>
      <c r="C3302" s="217">
        <v>188.76873055387114</v>
      </c>
    </row>
    <row r="3303" spans="2:3" x14ac:dyDescent="0.75">
      <c r="B3303" s="218">
        <v>3240</v>
      </c>
      <c r="C3303" s="217">
        <v>179.03544923306922</v>
      </c>
    </row>
    <row r="3304" spans="2:3" x14ac:dyDescent="0.75">
      <c r="B3304" s="218">
        <v>3241</v>
      </c>
      <c r="C3304" s="217">
        <v>177.48456087590284</v>
      </c>
    </row>
    <row r="3305" spans="2:3" x14ac:dyDescent="0.75">
      <c r="B3305" s="218">
        <v>3242</v>
      </c>
      <c r="C3305" s="217">
        <v>101.78513380956514</v>
      </c>
    </row>
    <row r="3306" spans="2:3" x14ac:dyDescent="0.75">
      <c r="B3306" s="218">
        <v>3243</v>
      </c>
      <c r="C3306" s="217">
        <v>150.47338108964644</v>
      </c>
    </row>
    <row r="3307" spans="2:3" x14ac:dyDescent="0.75">
      <c r="B3307" s="218">
        <v>3244</v>
      </c>
      <c r="C3307" s="217">
        <v>148.90307107343884</v>
      </c>
    </row>
    <row r="3308" spans="2:3" x14ac:dyDescent="0.75">
      <c r="B3308" s="218">
        <v>3245</v>
      </c>
      <c r="C3308" s="217">
        <v>167.14401465010758</v>
      </c>
    </row>
    <row r="3309" spans="2:3" x14ac:dyDescent="0.75">
      <c r="B3309" s="218">
        <v>3246</v>
      </c>
      <c r="C3309" s="217">
        <v>105.80570451615161</v>
      </c>
    </row>
    <row r="3310" spans="2:3" x14ac:dyDescent="0.75">
      <c r="B3310" s="218">
        <v>3247</v>
      </c>
      <c r="C3310" s="217">
        <v>107.47644872628635</v>
      </c>
    </row>
    <row r="3311" spans="2:3" x14ac:dyDescent="0.75">
      <c r="B3311" s="218">
        <v>3248</v>
      </c>
      <c r="C3311" s="217">
        <v>105.51243401521208</v>
      </c>
    </row>
    <row r="3312" spans="2:3" x14ac:dyDescent="0.75">
      <c r="B3312" s="218">
        <v>3249</v>
      </c>
      <c r="C3312" s="217">
        <v>142.32909017892547</v>
      </c>
    </row>
    <row r="3313" spans="2:3" x14ac:dyDescent="0.75">
      <c r="B3313" s="218">
        <v>3250</v>
      </c>
      <c r="C3313" s="217">
        <v>85.50280318407232</v>
      </c>
    </row>
    <row r="3314" spans="2:3" x14ac:dyDescent="0.75">
      <c r="B3314" s="218">
        <v>3251</v>
      </c>
      <c r="C3314" s="217">
        <v>94.739211806899505</v>
      </c>
    </row>
    <row r="3315" spans="2:3" x14ac:dyDescent="0.75">
      <c r="B3315" s="218">
        <v>3252</v>
      </c>
      <c r="C3315" s="217">
        <v>105.46613050411564</v>
      </c>
    </row>
    <row r="3316" spans="2:3" x14ac:dyDescent="0.75">
      <c r="B3316" s="218">
        <v>3253</v>
      </c>
      <c r="C3316" s="217">
        <v>168.74148440017132</v>
      </c>
    </row>
    <row r="3317" spans="2:3" x14ac:dyDescent="0.75">
      <c r="B3317" s="218">
        <v>3254</v>
      </c>
      <c r="C3317" s="217">
        <v>120.07304264251481</v>
      </c>
    </row>
    <row r="3318" spans="2:3" x14ac:dyDescent="0.75">
      <c r="B3318" s="218">
        <v>3255</v>
      </c>
      <c r="C3318" s="217">
        <v>165.06684162295028</v>
      </c>
    </row>
    <row r="3319" spans="2:3" x14ac:dyDescent="0.75">
      <c r="B3319" s="218">
        <v>3256</v>
      </c>
      <c r="C3319" s="217">
        <v>106.93411583329892</v>
      </c>
    </row>
    <row r="3320" spans="2:3" x14ac:dyDescent="0.75">
      <c r="B3320" s="218">
        <v>3257</v>
      </c>
      <c r="C3320" s="217">
        <v>119.2403944749977</v>
      </c>
    </row>
    <row r="3321" spans="2:3" x14ac:dyDescent="0.75">
      <c r="B3321" s="218">
        <v>3258</v>
      </c>
      <c r="C3321" s="217">
        <v>138.20709877043444</v>
      </c>
    </row>
    <row r="3322" spans="2:3" x14ac:dyDescent="0.75">
      <c r="B3322" s="218">
        <v>3259</v>
      </c>
      <c r="C3322" s="217">
        <v>164.41412596740506</v>
      </c>
    </row>
    <row r="3323" spans="2:3" x14ac:dyDescent="0.75">
      <c r="B3323" s="218">
        <v>3260</v>
      </c>
      <c r="C3323" s="217">
        <v>159.29753474543625</v>
      </c>
    </row>
    <row r="3324" spans="2:3" x14ac:dyDescent="0.75">
      <c r="B3324" s="218">
        <v>3261</v>
      </c>
      <c r="C3324" s="217">
        <v>153.68033842922699</v>
      </c>
    </row>
    <row r="3325" spans="2:3" x14ac:dyDescent="0.75">
      <c r="B3325" s="218">
        <v>3262</v>
      </c>
      <c r="C3325" s="217">
        <v>122.21441528330645</v>
      </c>
    </row>
    <row r="3326" spans="2:3" x14ac:dyDescent="0.75">
      <c r="B3326" s="218">
        <v>3263</v>
      </c>
      <c r="C3326" s="217">
        <v>119.43335419951767</v>
      </c>
    </row>
    <row r="3327" spans="2:3" x14ac:dyDescent="0.75">
      <c r="B3327" s="218">
        <v>3264</v>
      </c>
      <c r="C3327" s="217">
        <v>127.07561227976143</v>
      </c>
    </row>
    <row r="3328" spans="2:3" x14ac:dyDescent="0.75">
      <c r="B3328" s="218">
        <v>3265</v>
      </c>
      <c r="C3328" s="217">
        <v>164.1909970852405</v>
      </c>
    </row>
    <row r="3329" spans="2:3" x14ac:dyDescent="0.75">
      <c r="B3329" s="218">
        <v>3266</v>
      </c>
      <c r="C3329" s="217">
        <v>100.8553078620217</v>
      </c>
    </row>
    <row r="3330" spans="2:3" x14ac:dyDescent="0.75">
      <c r="B3330" s="218">
        <v>3267</v>
      </c>
      <c r="C3330" s="217">
        <v>136.58260361987112</v>
      </c>
    </row>
    <row r="3331" spans="2:3" x14ac:dyDescent="0.75">
      <c r="B3331" s="218">
        <v>3268</v>
      </c>
      <c r="C3331" s="217">
        <v>112.91801207983215</v>
      </c>
    </row>
    <row r="3332" spans="2:3" x14ac:dyDescent="0.75">
      <c r="B3332" s="218">
        <v>3269</v>
      </c>
      <c r="C3332" s="217">
        <v>200.50082873732427</v>
      </c>
    </row>
    <row r="3333" spans="2:3" x14ac:dyDescent="0.75">
      <c r="B3333" s="218">
        <v>3270</v>
      </c>
      <c r="C3333" s="217">
        <v>113.32714772917487</v>
      </c>
    </row>
    <row r="3334" spans="2:3" x14ac:dyDescent="0.75">
      <c r="B3334" s="218">
        <v>3271</v>
      </c>
      <c r="C3334" s="217">
        <v>104.73177997559236</v>
      </c>
    </row>
    <row r="3335" spans="2:3" x14ac:dyDescent="0.75">
      <c r="B3335" s="218">
        <v>3272</v>
      </c>
      <c r="C3335" s="217">
        <v>153.79824015749176</v>
      </c>
    </row>
    <row r="3336" spans="2:3" x14ac:dyDescent="0.75">
      <c r="B3336" s="218">
        <v>3273</v>
      </c>
      <c r="C3336" s="217">
        <v>125.60636097733907</v>
      </c>
    </row>
    <row r="3337" spans="2:3" x14ac:dyDescent="0.75">
      <c r="B3337" s="218">
        <v>3274</v>
      </c>
      <c r="C3337" s="217">
        <v>134.67040444006105</v>
      </c>
    </row>
    <row r="3338" spans="2:3" x14ac:dyDescent="0.75">
      <c r="B3338" s="218">
        <v>3275</v>
      </c>
      <c r="C3338" s="217">
        <v>131.11498752295478</v>
      </c>
    </row>
    <row r="3339" spans="2:3" x14ac:dyDescent="0.75">
      <c r="B3339" s="218">
        <v>3276</v>
      </c>
      <c r="C3339" s="217">
        <v>155.52571380277857</v>
      </c>
    </row>
    <row r="3340" spans="2:3" x14ac:dyDescent="0.75">
      <c r="B3340" s="218">
        <v>3277</v>
      </c>
      <c r="C3340" s="217">
        <v>99.842104114466579</v>
      </c>
    </row>
    <row r="3341" spans="2:3" x14ac:dyDescent="0.75">
      <c r="B3341" s="218">
        <v>3278</v>
      </c>
      <c r="C3341" s="217">
        <v>86.583719639847899</v>
      </c>
    </row>
    <row r="3342" spans="2:3" x14ac:dyDescent="0.75">
      <c r="B3342" s="218">
        <v>3279</v>
      </c>
      <c r="C3342" s="217">
        <v>135.33709976300884</v>
      </c>
    </row>
    <row r="3343" spans="2:3" x14ac:dyDescent="0.75">
      <c r="B3343" s="218">
        <v>3280</v>
      </c>
      <c r="C3343" s="217">
        <v>103.06286067646282</v>
      </c>
    </row>
    <row r="3344" spans="2:3" x14ac:dyDescent="0.75">
      <c r="B3344" s="218">
        <v>3281</v>
      </c>
      <c r="C3344" s="217">
        <v>171.04284580817961</v>
      </c>
    </row>
    <row r="3345" spans="2:3" x14ac:dyDescent="0.75">
      <c r="B3345" s="218">
        <v>3282</v>
      </c>
      <c r="C3345" s="217">
        <v>146.36590662666347</v>
      </c>
    </row>
    <row r="3346" spans="2:3" x14ac:dyDescent="0.75">
      <c r="B3346" s="218">
        <v>3283</v>
      </c>
      <c r="C3346" s="217">
        <v>116.03833249955503</v>
      </c>
    </row>
    <row r="3347" spans="2:3" x14ac:dyDescent="0.75">
      <c r="B3347" s="218">
        <v>3284</v>
      </c>
      <c r="C3347" s="217">
        <v>132.36307663503644</v>
      </c>
    </row>
    <row r="3348" spans="2:3" x14ac:dyDescent="0.75">
      <c r="B3348" s="218">
        <v>3285</v>
      </c>
      <c r="C3348" s="217">
        <v>200.81816306099483</v>
      </c>
    </row>
    <row r="3349" spans="2:3" x14ac:dyDescent="0.75">
      <c r="B3349" s="218">
        <v>3286</v>
      </c>
      <c r="C3349" s="217">
        <v>134.3656473379819</v>
      </c>
    </row>
    <row r="3350" spans="2:3" x14ac:dyDescent="0.75">
      <c r="B3350" s="218">
        <v>3287</v>
      </c>
      <c r="C3350" s="217">
        <v>123.15533824443931</v>
      </c>
    </row>
    <row r="3351" spans="2:3" x14ac:dyDescent="0.75">
      <c r="B3351" s="218">
        <v>3288</v>
      </c>
      <c r="C3351" s="217">
        <v>92.196026672937236</v>
      </c>
    </row>
    <row r="3352" spans="2:3" x14ac:dyDescent="0.75">
      <c r="B3352" s="218">
        <v>3289</v>
      </c>
      <c r="C3352" s="217">
        <v>179.50480976626778</v>
      </c>
    </row>
    <row r="3353" spans="2:3" x14ac:dyDescent="0.75">
      <c r="B3353" s="218">
        <v>3290</v>
      </c>
      <c r="C3353" s="217">
        <v>113.91007277296578</v>
      </c>
    </row>
    <row r="3354" spans="2:3" x14ac:dyDescent="0.75">
      <c r="B3354" s="218">
        <v>3291</v>
      </c>
      <c r="C3354" s="217">
        <v>159.67947394107085</v>
      </c>
    </row>
    <row r="3355" spans="2:3" x14ac:dyDescent="0.75">
      <c r="B3355" s="218">
        <v>3292</v>
      </c>
      <c r="C3355" s="217">
        <v>163.5797799533087</v>
      </c>
    </row>
    <row r="3356" spans="2:3" x14ac:dyDescent="0.75">
      <c r="B3356" s="218">
        <v>3293</v>
      </c>
      <c r="C3356" s="217">
        <v>148.92689940224054</v>
      </c>
    </row>
    <row r="3357" spans="2:3" x14ac:dyDescent="0.75">
      <c r="B3357" s="218">
        <v>3294</v>
      </c>
      <c r="C3357" s="217">
        <v>127.54829098444662</v>
      </c>
    </row>
    <row r="3358" spans="2:3" x14ac:dyDescent="0.75">
      <c r="B3358" s="218">
        <v>3295</v>
      </c>
      <c r="C3358" s="217">
        <v>107.30796377324275</v>
      </c>
    </row>
    <row r="3359" spans="2:3" x14ac:dyDescent="0.75">
      <c r="B3359" s="218">
        <v>3296</v>
      </c>
      <c r="C3359" s="217">
        <v>155.3171598323579</v>
      </c>
    </row>
    <row r="3360" spans="2:3" x14ac:dyDescent="0.75">
      <c r="B3360" s="218">
        <v>3297</v>
      </c>
      <c r="C3360" s="217">
        <v>91.878981792372613</v>
      </c>
    </row>
    <row r="3361" spans="2:3" x14ac:dyDescent="0.75">
      <c r="B3361" s="218">
        <v>3298</v>
      </c>
      <c r="C3361" s="217">
        <v>99.509049822032125</v>
      </c>
    </row>
    <row r="3362" spans="2:3" x14ac:dyDescent="0.75">
      <c r="B3362" s="218">
        <v>3299</v>
      </c>
      <c r="C3362" s="217">
        <v>163.74936964589673</v>
      </c>
    </row>
    <row r="3363" spans="2:3" x14ac:dyDescent="0.75">
      <c r="B3363" s="218">
        <v>3300</v>
      </c>
      <c r="C3363" s="217">
        <v>120.3533185197896</v>
      </c>
    </row>
    <row r="3364" spans="2:3" x14ac:dyDescent="0.75">
      <c r="B3364" s="218">
        <v>3301</v>
      </c>
      <c r="C3364" s="217">
        <v>127.00003005401088</v>
      </c>
    </row>
    <row r="3365" spans="2:3" x14ac:dyDescent="0.75">
      <c r="B3365" s="218">
        <v>3302</v>
      </c>
      <c r="C3365" s="217">
        <v>149.769255203949</v>
      </c>
    </row>
    <row r="3366" spans="2:3" x14ac:dyDescent="0.75">
      <c r="B3366" s="218">
        <v>3303</v>
      </c>
      <c r="C3366" s="217">
        <v>143.69707603814066</v>
      </c>
    </row>
    <row r="3367" spans="2:3" x14ac:dyDescent="0.75">
      <c r="B3367" s="218">
        <v>3304</v>
      </c>
      <c r="C3367" s="217">
        <v>139.8262406406518</v>
      </c>
    </row>
    <row r="3368" spans="2:3" x14ac:dyDescent="0.75">
      <c r="B3368" s="218">
        <v>3305</v>
      </c>
      <c r="C3368" s="217">
        <v>90.973541135038403</v>
      </c>
    </row>
    <row r="3369" spans="2:3" x14ac:dyDescent="0.75">
      <c r="B3369" s="218">
        <v>3306</v>
      </c>
      <c r="C3369" s="217">
        <v>111.13278443093482</v>
      </c>
    </row>
    <row r="3370" spans="2:3" x14ac:dyDescent="0.75">
      <c r="B3370" s="218">
        <v>3307</v>
      </c>
      <c r="C3370" s="217">
        <v>99.33831319587496</v>
      </c>
    </row>
    <row r="3371" spans="2:3" x14ac:dyDescent="0.75">
      <c r="B3371" s="218">
        <v>3308</v>
      </c>
      <c r="C3371" s="217">
        <v>150.66785930067024</v>
      </c>
    </row>
    <row r="3372" spans="2:3" x14ac:dyDescent="0.75">
      <c r="B3372" s="218">
        <v>3309</v>
      </c>
      <c r="C3372" s="217">
        <v>154.66145923131816</v>
      </c>
    </row>
    <row r="3373" spans="2:3" x14ac:dyDescent="0.75">
      <c r="B3373" s="218">
        <v>3310</v>
      </c>
      <c r="C3373" s="217">
        <v>129.99835149540215</v>
      </c>
    </row>
    <row r="3374" spans="2:3" x14ac:dyDescent="0.75">
      <c r="B3374" s="218">
        <v>3311</v>
      </c>
      <c r="C3374" s="217">
        <v>128.91478984088081</v>
      </c>
    </row>
    <row r="3375" spans="2:3" x14ac:dyDescent="0.75">
      <c r="B3375" s="218">
        <v>3312</v>
      </c>
      <c r="C3375" s="217">
        <v>118.08897195793259</v>
      </c>
    </row>
    <row r="3376" spans="2:3" x14ac:dyDescent="0.75">
      <c r="B3376" s="218">
        <v>3313</v>
      </c>
      <c r="C3376" s="217">
        <v>145.9246172800076</v>
      </c>
    </row>
    <row r="3377" spans="2:3" x14ac:dyDescent="0.75">
      <c r="B3377" s="218">
        <v>3314</v>
      </c>
      <c r="C3377" s="217">
        <v>98.116235378108485</v>
      </c>
    </row>
    <row r="3378" spans="2:3" x14ac:dyDescent="0.75">
      <c r="B3378" s="218">
        <v>3315</v>
      </c>
      <c r="C3378" s="217">
        <v>71.123123826438146</v>
      </c>
    </row>
    <row r="3379" spans="2:3" x14ac:dyDescent="0.75">
      <c r="B3379" s="218">
        <v>3316</v>
      </c>
      <c r="C3379" s="217">
        <v>129.52799523248481</v>
      </c>
    </row>
    <row r="3380" spans="2:3" x14ac:dyDescent="0.75">
      <c r="B3380" s="218">
        <v>3317</v>
      </c>
      <c r="C3380" s="217">
        <v>181.66616169683877</v>
      </c>
    </row>
    <row r="3381" spans="2:3" x14ac:dyDescent="0.75">
      <c r="B3381" s="218">
        <v>3318</v>
      </c>
      <c r="C3381" s="217">
        <v>115.57489379980112</v>
      </c>
    </row>
    <row r="3382" spans="2:3" x14ac:dyDescent="0.75">
      <c r="B3382" s="218">
        <v>3319</v>
      </c>
      <c r="C3382" s="217">
        <v>128.93549505010554</v>
      </c>
    </row>
    <row r="3383" spans="2:3" x14ac:dyDescent="0.75">
      <c r="B3383" s="218">
        <v>3320</v>
      </c>
      <c r="C3383" s="217">
        <v>97.826455144396249</v>
      </c>
    </row>
    <row r="3384" spans="2:3" x14ac:dyDescent="0.75">
      <c r="B3384" s="218">
        <v>3321</v>
      </c>
      <c r="C3384" s="217">
        <v>126.34087009576143</v>
      </c>
    </row>
    <row r="3385" spans="2:3" x14ac:dyDescent="0.75">
      <c r="B3385" s="218">
        <v>3322</v>
      </c>
      <c r="C3385" s="217">
        <v>166.48247363855035</v>
      </c>
    </row>
    <row r="3386" spans="2:3" x14ac:dyDescent="0.75">
      <c r="B3386" s="218">
        <v>3323</v>
      </c>
      <c r="C3386" s="217">
        <v>151.34163779999557</v>
      </c>
    </row>
    <row r="3387" spans="2:3" x14ac:dyDescent="0.75">
      <c r="B3387" s="218">
        <v>3324</v>
      </c>
      <c r="C3387" s="217">
        <v>85.560740285899783</v>
      </c>
    </row>
    <row r="3388" spans="2:3" x14ac:dyDescent="0.75">
      <c r="B3388" s="218">
        <v>3325</v>
      </c>
      <c r="C3388" s="217">
        <v>180.82126622650497</v>
      </c>
    </row>
    <row r="3389" spans="2:3" x14ac:dyDescent="0.75">
      <c r="B3389" s="218">
        <v>3326</v>
      </c>
      <c r="C3389" s="217">
        <v>156.40469172617503</v>
      </c>
    </row>
    <row r="3390" spans="2:3" x14ac:dyDescent="0.75">
      <c r="B3390" s="218">
        <v>3327</v>
      </c>
      <c r="C3390" s="217">
        <v>125.27998317931838</v>
      </c>
    </row>
    <row r="3391" spans="2:3" x14ac:dyDescent="0.75">
      <c r="B3391" s="218">
        <v>3328</v>
      </c>
      <c r="C3391" s="217">
        <v>184.74582634541855</v>
      </c>
    </row>
    <row r="3392" spans="2:3" x14ac:dyDescent="0.75">
      <c r="B3392" s="218">
        <v>3329</v>
      </c>
      <c r="C3392" s="217">
        <v>104.96443666744523</v>
      </c>
    </row>
    <row r="3393" spans="2:3" x14ac:dyDescent="0.75">
      <c r="B3393" s="218">
        <v>3330</v>
      </c>
      <c r="C3393" s="217">
        <v>128.58025342131873</v>
      </c>
    </row>
    <row r="3394" spans="2:3" x14ac:dyDescent="0.75">
      <c r="B3394" s="218">
        <v>3331</v>
      </c>
      <c r="C3394" s="217">
        <v>76.742854752845972</v>
      </c>
    </row>
    <row r="3395" spans="2:3" x14ac:dyDescent="0.75">
      <c r="B3395" s="218">
        <v>3332</v>
      </c>
      <c r="C3395" s="217">
        <v>94.793631750146218</v>
      </c>
    </row>
    <row r="3396" spans="2:3" x14ac:dyDescent="0.75">
      <c r="B3396" s="218">
        <v>3333</v>
      </c>
      <c r="C3396" s="217">
        <v>140.3675689798448</v>
      </c>
    </row>
    <row r="3397" spans="2:3" x14ac:dyDescent="0.75">
      <c r="B3397" s="218">
        <v>3334</v>
      </c>
      <c r="C3397" s="217">
        <v>84.415222772013692</v>
      </c>
    </row>
    <row r="3398" spans="2:3" x14ac:dyDescent="0.75">
      <c r="B3398" s="218">
        <v>3335</v>
      </c>
      <c r="C3398" s="217">
        <v>90.391918745382782</v>
      </c>
    </row>
    <row r="3399" spans="2:3" x14ac:dyDescent="0.75">
      <c r="B3399" s="218">
        <v>3336</v>
      </c>
      <c r="C3399" s="217">
        <v>146.711063909513</v>
      </c>
    </row>
    <row r="3400" spans="2:3" x14ac:dyDescent="0.75">
      <c r="B3400" s="218">
        <v>3337</v>
      </c>
      <c r="C3400" s="217">
        <v>126.57975320763298</v>
      </c>
    </row>
    <row r="3401" spans="2:3" x14ac:dyDescent="0.75">
      <c r="B3401" s="218">
        <v>3338</v>
      </c>
      <c r="C3401" s="217">
        <v>129.07294796265307</v>
      </c>
    </row>
    <row r="3402" spans="2:3" x14ac:dyDescent="0.75">
      <c r="B3402" s="218">
        <v>3339</v>
      </c>
      <c r="C3402" s="217">
        <v>118.8801125961145</v>
      </c>
    </row>
    <row r="3403" spans="2:3" x14ac:dyDescent="0.75">
      <c r="B3403" s="218">
        <v>3340</v>
      </c>
      <c r="C3403" s="217">
        <v>109.8833856161413</v>
      </c>
    </row>
    <row r="3404" spans="2:3" x14ac:dyDescent="0.75">
      <c r="B3404" s="218">
        <v>3341</v>
      </c>
      <c r="C3404" s="217">
        <v>162.22075764641585</v>
      </c>
    </row>
    <row r="3405" spans="2:3" x14ac:dyDescent="0.75">
      <c r="B3405" s="218">
        <v>3342</v>
      </c>
      <c r="C3405" s="217">
        <v>154.50778137823335</v>
      </c>
    </row>
    <row r="3406" spans="2:3" x14ac:dyDescent="0.75">
      <c r="B3406" s="218">
        <v>3343</v>
      </c>
      <c r="C3406" s="217">
        <v>142.97249183677974</v>
      </c>
    </row>
    <row r="3407" spans="2:3" x14ac:dyDescent="0.75">
      <c r="B3407" s="218">
        <v>3344</v>
      </c>
      <c r="C3407" s="217">
        <v>154.13614464908241</v>
      </c>
    </row>
    <row r="3408" spans="2:3" x14ac:dyDescent="0.75">
      <c r="B3408" s="218">
        <v>3345</v>
      </c>
      <c r="C3408" s="217">
        <v>115.7079728855593</v>
      </c>
    </row>
    <row r="3409" spans="2:3" x14ac:dyDescent="0.75">
      <c r="B3409" s="218">
        <v>3346</v>
      </c>
      <c r="C3409" s="217">
        <v>179.02352817045085</v>
      </c>
    </row>
    <row r="3410" spans="2:3" x14ac:dyDescent="0.75">
      <c r="B3410" s="218">
        <v>3347</v>
      </c>
      <c r="C3410" s="217">
        <v>134.60319032515309</v>
      </c>
    </row>
    <row r="3411" spans="2:3" x14ac:dyDescent="0.75">
      <c r="B3411" s="218">
        <v>3348</v>
      </c>
      <c r="C3411" s="217">
        <v>115.88384826432031</v>
      </c>
    </row>
    <row r="3412" spans="2:3" x14ac:dyDescent="0.75">
      <c r="B3412" s="218">
        <v>3349</v>
      </c>
      <c r="C3412" s="217">
        <v>174.42047708558584</v>
      </c>
    </row>
    <row r="3413" spans="2:3" x14ac:dyDescent="0.75">
      <c r="B3413" s="218">
        <v>3350</v>
      </c>
      <c r="C3413" s="217">
        <v>106.68701647489524</v>
      </c>
    </row>
    <row r="3414" spans="2:3" x14ac:dyDescent="0.75">
      <c r="B3414" s="218">
        <v>3351</v>
      </c>
      <c r="C3414" s="217">
        <v>88.928356212535263</v>
      </c>
    </row>
    <row r="3415" spans="2:3" x14ac:dyDescent="0.75">
      <c r="B3415" s="218">
        <v>3352</v>
      </c>
      <c r="C3415" s="217">
        <v>160.3863575749769</v>
      </c>
    </row>
    <row r="3416" spans="2:3" x14ac:dyDescent="0.75">
      <c r="B3416" s="218">
        <v>3353</v>
      </c>
      <c r="C3416" s="217">
        <v>163.08260806855552</v>
      </c>
    </row>
    <row r="3417" spans="2:3" x14ac:dyDescent="0.75">
      <c r="B3417" s="218">
        <v>3354</v>
      </c>
      <c r="C3417" s="217">
        <v>111.05001915867292</v>
      </c>
    </row>
    <row r="3418" spans="2:3" x14ac:dyDescent="0.75">
      <c r="B3418" s="218">
        <v>3355</v>
      </c>
      <c r="C3418" s="217">
        <v>170.73195863982082</v>
      </c>
    </row>
    <row r="3419" spans="2:3" x14ac:dyDescent="0.75">
      <c r="B3419" s="218">
        <v>3356</v>
      </c>
      <c r="C3419" s="217">
        <v>132.97287067992235</v>
      </c>
    </row>
    <row r="3420" spans="2:3" x14ac:dyDescent="0.75">
      <c r="B3420" s="218">
        <v>3357</v>
      </c>
      <c r="C3420" s="217">
        <v>93.360059434710877</v>
      </c>
    </row>
    <row r="3421" spans="2:3" x14ac:dyDescent="0.75">
      <c r="B3421" s="218">
        <v>3358</v>
      </c>
      <c r="C3421" s="217">
        <v>55.768536124562331</v>
      </c>
    </row>
    <row r="3422" spans="2:3" x14ac:dyDescent="0.75">
      <c r="B3422" s="218">
        <v>3359</v>
      </c>
      <c r="C3422" s="217">
        <v>101.94312361423275</v>
      </c>
    </row>
    <row r="3423" spans="2:3" x14ac:dyDescent="0.75">
      <c r="B3423" s="218">
        <v>3360</v>
      </c>
      <c r="C3423" s="217">
        <v>84.966812100259006</v>
      </c>
    </row>
    <row r="3424" spans="2:3" x14ac:dyDescent="0.75">
      <c r="B3424" s="218">
        <v>3361</v>
      </c>
      <c r="C3424" s="217">
        <v>81.983829749801473</v>
      </c>
    </row>
    <row r="3425" spans="2:3" x14ac:dyDescent="0.75">
      <c r="B3425" s="218">
        <v>3362</v>
      </c>
      <c r="C3425" s="217">
        <v>192.5249960128875</v>
      </c>
    </row>
    <row r="3426" spans="2:3" x14ac:dyDescent="0.75">
      <c r="B3426" s="218">
        <v>3363</v>
      </c>
      <c r="C3426" s="217">
        <v>96.552301062178529</v>
      </c>
    </row>
    <row r="3427" spans="2:3" x14ac:dyDescent="0.75">
      <c r="B3427" s="218">
        <v>3364</v>
      </c>
      <c r="C3427" s="217">
        <v>107.16521127261345</v>
      </c>
    </row>
    <row r="3428" spans="2:3" x14ac:dyDescent="0.75">
      <c r="B3428" s="218">
        <v>3365</v>
      </c>
      <c r="C3428" s="217">
        <v>198.4058046350633</v>
      </c>
    </row>
    <row r="3429" spans="2:3" x14ac:dyDescent="0.75">
      <c r="B3429" s="218">
        <v>3366</v>
      </c>
      <c r="C3429" s="217">
        <v>85.198020669138785</v>
      </c>
    </row>
    <row r="3430" spans="2:3" x14ac:dyDescent="0.75">
      <c r="B3430" s="218">
        <v>3367</v>
      </c>
      <c r="C3430" s="217">
        <v>151.34733336461136</v>
      </c>
    </row>
    <row r="3431" spans="2:3" x14ac:dyDescent="0.75">
      <c r="B3431" s="218">
        <v>3368</v>
      </c>
      <c r="C3431" s="217">
        <v>195.83952729529699</v>
      </c>
    </row>
    <row r="3432" spans="2:3" x14ac:dyDescent="0.75">
      <c r="B3432" s="218">
        <v>3369</v>
      </c>
      <c r="C3432" s="217">
        <v>131.00465695836144</v>
      </c>
    </row>
    <row r="3433" spans="2:3" x14ac:dyDescent="0.75">
      <c r="B3433" s="218">
        <v>3370</v>
      </c>
      <c r="C3433" s="217">
        <v>106.88635819796139</v>
      </c>
    </row>
    <row r="3434" spans="2:3" x14ac:dyDescent="0.75">
      <c r="B3434" s="218">
        <v>3371</v>
      </c>
      <c r="C3434" s="217">
        <v>125.37398617834184</v>
      </c>
    </row>
    <row r="3435" spans="2:3" x14ac:dyDescent="0.75">
      <c r="B3435" s="218">
        <v>3372</v>
      </c>
      <c r="C3435" s="217">
        <v>98.486342422655937</v>
      </c>
    </row>
    <row r="3436" spans="2:3" x14ac:dyDescent="0.75">
      <c r="B3436" s="218">
        <v>3373</v>
      </c>
      <c r="C3436" s="217">
        <v>104.80646029646391</v>
      </c>
    </row>
    <row r="3437" spans="2:3" x14ac:dyDescent="0.75">
      <c r="B3437" s="218">
        <v>3374</v>
      </c>
      <c r="C3437" s="217">
        <v>99.42391597315077</v>
      </c>
    </row>
    <row r="3438" spans="2:3" x14ac:dyDescent="0.75">
      <c r="B3438" s="218">
        <v>3375</v>
      </c>
      <c r="C3438" s="217">
        <v>136.60933962006797</v>
      </c>
    </row>
    <row r="3439" spans="2:3" x14ac:dyDescent="0.75">
      <c r="B3439" s="218">
        <v>3376</v>
      </c>
      <c r="C3439" s="217">
        <v>89.733466348377092</v>
      </c>
    </row>
    <row r="3440" spans="2:3" x14ac:dyDescent="0.75">
      <c r="B3440" s="218">
        <v>3377</v>
      </c>
      <c r="C3440" s="217">
        <v>110.74915827766209</v>
      </c>
    </row>
    <row r="3441" spans="2:3" x14ac:dyDescent="0.75">
      <c r="B3441" s="218">
        <v>3378</v>
      </c>
      <c r="C3441" s="217">
        <v>191.09273164705334</v>
      </c>
    </row>
    <row r="3442" spans="2:3" x14ac:dyDescent="0.75">
      <c r="B3442" s="218">
        <v>3379</v>
      </c>
      <c r="C3442" s="217">
        <v>119.44681945391248</v>
      </c>
    </row>
    <row r="3443" spans="2:3" x14ac:dyDescent="0.75">
      <c r="B3443" s="218">
        <v>3380</v>
      </c>
      <c r="C3443" s="217">
        <v>124.77832138724868</v>
      </c>
    </row>
    <row r="3444" spans="2:3" x14ac:dyDescent="0.75">
      <c r="B3444" s="218">
        <v>3381</v>
      </c>
      <c r="C3444" s="217">
        <v>186.63690664081236</v>
      </c>
    </row>
    <row r="3445" spans="2:3" x14ac:dyDescent="0.75">
      <c r="B3445" s="218">
        <v>3382</v>
      </c>
      <c r="C3445" s="217">
        <v>159.91997167132683</v>
      </c>
    </row>
    <row r="3446" spans="2:3" x14ac:dyDescent="0.75">
      <c r="B3446" s="218">
        <v>3383</v>
      </c>
      <c r="C3446" s="217">
        <v>109.87571217874007</v>
      </c>
    </row>
    <row r="3447" spans="2:3" x14ac:dyDescent="0.75">
      <c r="B3447" s="218">
        <v>3384</v>
      </c>
      <c r="C3447" s="217">
        <v>136.43271777414111</v>
      </c>
    </row>
    <row r="3448" spans="2:3" x14ac:dyDescent="0.75">
      <c r="B3448" s="218">
        <v>3385</v>
      </c>
      <c r="C3448" s="217">
        <v>112.6933738852786</v>
      </c>
    </row>
    <row r="3449" spans="2:3" x14ac:dyDescent="0.75">
      <c r="B3449" s="218">
        <v>3386</v>
      </c>
      <c r="C3449" s="217">
        <v>162.67049790620075</v>
      </c>
    </row>
    <row r="3450" spans="2:3" x14ac:dyDescent="0.75">
      <c r="B3450" s="218">
        <v>3387</v>
      </c>
      <c r="C3450" s="217">
        <v>103.48142236260776</v>
      </c>
    </row>
    <row r="3451" spans="2:3" x14ac:dyDescent="0.75">
      <c r="B3451" s="218">
        <v>3388</v>
      </c>
      <c r="C3451" s="217">
        <v>133.91028869718508</v>
      </c>
    </row>
    <row r="3452" spans="2:3" x14ac:dyDescent="0.75">
      <c r="B3452" s="218">
        <v>3389</v>
      </c>
      <c r="C3452" s="217">
        <v>166.43950280510364</v>
      </c>
    </row>
    <row r="3453" spans="2:3" x14ac:dyDescent="0.75">
      <c r="B3453" s="218">
        <v>3390</v>
      </c>
      <c r="C3453" s="217">
        <v>101.88365287536281</v>
      </c>
    </row>
    <row r="3454" spans="2:3" x14ac:dyDescent="0.75">
      <c r="B3454" s="218">
        <v>3391</v>
      </c>
      <c r="C3454" s="217">
        <v>157.06004143235259</v>
      </c>
    </row>
    <row r="3455" spans="2:3" x14ac:dyDescent="0.75">
      <c r="B3455" s="218">
        <v>3392</v>
      </c>
      <c r="C3455" s="217">
        <v>120.83138192641592</v>
      </c>
    </row>
    <row r="3456" spans="2:3" x14ac:dyDescent="0.75">
      <c r="B3456" s="218">
        <v>3393</v>
      </c>
      <c r="C3456" s="217">
        <v>125.45796892485609</v>
      </c>
    </row>
    <row r="3457" spans="2:3" x14ac:dyDescent="0.75">
      <c r="B3457" s="218">
        <v>3394</v>
      </c>
      <c r="C3457" s="217">
        <v>91.846015084907521</v>
      </c>
    </row>
    <row r="3458" spans="2:3" x14ac:dyDescent="0.75">
      <c r="B3458" s="218">
        <v>3395</v>
      </c>
      <c r="C3458" s="217">
        <v>102.34100308822231</v>
      </c>
    </row>
    <row r="3459" spans="2:3" x14ac:dyDescent="0.75">
      <c r="B3459" s="218">
        <v>3396</v>
      </c>
      <c r="C3459" s="217">
        <v>141.15829369906663</v>
      </c>
    </row>
    <row r="3460" spans="2:3" x14ac:dyDescent="0.75">
      <c r="B3460" s="218">
        <v>3397</v>
      </c>
      <c r="C3460" s="217">
        <v>163.5102795769059</v>
      </c>
    </row>
    <row r="3461" spans="2:3" x14ac:dyDescent="0.75">
      <c r="B3461" s="218">
        <v>3398</v>
      </c>
      <c r="C3461" s="217">
        <v>103.03272017163836</v>
      </c>
    </row>
    <row r="3462" spans="2:3" x14ac:dyDescent="0.75">
      <c r="B3462" s="218">
        <v>3399</v>
      </c>
      <c r="C3462" s="217">
        <v>123.47518606265643</v>
      </c>
    </row>
    <row r="3463" spans="2:3" x14ac:dyDescent="0.75">
      <c r="B3463" s="218">
        <v>3400</v>
      </c>
      <c r="C3463" s="217">
        <v>109.376442926469</v>
      </c>
    </row>
    <row r="3464" spans="2:3" x14ac:dyDescent="0.75">
      <c r="B3464" s="218">
        <v>3401</v>
      </c>
      <c r="C3464" s="217">
        <v>115.44032618099121</v>
      </c>
    </row>
    <row r="3465" spans="2:3" x14ac:dyDescent="0.75">
      <c r="B3465" s="218">
        <v>3402</v>
      </c>
      <c r="C3465" s="217">
        <v>159.25948286970475</v>
      </c>
    </row>
    <row r="3466" spans="2:3" x14ac:dyDescent="0.75">
      <c r="B3466" s="218">
        <v>3403</v>
      </c>
      <c r="C3466" s="217">
        <v>110.76471355463701</v>
      </c>
    </row>
    <row r="3467" spans="2:3" x14ac:dyDescent="0.75">
      <c r="B3467" s="218">
        <v>3404</v>
      </c>
      <c r="C3467" s="217">
        <v>93.666383781707211</v>
      </c>
    </row>
    <row r="3468" spans="2:3" x14ac:dyDescent="0.75">
      <c r="B3468" s="218">
        <v>3405</v>
      </c>
      <c r="C3468" s="217">
        <v>151.85206314286788</v>
      </c>
    </row>
    <row r="3469" spans="2:3" x14ac:dyDescent="0.75">
      <c r="B3469" s="218">
        <v>3406</v>
      </c>
      <c r="C3469" s="217">
        <v>122.79628645094576</v>
      </c>
    </row>
    <row r="3470" spans="2:3" x14ac:dyDescent="0.75">
      <c r="B3470" s="218">
        <v>3407</v>
      </c>
      <c r="C3470" s="217">
        <v>100.21781952827881</v>
      </c>
    </row>
    <row r="3471" spans="2:3" x14ac:dyDescent="0.75">
      <c r="B3471" s="218">
        <v>3408</v>
      </c>
      <c r="C3471" s="217">
        <v>180.13811332401912</v>
      </c>
    </row>
    <row r="3472" spans="2:3" x14ac:dyDescent="0.75">
      <c r="B3472" s="218">
        <v>3409</v>
      </c>
      <c r="C3472" s="217">
        <v>134.1618149479869</v>
      </c>
    </row>
    <row r="3473" spans="2:3" x14ac:dyDescent="0.75">
      <c r="B3473" s="218">
        <v>3410</v>
      </c>
      <c r="C3473" s="217">
        <v>99.75268354086036</v>
      </c>
    </row>
    <row r="3474" spans="2:3" x14ac:dyDescent="0.75">
      <c r="B3474" s="218">
        <v>3411</v>
      </c>
      <c r="C3474" s="217">
        <v>162.68837726435234</v>
      </c>
    </row>
    <row r="3475" spans="2:3" x14ac:dyDescent="0.75">
      <c r="B3475" s="218">
        <v>3412</v>
      </c>
      <c r="C3475" s="217">
        <v>101.71063323713989</v>
      </c>
    </row>
    <row r="3476" spans="2:3" x14ac:dyDescent="0.75">
      <c r="B3476" s="218">
        <v>3413</v>
      </c>
      <c r="C3476" s="217">
        <v>153.16285870420327</v>
      </c>
    </row>
    <row r="3477" spans="2:3" x14ac:dyDescent="0.75">
      <c r="B3477" s="218">
        <v>3414</v>
      </c>
      <c r="C3477" s="217">
        <v>156.68421217971346</v>
      </c>
    </row>
    <row r="3478" spans="2:3" x14ac:dyDescent="0.75">
      <c r="B3478" s="218">
        <v>3415</v>
      </c>
      <c r="C3478" s="217">
        <v>294.68839429750255</v>
      </c>
    </row>
    <row r="3479" spans="2:3" x14ac:dyDescent="0.75">
      <c r="B3479" s="218">
        <v>3416</v>
      </c>
      <c r="C3479" s="217">
        <v>145.63777284550844</v>
      </c>
    </row>
    <row r="3480" spans="2:3" x14ac:dyDescent="0.75">
      <c r="B3480" s="218">
        <v>3417</v>
      </c>
      <c r="C3480" s="217">
        <v>155.85298964728085</v>
      </c>
    </row>
    <row r="3481" spans="2:3" x14ac:dyDescent="0.75">
      <c r="B3481" s="218">
        <v>3418</v>
      </c>
      <c r="C3481" s="217">
        <v>128.76458214969378</v>
      </c>
    </row>
    <row r="3482" spans="2:3" x14ac:dyDescent="0.75">
      <c r="B3482" s="218">
        <v>3419</v>
      </c>
      <c r="C3482" s="217">
        <v>169.90531844703963</v>
      </c>
    </row>
    <row r="3483" spans="2:3" x14ac:dyDescent="0.75">
      <c r="B3483" s="218">
        <v>3420</v>
      </c>
      <c r="C3483" s="217">
        <v>111.91184695606916</v>
      </c>
    </row>
    <row r="3484" spans="2:3" x14ac:dyDescent="0.75">
      <c r="B3484" s="218">
        <v>3421</v>
      </c>
      <c r="C3484" s="217">
        <v>152.83502223681123</v>
      </c>
    </row>
    <row r="3485" spans="2:3" x14ac:dyDescent="0.75">
      <c r="B3485" s="218">
        <v>3422</v>
      </c>
      <c r="C3485" s="217">
        <v>152.66604973034961</v>
      </c>
    </row>
    <row r="3486" spans="2:3" x14ac:dyDescent="0.75">
      <c r="B3486" s="218">
        <v>3423</v>
      </c>
      <c r="C3486" s="217">
        <v>96.546084425129123</v>
      </c>
    </row>
    <row r="3487" spans="2:3" x14ac:dyDescent="0.75">
      <c r="B3487" s="218">
        <v>3424</v>
      </c>
      <c r="C3487" s="217">
        <v>174.99458602876999</v>
      </c>
    </row>
    <row r="3488" spans="2:3" x14ac:dyDescent="0.75">
      <c r="B3488" s="218">
        <v>3425</v>
      </c>
      <c r="C3488" s="217">
        <v>129.48497012599859</v>
      </c>
    </row>
    <row r="3489" spans="2:3" x14ac:dyDescent="0.75">
      <c r="B3489" s="218">
        <v>3426</v>
      </c>
      <c r="C3489" s="217">
        <v>114.92600889567299</v>
      </c>
    </row>
    <row r="3490" spans="2:3" x14ac:dyDescent="0.75">
      <c r="B3490" s="218">
        <v>3427</v>
      </c>
      <c r="C3490" s="217">
        <v>97.101644995132261</v>
      </c>
    </row>
    <row r="3491" spans="2:3" x14ac:dyDescent="0.75">
      <c r="B3491" s="218">
        <v>3428</v>
      </c>
      <c r="C3491" s="217">
        <v>105.31630117014011</v>
      </c>
    </row>
    <row r="3492" spans="2:3" x14ac:dyDescent="0.75">
      <c r="B3492" s="218">
        <v>3429</v>
      </c>
      <c r="C3492" s="217">
        <v>101.24076792258558</v>
      </c>
    </row>
    <row r="3493" spans="2:3" x14ac:dyDescent="0.75">
      <c r="B3493" s="218">
        <v>3430</v>
      </c>
      <c r="C3493" s="217">
        <v>114.70766416757937</v>
      </c>
    </row>
    <row r="3494" spans="2:3" x14ac:dyDescent="0.75">
      <c r="B3494" s="218">
        <v>3431</v>
      </c>
      <c r="C3494" s="217">
        <v>111.59288599808511</v>
      </c>
    </row>
    <row r="3495" spans="2:3" x14ac:dyDescent="0.75">
      <c r="B3495" s="218">
        <v>3432</v>
      </c>
      <c r="C3495" s="217">
        <v>98.520355928021118</v>
      </c>
    </row>
    <row r="3496" spans="2:3" x14ac:dyDescent="0.75">
      <c r="B3496" s="218">
        <v>3433</v>
      </c>
      <c r="C3496" s="217">
        <v>92.61103619941197</v>
      </c>
    </row>
    <row r="3497" spans="2:3" x14ac:dyDescent="0.75">
      <c r="B3497" s="218">
        <v>3434</v>
      </c>
      <c r="C3497" s="217">
        <v>187.98724896394094</v>
      </c>
    </row>
    <row r="3498" spans="2:3" x14ac:dyDescent="0.75">
      <c r="B3498" s="218">
        <v>3435</v>
      </c>
      <c r="C3498" s="217">
        <v>71.217896450545496</v>
      </c>
    </row>
    <row r="3499" spans="2:3" x14ac:dyDescent="0.75">
      <c r="B3499" s="218">
        <v>3436</v>
      </c>
      <c r="C3499" s="217">
        <v>196.09302355150899</v>
      </c>
    </row>
    <row r="3500" spans="2:3" x14ac:dyDescent="0.75">
      <c r="B3500" s="218">
        <v>3437</v>
      </c>
      <c r="C3500" s="217">
        <v>109.43838800444256</v>
      </c>
    </row>
    <row r="3501" spans="2:3" x14ac:dyDescent="0.75">
      <c r="B3501" s="218">
        <v>3438</v>
      </c>
      <c r="C3501" s="217">
        <v>133.57452742413804</v>
      </c>
    </row>
    <row r="3502" spans="2:3" x14ac:dyDescent="0.75">
      <c r="B3502" s="218">
        <v>3439</v>
      </c>
      <c r="C3502" s="217">
        <v>137.08668980156699</v>
      </c>
    </row>
    <row r="3503" spans="2:3" x14ac:dyDescent="0.75">
      <c r="B3503" s="218">
        <v>3440</v>
      </c>
      <c r="C3503" s="217">
        <v>115.78774678628815</v>
      </c>
    </row>
    <row r="3504" spans="2:3" x14ac:dyDescent="0.75">
      <c r="B3504" s="218">
        <v>3441</v>
      </c>
      <c r="C3504" s="217">
        <v>89.866055455414113</v>
      </c>
    </row>
    <row r="3505" spans="2:3" x14ac:dyDescent="0.75">
      <c r="B3505" s="218">
        <v>3442</v>
      </c>
      <c r="C3505" s="217">
        <v>112.77628433866015</v>
      </c>
    </row>
    <row r="3506" spans="2:3" x14ac:dyDescent="0.75">
      <c r="B3506" s="218">
        <v>3443</v>
      </c>
      <c r="C3506" s="217">
        <v>132.48181122412112</v>
      </c>
    </row>
    <row r="3507" spans="2:3" x14ac:dyDescent="0.75">
      <c r="B3507" s="218">
        <v>3444</v>
      </c>
      <c r="C3507" s="217">
        <v>130.42195643212523</v>
      </c>
    </row>
    <row r="3508" spans="2:3" x14ac:dyDescent="0.75">
      <c r="B3508" s="218">
        <v>3445</v>
      </c>
      <c r="C3508" s="217">
        <v>165.56638335128002</v>
      </c>
    </row>
    <row r="3509" spans="2:3" x14ac:dyDescent="0.75">
      <c r="B3509" s="218">
        <v>3446</v>
      </c>
      <c r="C3509" s="217">
        <v>135.64833806773601</v>
      </c>
    </row>
    <row r="3510" spans="2:3" x14ac:dyDescent="0.75">
      <c r="B3510" s="218">
        <v>3447</v>
      </c>
      <c r="C3510" s="217">
        <v>139.89403438369212</v>
      </c>
    </row>
    <row r="3511" spans="2:3" x14ac:dyDescent="0.75">
      <c r="B3511" s="218">
        <v>3448</v>
      </c>
      <c r="C3511" s="217">
        <v>124.06996174293263</v>
      </c>
    </row>
    <row r="3512" spans="2:3" x14ac:dyDescent="0.75">
      <c r="B3512" s="218">
        <v>3449</v>
      </c>
      <c r="C3512" s="217">
        <v>120.54444077802331</v>
      </c>
    </row>
    <row r="3513" spans="2:3" x14ac:dyDescent="0.75">
      <c r="B3513" s="218">
        <v>3450</v>
      </c>
      <c r="C3513" s="217">
        <v>117.61869450431615</v>
      </c>
    </row>
    <row r="3514" spans="2:3" x14ac:dyDescent="0.75">
      <c r="B3514" s="218">
        <v>3451</v>
      </c>
      <c r="C3514" s="217">
        <v>97.225174570082956</v>
      </c>
    </row>
    <row r="3515" spans="2:3" x14ac:dyDescent="0.75">
      <c r="B3515" s="218">
        <v>3452</v>
      </c>
      <c r="C3515" s="217">
        <v>81.056087795217167</v>
      </c>
    </row>
    <row r="3516" spans="2:3" x14ac:dyDescent="0.75">
      <c r="B3516" s="218">
        <v>3453</v>
      </c>
      <c r="C3516" s="217">
        <v>79.329437109117706</v>
      </c>
    </row>
    <row r="3517" spans="2:3" x14ac:dyDescent="0.75">
      <c r="B3517" s="218">
        <v>3454</v>
      </c>
      <c r="C3517" s="217">
        <v>121.74121624306012</v>
      </c>
    </row>
    <row r="3518" spans="2:3" x14ac:dyDescent="0.75">
      <c r="B3518" s="218">
        <v>3455</v>
      </c>
      <c r="C3518" s="217">
        <v>147.16185639717705</v>
      </c>
    </row>
    <row r="3519" spans="2:3" x14ac:dyDescent="0.75">
      <c r="B3519" s="218">
        <v>3456</v>
      </c>
      <c r="C3519" s="217">
        <v>148.54145562323143</v>
      </c>
    </row>
    <row r="3520" spans="2:3" x14ac:dyDescent="0.75">
      <c r="B3520" s="218">
        <v>3457</v>
      </c>
      <c r="C3520" s="217">
        <v>121.69826997179716</v>
      </c>
    </row>
    <row r="3521" spans="2:3" x14ac:dyDescent="0.75">
      <c r="B3521" s="218">
        <v>3458</v>
      </c>
      <c r="C3521" s="217">
        <v>134.99999171732262</v>
      </c>
    </row>
    <row r="3522" spans="2:3" x14ac:dyDescent="0.75">
      <c r="B3522" s="218">
        <v>3459</v>
      </c>
      <c r="C3522" s="217">
        <v>98.931865778273547</v>
      </c>
    </row>
    <row r="3523" spans="2:3" x14ac:dyDescent="0.75">
      <c r="B3523" s="218">
        <v>3460</v>
      </c>
      <c r="C3523" s="217">
        <v>110.83007560164774</v>
      </c>
    </row>
    <row r="3524" spans="2:3" x14ac:dyDescent="0.75">
      <c r="B3524" s="218">
        <v>3461</v>
      </c>
      <c r="C3524" s="217">
        <v>139.14363980164256</v>
      </c>
    </row>
    <row r="3525" spans="2:3" x14ac:dyDescent="0.75">
      <c r="B3525" s="218">
        <v>3462</v>
      </c>
      <c r="C3525" s="217">
        <v>89.101310354628282</v>
      </c>
    </row>
    <row r="3526" spans="2:3" x14ac:dyDescent="0.75">
      <c r="B3526" s="218">
        <v>3463</v>
      </c>
      <c r="C3526" s="217">
        <v>129.70759228173566</v>
      </c>
    </row>
    <row r="3527" spans="2:3" x14ac:dyDescent="0.75">
      <c r="B3527" s="218">
        <v>3464</v>
      </c>
      <c r="C3527" s="217">
        <v>127.70189919253843</v>
      </c>
    </row>
    <row r="3528" spans="2:3" x14ac:dyDescent="0.75">
      <c r="B3528" s="218">
        <v>3465</v>
      </c>
      <c r="C3528" s="217">
        <v>135.79510738601607</v>
      </c>
    </row>
    <row r="3529" spans="2:3" x14ac:dyDescent="0.75">
      <c r="B3529" s="218">
        <v>3466</v>
      </c>
      <c r="C3529" s="217">
        <v>163.0442391512328</v>
      </c>
    </row>
    <row r="3530" spans="2:3" x14ac:dyDescent="0.75">
      <c r="B3530" s="218">
        <v>3467</v>
      </c>
      <c r="C3530" s="217">
        <v>194.96817205632001</v>
      </c>
    </row>
    <row r="3531" spans="2:3" x14ac:dyDescent="0.75">
      <c r="B3531" s="218">
        <v>3468</v>
      </c>
      <c r="C3531" s="217">
        <v>88.785285828526838</v>
      </c>
    </row>
    <row r="3532" spans="2:3" x14ac:dyDescent="0.75">
      <c r="B3532" s="218">
        <v>3469</v>
      </c>
      <c r="C3532" s="217">
        <v>167.75780042280905</v>
      </c>
    </row>
    <row r="3533" spans="2:3" x14ac:dyDescent="0.75">
      <c r="B3533" s="218">
        <v>3470</v>
      </c>
      <c r="C3533" s="217">
        <v>155.56259785659537</v>
      </c>
    </row>
    <row r="3534" spans="2:3" x14ac:dyDescent="0.75">
      <c r="B3534" s="218">
        <v>3471</v>
      </c>
      <c r="C3534" s="217">
        <v>145.4852823199459</v>
      </c>
    </row>
    <row r="3535" spans="2:3" x14ac:dyDescent="0.75">
      <c r="B3535" s="218">
        <v>3472</v>
      </c>
      <c r="C3535" s="217">
        <v>101.23888102537116</v>
      </c>
    </row>
    <row r="3536" spans="2:3" x14ac:dyDescent="0.75">
      <c r="B3536" s="218">
        <v>3473</v>
      </c>
      <c r="C3536" s="217">
        <v>129.63692918644063</v>
      </c>
    </row>
    <row r="3537" spans="2:3" x14ac:dyDescent="0.75">
      <c r="B3537" s="218">
        <v>3474</v>
      </c>
      <c r="C3537" s="217">
        <v>87.082739690236721</v>
      </c>
    </row>
    <row r="3538" spans="2:3" x14ac:dyDescent="0.75">
      <c r="B3538" s="218">
        <v>3475</v>
      </c>
      <c r="C3538" s="217">
        <v>100.63508159013027</v>
      </c>
    </row>
    <row r="3539" spans="2:3" x14ac:dyDescent="0.75">
      <c r="B3539" s="218">
        <v>3476</v>
      </c>
      <c r="C3539" s="217">
        <v>97.212394826774343</v>
      </c>
    </row>
    <row r="3540" spans="2:3" x14ac:dyDescent="0.75">
      <c r="B3540" s="218">
        <v>3477</v>
      </c>
      <c r="C3540" s="217">
        <v>119.34894955718819</v>
      </c>
    </row>
    <row r="3541" spans="2:3" x14ac:dyDescent="0.75">
      <c r="B3541" s="218">
        <v>3478</v>
      </c>
      <c r="C3541" s="217">
        <v>88.322769199510631</v>
      </c>
    </row>
    <row r="3542" spans="2:3" x14ac:dyDescent="0.75">
      <c r="B3542" s="218">
        <v>3479</v>
      </c>
      <c r="C3542" s="217">
        <v>84.655766951481723</v>
      </c>
    </row>
    <row r="3543" spans="2:3" x14ac:dyDescent="0.75">
      <c r="B3543" s="218">
        <v>3480</v>
      </c>
      <c r="C3543" s="217">
        <v>123.50588986131424</v>
      </c>
    </row>
    <row r="3544" spans="2:3" x14ac:dyDescent="0.75">
      <c r="B3544" s="218">
        <v>3481</v>
      </c>
      <c r="C3544" s="217">
        <v>170.67987545890404</v>
      </c>
    </row>
    <row r="3545" spans="2:3" x14ac:dyDescent="0.75">
      <c r="B3545" s="218">
        <v>3482</v>
      </c>
      <c r="C3545" s="217">
        <v>95.596401304596611</v>
      </c>
    </row>
    <row r="3546" spans="2:3" x14ac:dyDescent="0.75">
      <c r="B3546" s="218">
        <v>3483</v>
      </c>
      <c r="C3546" s="217">
        <v>134.84797433473844</v>
      </c>
    </row>
    <row r="3547" spans="2:3" x14ac:dyDescent="0.75">
      <c r="B3547" s="218">
        <v>3484</v>
      </c>
      <c r="C3547" s="217">
        <v>118.45010625682868</v>
      </c>
    </row>
    <row r="3548" spans="2:3" x14ac:dyDescent="0.75">
      <c r="B3548" s="218">
        <v>3485</v>
      </c>
      <c r="C3548" s="217">
        <v>88.214276581955218</v>
      </c>
    </row>
    <row r="3549" spans="2:3" x14ac:dyDescent="0.75">
      <c r="B3549" s="218">
        <v>3486</v>
      </c>
      <c r="C3549" s="217">
        <v>141.12477472702361</v>
      </c>
    </row>
    <row r="3550" spans="2:3" x14ac:dyDescent="0.75">
      <c r="B3550" s="218">
        <v>3487</v>
      </c>
      <c r="C3550" s="217">
        <v>112.21511264524888</v>
      </c>
    </row>
    <row r="3551" spans="2:3" x14ac:dyDescent="0.75">
      <c r="B3551" s="218">
        <v>3488</v>
      </c>
      <c r="C3551" s="217">
        <v>123.47376892289424</v>
      </c>
    </row>
    <row r="3552" spans="2:3" x14ac:dyDescent="0.75">
      <c r="B3552" s="218">
        <v>3489</v>
      </c>
      <c r="C3552" s="217">
        <v>113.57757147261509</v>
      </c>
    </row>
    <row r="3553" spans="2:3" x14ac:dyDescent="0.75">
      <c r="B3553" s="218">
        <v>3490</v>
      </c>
      <c r="C3553" s="217">
        <v>131.59481213358612</v>
      </c>
    </row>
    <row r="3554" spans="2:3" x14ac:dyDescent="0.75">
      <c r="B3554" s="218">
        <v>3491</v>
      </c>
      <c r="C3554" s="217">
        <v>118.52974160349019</v>
      </c>
    </row>
    <row r="3555" spans="2:3" x14ac:dyDescent="0.75">
      <c r="B3555" s="218">
        <v>3492</v>
      </c>
      <c r="C3555" s="217">
        <v>99.953417759231954</v>
      </c>
    </row>
    <row r="3556" spans="2:3" x14ac:dyDescent="0.75">
      <c r="B3556" s="218">
        <v>3493</v>
      </c>
      <c r="C3556" s="217">
        <v>111.15264725860278</v>
      </c>
    </row>
    <row r="3557" spans="2:3" x14ac:dyDescent="0.75">
      <c r="B3557" s="218">
        <v>3494</v>
      </c>
      <c r="C3557" s="217">
        <v>189.88587847826145</v>
      </c>
    </row>
    <row r="3558" spans="2:3" x14ac:dyDescent="0.75">
      <c r="B3558" s="218">
        <v>3495</v>
      </c>
      <c r="C3558" s="217">
        <v>144.9403089223824</v>
      </c>
    </row>
    <row r="3559" spans="2:3" x14ac:dyDescent="0.75">
      <c r="B3559" s="218">
        <v>3496</v>
      </c>
      <c r="C3559" s="217">
        <v>102.46358300609441</v>
      </c>
    </row>
    <row r="3560" spans="2:3" x14ac:dyDescent="0.75">
      <c r="B3560" s="218">
        <v>3497</v>
      </c>
      <c r="C3560" s="217">
        <v>105.21684473975043</v>
      </c>
    </row>
    <row r="3561" spans="2:3" x14ac:dyDescent="0.75">
      <c r="B3561" s="218">
        <v>3498</v>
      </c>
      <c r="C3561" s="217">
        <v>77.303700527587864</v>
      </c>
    </row>
    <row r="3562" spans="2:3" x14ac:dyDescent="0.75">
      <c r="B3562" s="218">
        <v>3499</v>
      </c>
      <c r="C3562" s="217">
        <v>87.937056982486766</v>
      </c>
    </row>
    <row r="3563" spans="2:3" x14ac:dyDescent="0.75">
      <c r="B3563" s="218">
        <v>3500</v>
      </c>
      <c r="C3563" s="217">
        <v>129.77028282941095</v>
      </c>
    </row>
    <row r="3564" spans="2:3" x14ac:dyDescent="0.75">
      <c r="B3564" s="218">
        <v>3501</v>
      </c>
      <c r="C3564" s="217">
        <v>139.50439082474134</v>
      </c>
    </row>
    <row r="3565" spans="2:3" x14ac:dyDescent="0.75">
      <c r="B3565" s="218">
        <v>3502</v>
      </c>
      <c r="C3565" s="217">
        <v>112.1874705273479</v>
      </c>
    </row>
    <row r="3566" spans="2:3" x14ac:dyDescent="0.75">
      <c r="B3566" s="218">
        <v>3503</v>
      </c>
      <c r="C3566" s="217">
        <v>128.14375608080394</v>
      </c>
    </row>
    <row r="3567" spans="2:3" x14ac:dyDescent="0.75">
      <c r="B3567" s="218">
        <v>3504</v>
      </c>
      <c r="C3567" s="217">
        <v>108.88335934256442</v>
      </c>
    </row>
    <row r="3568" spans="2:3" x14ac:dyDescent="0.75">
      <c r="B3568" s="218">
        <v>3505</v>
      </c>
      <c r="C3568" s="217">
        <v>78.713134725393388</v>
      </c>
    </row>
    <row r="3569" spans="2:3" x14ac:dyDescent="0.75">
      <c r="B3569" s="218">
        <v>3506</v>
      </c>
      <c r="C3569" s="217">
        <v>127.23357755025303</v>
      </c>
    </row>
    <row r="3570" spans="2:3" x14ac:dyDescent="0.75">
      <c r="B3570" s="218">
        <v>3507</v>
      </c>
      <c r="C3570" s="217">
        <v>73.208954248587233</v>
      </c>
    </row>
    <row r="3571" spans="2:3" x14ac:dyDescent="0.75">
      <c r="B3571" s="218">
        <v>3508</v>
      </c>
      <c r="C3571" s="217">
        <v>105.55152314047241</v>
      </c>
    </row>
    <row r="3572" spans="2:3" x14ac:dyDescent="0.75">
      <c r="B3572" s="218">
        <v>3509</v>
      </c>
      <c r="C3572" s="217">
        <v>139.24085483922008</v>
      </c>
    </row>
    <row r="3573" spans="2:3" x14ac:dyDescent="0.75">
      <c r="B3573" s="218">
        <v>3510</v>
      </c>
      <c r="C3573" s="217">
        <v>100.54081753897744</v>
      </c>
    </row>
    <row r="3574" spans="2:3" x14ac:dyDescent="0.75">
      <c r="B3574" s="218">
        <v>3511</v>
      </c>
      <c r="C3574" s="217">
        <v>151.64088473467197</v>
      </c>
    </row>
    <row r="3575" spans="2:3" x14ac:dyDescent="0.75">
      <c r="B3575" s="218">
        <v>3512</v>
      </c>
      <c r="C3575" s="217">
        <v>138.41122331106212</v>
      </c>
    </row>
    <row r="3576" spans="2:3" x14ac:dyDescent="0.75">
      <c r="B3576" s="218">
        <v>3513</v>
      </c>
      <c r="C3576" s="217">
        <v>116.47438233044798</v>
      </c>
    </row>
    <row r="3577" spans="2:3" x14ac:dyDescent="0.75">
      <c r="B3577" s="218">
        <v>3514</v>
      </c>
      <c r="C3577" s="217">
        <v>121.51353777909385</v>
      </c>
    </row>
    <row r="3578" spans="2:3" x14ac:dyDescent="0.75">
      <c r="B3578" s="218">
        <v>3515</v>
      </c>
      <c r="C3578" s="217">
        <v>227.63676807321815</v>
      </c>
    </row>
    <row r="3579" spans="2:3" x14ac:dyDescent="0.75">
      <c r="B3579" s="218">
        <v>3516</v>
      </c>
      <c r="C3579" s="217">
        <v>160.87969152679142</v>
      </c>
    </row>
    <row r="3580" spans="2:3" x14ac:dyDescent="0.75">
      <c r="B3580" s="218">
        <v>3517</v>
      </c>
      <c r="C3580" s="217">
        <v>105.78902474788066</v>
      </c>
    </row>
    <row r="3581" spans="2:3" x14ac:dyDescent="0.75">
      <c r="B3581" s="218">
        <v>3518</v>
      </c>
      <c r="C3581" s="217">
        <v>130.23852357276803</v>
      </c>
    </row>
    <row r="3582" spans="2:3" x14ac:dyDescent="0.75">
      <c r="B3582" s="218">
        <v>3519</v>
      </c>
      <c r="C3582" s="217">
        <v>146.82051359803083</v>
      </c>
    </row>
    <row r="3583" spans="2:3" x14ac:dyDescent="0.75">
      <c r="B3583" s="218">
        <v>3520</v>
      </c>
      <c r="C3583" s="217">
        <v>108.665798731802</v>
      </c>
    </row>
    <row r="3584" spans="2:3" x14ac:dyDescent="0.75">
      <c r="B3584" s="218">
        <v>3521</v>
      </c>
      <c r="C3584" s="217">
        <v>160.30690284231574</v>
      </c>
    </row>
    <row r="3585" spans="2:3" x14ac:dyDescent="0.75">
      <c r="B3585" s="218">
        <v>3522</v>
      </c>
      <c r="C3585" s="217">
        <v>136.24664195112024</v>
      </c>
    </row>
    <row r="3586" spans="2:3" x14ac:dyDescent="0.75">
      <c r="B3586" s="218">
        <v>3523</v>
      </c>
      <c r="C3586" s="217">
        <v>133.36704280970014</v>
      </c>
    </row>
    <row r="3587" spans="2:3" x14ac:dyDescent="0.75">
      <c r="B3587" s="218">
        <v>3524</v>
      </c>
      <c r="C3587" s="217">
        <v>190.92865963418066</v>
      </c>
    </row>
    <row r="3588" spans="2:3" x14ac:dyDescent="0.75">
      <c r="B3588" s="218">
        <v>3525</v>
      </c>
      <c r="C3588" s="217">
        <v>132.19696642029743</v>
      </c>
    </row>
    <row r="3589" spans="2:3" x14ac:dyDescent="0.75">
      <c r="B3589" s="218">
        <v>3526</v>
      </c>
      <c r="C3589" s="217">
        <v>148.20457481704648</v>
      </c>
    </row>
    <row r="3590" spans="2:3" x14ac:dyDescent="0.75">
      <c r="B3590" s="218">
        <v>3527</v>
      </c>
      <c r="C3590" s="217">
        <v>81.660712393122083</v>
      </c>
    </row>
    <row r="3591" spans="2:3" x14ac:dyDescent="0.75">
      <c r="B3591" s="218">
        <v>3528</v>
      </c>
      <c r="C3591" s="217">
        <v>110.22491165056533</v>
      </c>
    </row>
    <row r="3592" spans="2:3" x14ac:dyDescent="0.75">
      <c r="B3592" s="218">
        <v>3529</v>
      </c>
      <c r="C3592" s="217">
        <v>165.03248612524928</v>
      </c>
    </row>
    <row r="3593" spans="2:3" x14ac:dyDescent="0.75">
      <c r="B3593" s="218">
        <v>3530</v>
      </c>
      <c r="C3593" s="217">
        <v>126.83982311157139</v>
      </c>
    </row>
    <row r="3594" spans="2:3" x14ac:dyDescent="0.75">
      <c r="B3594" s="218">
        <v>3531</v>
      </c>
      <c r="C3594" s="217">
        <v>184.65624441203565</v>
      </c>
    </row>
    <row r="3595" spans="2:3" x14ac:dyDescent="0.75">
      <c r="B3595" s="218">
        <v>3532</v>
      </c>
      <c r="C3595" s="217">
        <v>121.07771584442536</v>
      </c>
    </row>
    <row r="3596" spans="2:3" x14ac:dyDescent="0.75">
      <c r="B3596" s="218">
        <v>3533</v>
      </c>
      <c r="C3596" s="217">
        <v>92.725289007508195</v>
      </c>
    </row>
    <row r="3597" spans="2:3" x14ac:dyDescent="0.75">
      <c r="B3597" s="218">
        <v>3534</v>
      </c>
      <c r="C3597" s="217">
        <v>201.08178629536798</v>
      </c>
    </row>
    <row r="3598" spans="2:3" x14ac:dyDescent="0.75">
      <c r="B3598" s="218">
        <v>3535</v>
      </c>
      <c r="C3598" s="217">
        <v>146.30887276307607</v>
      </c>
    </row>
    <row r="3599" spans="2:3" x14ac:dyDescent="0.75">
      <c r="B3599" s="218">
        <v>3536</v>
      </c>
      <c r="C3599" s="217">
        <v>102.11894903050911</v>
      </c>
    </row>
    <row r="3600" spans="2:3" x14ac:dyDescent="0.75">
      <c r="B3600" s="218">
        <v>3537</v>
      </c>
      <c r="C3600" s="217">
        <v>128.75177381803914</v>
      </c>
    </row>
    <row r="3601" spans="2:3" x14ac:dyDescent="0.75">
      <c r="B3601" s="218">
        <v>3538</v>
      </c>
      <c r="C3601" s="217">
        <v>149.85625695913512</v>
      </c>
    </row>
    <row r="3602" spans="2:3" x14ac:dyDescent="0.75">
      <c r="B3602" s="218">
        <v>3539</v>
      </c>
      <c r="C3602" s="217">
        <v>134.21470922402943</v>
      </c>
    </row>
    <row r="3603" spans="2:3" x14ac:dyDescent="0.75">
      <c r="B3603" s="218">
        <v>3540</v>
      </c>
      <c r="C3603" s="217">
        <v>135.70766400473104</v>
      </c>
    </row>
    <row r="3604" spans="2:3" x14ac:dyDescent="0.75">
      <c r="B3604" s="218">
        <v>3541</v>
      </c>
      <c r="C3604" s="217">
        <v>265.18124601838343</v>
      </c>
    </row>
    <row r="3605" spans="2:3" x14ac:dyDescent="0.75">
      <c r="B3605" s="218">
        <v>3542</v>
      </c>
      <c r="C3605" s="217">
        <v>146.31657173929807</v>
      </c>
    </row>
    <row r="3606" spans="2:3" x14ac:dyDescent="0.75">
      <c r="B3606" s="218">
        <v>3543</v>
      </c>
      <c r="C3606" s="217">
        <v>78.173316747858536</v>
      </c>
    </row>
    <row r="3607" spans="2:3" x14ac:dyDescent="0.75">
      <c r="B3607" s="218">
        <v>3544</v>
      </c>
      <c r="C3607" s="217">
        <v>119.30873232705915</v>
      </c>
    </row>
    <row r="3608" spans="2:3" x14ac:dyDescent="0.75">
      <c r="B3608" s="218">
        <v>3545</v>
      </c>
      <c r="C3608" s="217">
        <v>198.35613082913034</v>
      </c>
    </row>
    <row r="3609" spans="2:3" x14ac:dyDescent="0.75">
      <c r="B3609" s="218">
        <v>3546</v>
      </c>
      <c r="C3609" s="217">
        <v>186.58290134677682</v>
      </c>
    </row>
    <row r="3610" spans="2:3" x14ac:dyDescent="0.75">
      <c r="B3610" s="218">
        <v>3547</v>
      </c>
      <c r="C3610" s="217">
        <v>154.07519356421767</v>
      </c>
    </row>
    <row r="3611" spans="2:3" x14ac:dyDescent="0.75">
      <c r="B3611" s="218">
        <v>3548</v>
      </c>
      <c r="C3611" s="217">
        <v>101.68329880372427</v>
      </c>
    </row>
    <row r="3612" spans="2:3" x14ac:dyDescent="0.75">
      <c r="B3612" s="218">
        <v>3549</v>
      </c>
      <c r="C3612" s="217">
        <v>94.03828333862684</v>
      </c>
    </row>
    <row r="3613" spans="2:3" x14ac:dyDescent="0.75">
      <c r="B3613" s="218">
        <v>3550</v>
      </c>
      <c r="C3613" s="217">
        <v>147.4842663491975</v>
      </c>
    </row>
    <row r="3614" spans="2:3" x14ac:dyDescent="0.75">
      <c r="B3614" s="218">
        <v>3551</v>
      </c>
      <c r="C3614" s="217">
        <v>125.54217031113626</v>
      </c>
    </row>
    <row r="3615" spans="2:3" x14ac:dyDescent="0.75">
      <c r="B3615" s="218">
        <v>3552</v>
      </c>
      <c r="C3615" s="217">
        <v>135.98962763384594</v>
      </c>
    </row>
    <row r="3616" spans="2:3" x14ac:dyDescent="0.75">
      <c r="B3616" s="218">
        <v>3553</v>
      </c>
      <c r="C3616" s="217">
        <v>83.889534305237149</v>
      </c>
    </row>
    <row r="3617" spans="2:3" x14ac:dyDescent="0.75">
      <c r="B3617" s="218">
        <v>3554</v>
      </c>
      <c r="C3617" s="217">
        <v>102.02074790086918</v>
      </c>
    </row>
    <row r="3618" spans="2:3" x14ac:dyDescent="0.75">
      <c r="B3618" s="218">
        <v>3555</v>
      </c>
      <c r="C3618" s="217">
        <v>138.10171039785365</v>
      </c>
    </row>
    <row r="3619" spans="2:3" x14ac:dyDescent="0.75">
      <c r="B3619" s="218">
        <v>3556</v>
      </c>
      <c r="C3619" s="217">
        <v>144.48228052666789</v>
      </c>
    </row>
    <row r="3620" spans="2:3" x14ac:dyDescent="0.75">
      <c r="B3620" s="218">
        <v>3557</v>
      </c>
      <c r="C3620" s="217">
        <v>141.66382512864141</v>
      </c>
    </row>
    <row r="3621" spans="2:3" x14ac:dyDescent="0.75">
      <c r="B3621" s="218">
        <v>3558</v>
      </c>
      <c r="C3621" s="217">
        <v>122.93918707639057</v>
      </c>
    </row>
    <row r="3622" spans="2:3" x14ac:dyDescent="0.75">
      <c r="B3622" s="218">
        <v>3559</v>
      </c>
      <c r="C3622" s="217">
        <v>148.90847261670558</v>
      </c>
    </row>
    <row r="3623" spans="2:3" x14ac:dyDescent="0.75">
      <c r="B3623" s="218">
        <v>3560</v>
      </c>
      <c r="C3623" s="217">
        <v>117.42032595171187</v>
      </c>
    </row>
    <row r="3624" spans="2:3" x14ac:dyDescent="0.75">
      <c r="B3624" s="218">
        <v>3561</v>
      </c>
      <c r="C3624" s="217">
        <v>105.96380888520157</v>
      </c>
    </row>
    <row r="3625" spans="2:3" x14ac:dyDescent="0.75">
      <c r="B3625" s="218">
        <v>3562</v>
      </c>
      <c r="C3625" s="217">
        <v>141.87508011257719</v>
      </c>
    </row>
    <row r="3626" spans="2:3" x14ac:dyDescent="0.75">
      <c r="B3626" s="218">
        <v>3563</v>
      </c>
      <c r="C3626" s="217">
        <v>232.8651710216503</v>
      </c>
    </row>
    <row r="3627" spans="2:3" x14ac:dyDescent="0.75">
      <c r="B3627" s="218">
        <v>3564</v>
      </c>
      <c r="C3627" s="217">
        <v>90.372729741988167</v>
      </c>
    </row>
    <row r="3628" spans="2:3" x14ac:dyDescent="0.75">
      <c r="B3628" s="218">
        <v>3565</v>
      </c>
      <c r="C3628" s="217">
        <v>137.19994435715023</v>
      </c>
    </row>
    <row r="3629" spans="2:3" x14ac:dyDescent="0.75">
      <c r="B3629" s="218">
        <v>3566</v>
      </c>
      <c r="C3629" s="217">
        <v>96.400912546189204</v>
      </c>
    </row>
    <row r="3630" spans="2:3" x14ac:dyDescent="0.75">
      <c r="B3630" s="218">
        <v>3567</v>
      </c>
      <c r="C3630" s="217">
        <v>103.82942309065234</v>
      </c>
    </row>
    <row r="3631" spans="2:3" x14ac:dyDescent="0.75">
      <c r="B3631" s="218">
        <v>3568</v>
      </c>
      <c r="C3631" s="217">
        <v>107.37998001284785</v>
      </c>
    </row>
    <row r="3632" spans="2:3" x14ac:dyDescent="0.75">
      <c r="B3632" s="218">
        <v>3569</v>
      </c>
      <c r="C3632" s="217">
        <v>91.25675183556109</v>
      </c>
    </row>
    <row r="3633" spans="2:3" x14ac:dyDescent="0.75">
      <c r="B3633" s="218">
        <v>3570</v>
      </c>
      <c r="C3633" s="217">
        <v>123.47950215746157</v>
      </c>
    </row>
    <row r="3634" spans="2:3" x14ac:dyDescent="0.75">
      <c r="B3634" s="218">
        <v>3571</v>
      </c>
      <c r="C3634" s="217">
        <v>123.07645815714038</v>
      </c>
    </row>
    <row r="3635" spans="2:3" x14ac:dyDescent="0.75">
      <c r="B3635" s="218">
        <v>3572</v>
      </c>
      <c r="C3635" s="217">
        <v>102.60541984345535</v>
      </c>
    </row>
    <row r="3636" spans="2:3" x14ac:dyDescent="0.75">
      <c r="B3636" s="218">
        <v>3573</v>
      </c>
      <c r="C3636" s="217">
        <v>110.8230828661263</v>
      </c>
    </row>
    <row r="3637" spans="2:3" x14ac:dyDescent="0.75">
      <c r="B3637" s="218">
        <v>3574</v>
      </c>
      <c r="C3637" s="217">
        <v>173.74260907605318</v>
      </c>
    </row>
    <row r="3638" spans="2:3" x14ac:dyDescent="0.75">
      <c r="B3638" s="218">
        <v>3575</v>
      </c>
      <c r="C3638" s="217">
        <v>154.24787172869571</v>
      </c>
    </row>
    <row r="3639" spans="2:3" x14ac:dyDescent="0.75">
      <c r="B3639" s="218">
        <v>3576</v>
      </c>
      <c r="C3639" s="217">
        <v>109.13293189551442</v>
      </c>
    </row>
    <row r="3640" spans="2:3" x14ac:dyDescent="0.75">
      <c r="B3640" s="218">
        <v>3577</v>
      </c>
      <c r="C3640" s="217">
        <v>105.2227478359892</v>
      </c>
    </row>
    <row r="3641" spans="2:3" x14ac:dyDescent="0.75">
      <c r="B3641" s="218">
        <v>3578</v>
      </c>
      <c r="C3641" s="217">
        <v>98.864366976141596</v>
      </c>
    </row>
    <row r="3642" spans="2:3" x14ac:dyDescent="0.75">
      <c r="B3642" s="218">
        <v>3579</v>
      </c>
      <c r="C3642" s="217">
        <v>165.63557102515387</v>
      </c>
    </row>
    <row r="3643" spans="2:3" x14ac:dyDescent="0.75">
      <c r="B3643" s="218">
        <v>3580</v>
      </c>
      <c r="C3643" s="217">
        <v>114.10382121982776</v>
      </c>
    </row>
    <row r="3644" spans="2:3" x14ac:dyDescent="0.75">
      <c r="B3644" s="218">
        <v>3581</v>
      </c>
      <c r="C3644" s="217">
        <v>164.59120837032279</v>
      </c>
    </row>
    <row r="3645" spans="2:3" x14ac:dyDescent="0.75">
      <c r="B3645" s="218">
        <v>3582</v>
      </c>
      <c r="C3645" s="217">
        <v>107.75287608519885</v>
      </c>
    </row>
    <row r="3646" spans="2:3" x14ac:dyDescent="0.75">
      <c r="B3646" s="218">
        <v>3583</v>
      </c>
      <c r="C3646" s="217">
        <v>94.015632414342761</v>
      </c>
    </row>
    <row r="3647" spans="2:3" x14ac:dyDescent="0.75">
      <c r="B3647" s="218">
        <v>3584</v>
      </c>
      <c r="C3647" s="217">
        <v>165.07340202434358</v>
      </c>
    </row>
    <row r="3648" spans="2:3" x14ac:dyDescent="0.75">
      <c r="B3648" s="218">
        <v>3585</v>
      </c>
      <c r="C3648" s="217">
        <v>127.2639518578134</v>
      </c>
    </row>
    <row r="3649" spans="2:3" x14ac:dyDescent="0.75">
      <c r="B3649" s="218">
        <v>3586</v>
      </c>
      <c r="C3649" s="217">
        <v>114.10598264772864</v>
      </c>
    </row>
    <row r="3650" spans="2:3" x14ac:dyDescent="0.75">
      <c r="B3650" s="218">
        <v>3587</v>
      </c>
      <c r="C3650" s="217">
        <v>104.40900826544582</v>
      </c>
    </row>
    <row r="3651" spans="2:3" x14ac:dyDescent="0.75">
      <c r="B3651" s="218">
        <v>3588</v>
      </c>
      <c r="C3651" s="217">
        <v>100.57261930527551</v>
      </c>
    </row>
    <row r="3652" spans="2:3" x14ac:dyDescent="0.75">
      <c r="B3652" s="218">
        <v>3589</v>
      </c>
      <c r="C3652" s="217">
        <v>100.12269238410586</v>
      </c>
    </row>
    <row r="3653" spans="2:3" x14ac:dyDescent="0.75">
      <c r="B3653" s="218">
        <v>3590</v>
      </c>
      <c r="C3653" s="217">
        <v>290.70113140457022</v>
      </c>
    </row>
    <row r="3654" spans="2:3" x14ac:dyDescent="0.75">
      <c r="B3654" s="218">
        <v>3591</v>
      </c>
      <c r="C3654" s="217">
        <v>128.11903046156161</v>
      </c>
    </row>
    <row r="3655" spans="2:3" x14ac:dyDescent="0.75">
      <c r="B3655" s="218">
        <v>3592</v>
      </c>
      <c r="C3655" s="217">
        <v>108.13347174092939</v>
      </c>
    </row>
    <row r="3656" spans="2:3" x14ac:dyDescent="0.75">
      <c r="B3656" s="218">
        <v>3593</v>
      </c>
      <c r="C3656" s="217">
        <v>169.94676887936527</v>
      </c>
    </row>
    <row r="3657" spans="2:3" x14ac:dyDescent="0.75">
      <c r="B3657" s="218">
        <v>3594</v>
      </c>
      <c r="C3657" s="217">
        <v>103.02558715646488</v>
      </c>
    </row>
    <row r="3658" spans="2:3" x14ac:dyDescent="0.75">
      <c r="B3658" s="218">
        <v>3595</v>
      </c>
      <c r="C3658" s="217">
        <v>154.5217683741472</v>
      </c>
    </row>
    <row r="3659" spans="2:3" x14ac:dyDescent="0.75">
      <c r="B3659" s="218">
        <v>3596</v>
      </c>
      <c r="C3659" s="217">
        <v>132.05677289475932</v>
      </c>
    </row>
    <row r="3660" spans="2:3" x14ac:dyDescent="0.75">
      <c r="B3660" s="218">
        <v>3597</v>
      </c>
      <c r="C3660" s="217">
        <v>122.93548372196679</v>
      </c>
    </row>
    <row r="3661" spans="2:3" x14ac:dyDescent="0.75">
      <c r="B3661" s="218">
        <v>3598</v>
      </c>
      <c r="C3661" s="217">
        <v>89.077706757774891</v>
      </c>
    </row>
    <row r="3662" spans="2:3" x14ac:dyDescent="0.75">
      <c r="B3662" s="218">
        <v>3599</v>
      </c>
      <c r="C3662" s="217">
        <v>114.83098882689843</v>
      </c>
    </row>
    <row r="3663" spans="2:3" x14ac:dyDescent="0.75">
      <c r="B3663" s="218">
        <v>3600</v>
      </c>
      <c r="C3663" s="217">
        <v>210.4534088048506</v>
      </c>
    </row>
    <row r="3664" spans="2:3" x14ac:dyDescent="0.75">
      <c r="B3664" s="218">
        <v>3601</v>
      </c>
      <c r="C3664" s="217">
        <v>111.35106328684179</v>
      </c>
    </row>
    <row r="3665" spans="2:3" x14ac:dyDescent="0.75">
      <c r="B3665" s="218">
        <v>3602</v>
      </c>
      <c r="C3665" s="217">
        <v>77.992379551678113</v>
      </c>
    </row>
    <row r="3666" spans="2:3" x14ac:dyDescent="0.75">
      <c r="B3666" s="218">
        <v>3603</v>
      </c>
      <c r="C3666" s="217">
        <v>182.77685165741988</v>
      </c>
    </row>
    <row r="3667" spans="2:3" x14ac:dyDescent="0.75">
      <c r="B3667" s="218">
        <v>3604</v>
      </c>
      <c r="C3667" s="217">
        <v>153.01228623214269</v>
      </c>
    </row>
    <row r="3668" spans="2:3" x14ac:dyDescent="0.75">
      <c r="B3668" s="218">
        <v>3605</v>
      </c>
      <c r="C3668" s="217">
        <v>95.45723647742885</v>
      </c>
    </row>
    <row r="3669" spans="2:3" x14ac:dyDescent="0.75">
      <c r="B3669" s="218">
        <v>3606</v>
      </c>
      <c r="C3669" s="217">
        <v>81.016642277051503</v>
      </c>
    </row>
    <row r="3670" spans="2:3" x14ac:dyDescent="0.75">
      <c r="B3670" s="218">
        <v>3607</v>
      </c>
      <c r="C3670" s="217">
        <v>141.93715057295768</v>
      </c>
    </row>
    <row r="3671" spans="2:3" x14ac:dyDescent="0.75">
      <c r="B3671" s="218">
        <v>3608</v>
      </c>
      <c r="C3671" s="217">
        <v>141.73384314792261</v>
      </c>
    </row>
    <row r="3672" spans="2:3" x14ac:dyDescent="0.75">
      <c r="B3672" s="218">
        <v>3609</v>
      </c>
      <c r="C3672" s="217">
        <v>81.405573158520454</v>
      </c>
    </row>
    <row r="3673" spans="2:3" x14ac:dyDescent="0.75">
      <c r="B3673" s="218">
        <v>3610</v>
      </c>
      <c r="C3673" s="217">
        <v>98.347309185965585</v>
      </c>
    </row>
    <row r="3674" spans="2:3" x14ac:dyDescent="0.75">
      <c r="B3674" s="218">
        <v>3611</v>
      </c>
      <c r="C3674" s="217">
        <v>131.26110581441679</v>
      </c>
    </row>
    <row r="3675" spans="2:3" x14ac:dyDescent="0.75">
      <c r="B3675" s="218">
        <v>3612</v>
      </c>
      <c r="C3675" s="217">
        <v>166.35889783179056</v>
      </c>
    </row>
    <row r="3676" spans="2:3" x14ac:dyDescent="0.75">
      <c r="B3676" s="218">
        <v>3613</v>
      </c>
      <c r="C3676" s="217">
        <v>214.9499462819505</v>
      </c>
    </row>
    <row r="3677" spans="2:3" x14ac:dyDescent="0.75">
      <c r="B3677" s="218">
        <v>3614</v>
      </c>
      <c r="C3677" s="217">
        <v>134.06401388627805</v>
      </c>
    </row>
    <row r="3678" spans="2:3" x14ac:dyDescent="0.75">
      <c r="B3678" s="218">
        <v>3615</v>
      </c>
      <c r="C3678" s="217">
        <v>90.07805575512819</v>
      </c>
    </row>
    <row r="3679" spans="2:3" x14ac:dyDescent="0.75">
      <c r="B3679" s="218">
        <v>3616</v>
      </c>
      <c r="C3679" s="217">
        <v>148.67106636257654</v>
      </c>
    </row>
    <row r="3680" spans="2:3" x14ac:dyDescent="0.75">
      <c r="B3680" s="218">
        <v>3617</v>
      </c>
      <c r="C3680" s="217">
        <v>100.0450077027886</v>
      </c>
    </row>
    <row r="3681" spans="2:3" x14ac:dyDescent="0.75">
      <c r="B3681" s="218">
        <v>3618</v>
      </c>
      <c r="C3681" s="217">
        <v>164.3578452431494</v>
      </c>
    </row>
    <row r="3682" spans="2:3" x14ac:dyDescent="0.75">
      <c r="B3682" s="218">
        <v>3619</v>
      </c>
      <c r="C3682" s="217">
        <v>127.19717108117034</v>
      </c>
    </row>
    <row r="3683" spans="2:3" x14ac:dyDescent="0.75">
      <c r="B3683" s="218">
        <v>3620</v>
      </c>
      <c r="C3683" s="217">
        <v>136.12161591596092</v>
      </c>
    </row>
    <row r="3684" spans="2:3" x14ac:dyDescent="0.75">
      <c r="B3684" s="218">
        <v>3621</v>
      </c>
      <c r="C3684" s="217">
        <v>122.71880143931402</v>
      </c>
    </row>
    <row r="3685" spans="2:3" x14ac:dyDescent="0.75">
      <c r="B3685" s="218">
        <v>3622</v>
      </c>
      <c r="C3685" s="217">
        <v>97.05095633723991</v>
      </c>
    </row>
    <row r="3686" spans="2:3" x14ac:dyDescent="0.75">
      <c r="B3686" s="218">
        <v>3623</v>
      </c>
      <c r="C3686" s="217">
        <v>102.03013736218459</v>
      </c>
    </row>
    <row r="3687" spans="2:3" x14ac:dyDescent="0.75">
      <c r="B3687" s="218">
        <v>3624</v>
      </c>
      <c r="C3687" s="217">
        <v>131.12053611700088</v>
      </c>
    </row>
    <row r="3688" spans="2:3" x14ac:dyDescent="0.75">
      <c r="B3688" s="218">
        <v>3625</v>
      </c>
      <c r="C3688" s="217">
        <v>153.23234802138694</v>
      </c>
    </row>
    <row r="3689" spans="2:3" x14ac:dyDescent="0.75">
      <c r="B3689" s="218">
        <v>3626</v>
      </c>
      <c r="C3689" s="217">
        <v>130.55568195436175</v>
      </c>
    </row>
    <row r="3690" spans="2:3" x14ac:dyDescent="0.75">
      <c r="B3690" s="218">
        <v>3627</v>
      </c>
      <c r="C3690" s="217">
        <v>157.32910791148936</v>
      </c>
    </row>
    <row r="3691" spans="2:3" x14ac:dyDescent="0.75">
      <c r="B3691" s="218">
        <v>3628</v>
      </c>
      <c r="C3691" s="217">
        <v>140.51966257115444</v>
      </c>
    </row>
    <row r="3692" spans="2:3" x14ac:dyDescent="0.75">
      <c r="B3692" s="218">
        <v>3629</v>
      </c>
      <c r="C3692" s="217">
        <v>140.2566055832763</v>
      </c>
    </row>
    <row r="3693" spans="2:3" x14ac:dyDescent="0.75">
      <c r="B3693" s="218">
        <v>3630</v>
      </c>
      <c r="C3693" s="217">
        <v>136.59058454124326</v>
      </c>
    </row>
    <row r="3694" spans="2:3" x14ac:dyDescent="0.75">
      <c r="B3694" s="218">
        <v>3631</v>
      </c>
      <c r="C3694" s="217">
        <v>180.63565639095816</v>
      </c>
    </row>
    <row r="3695" spans="2:3" x14ac:dyDescent="0.75">
      <c r="B3695" s="218">
        <v>3632</v>
      </c>
      <c r="C3695" s="217">
        <v>153.39205538133629</v>
      </c>
    </row>
    <row r="3696" spans="2:3" x14ac:dyDescent="0.75">
      <c r="B3696" s="218">
        <v>3633</v>
      </c>
      <c r="C3696" s="217">
        <v>98.643195024774798</v>
      </c>
    </row>
    <row r="3697" spans="2:3" x14ac:dyDescent="0.75">
      <c r="B3697" s="218">
        <v>3634</v>
      </c>
      <c r="C3697" s="217">
        <v>141.28246965302273</v>
      </c>
    </row>
    <row r="3698" spans="2:3" x14ac:dyDescent="0.75">
      <c r="B3698" s="218">
        <v>3635</v>
      </c>
      <c r="C3698" s="217">
        <v>110.02112398370996</v>
      </c>
    </row>
    <row r="3699" spans="2:3" x14ac:dyDescent="0.75">
      <c r="B3699" s="218">
        <v>3636</v>
      </c>
      <c r="C3699" s="217">
        <v>139.29191358413743</v>
      </c>
    </row>
    <row r="3700" spans="2:3" x14ac:dyDescent="0.75">
      <c r="B3700" s="218">
        <v>3637</v>
      </c>
      <c r="C3700" s="217">
        <v>147.57623481912213</v>
      </c>
    </row>
    <row r="3701" spans="2:3" x14ac:dyDescent="0.75">
      <c r="B3701" s="218">
        <v>3638</v>
      </c>
      <c r="C3701" s="217">
        <v>140.60643382966299</v>
      </c>
    </row>
    <row r="3702" spans="2:3" x14ac:dyDescent="0.75">
      <c r="B3702" s="218">
        <v>3639</v>
      </c>
      <c r="C3702" s="217">
        <v>121.88568116349077</v>
      </c>
    </row>
    <row r="3703" spans="2:3" x14ac:dyDescent="0.75">
      <c r="B3703" s="218">
        <v>3640</v>
      </c>
      <c r="C3703" s="217">
        <v>217.8417930854331</v>
      </c>
    </row>
    <row r="3704" spans="2:3" x14ac:dyDescent="0.75">
      <c r="B3704" s="218">
        <v>3641</v>
      </c>
      <c r="C3704" s="217">
        <v>119.15195407119687</v>
      </c>
    </row>
    <row r="3705" spans="2:3" x14ac:dyDescent="0.75">
      <c r="B3705" s="218">
        <v>3642</v>
      </c>
      <c r="C3705" s="217">
        <v>117.57173403277679</v>
      </c>
    </row>
    <row r="3706" spans="2:3" x14ac:dyDescent="0.75">
      <c r="B3706" s="218">
        <v>3643</v>
      </c>
      <c r="C3706" s="217">
        <v>196.4784102384146</v>
      </c>
    </row>
    <row r="3707" spans="2:3" x14ac:dyDescent="0.75">
      <c r="B3707" s="218">
        <v>3644</v>
      </c>
      <c r="C3707" s="217">
        <v>145.41129636071139</v>
      </c>
    </row>
    <row r="3708" spans="2:3" x14ac:dyDescent="0.75">
      <c r="B3708" s="218">
        <v>3645</v>
      </c>
      <c r="C3708" s="217">
        <v>139.19845715869718</v>
      </c>
    </row>
    <row r="3709" spans="2:3" x14ac:dyDescent="0.75">
      <c r="B3709" s="218">
        <v>3646</v>
      </c>
      <c r="C3709" s="217">
        <v>135.22789547678855</v>
      </c>
    </row>
    <row r="3710" spans="2:3" x14ac:dyDescent="0.75">
      <c r="B3710" s="218">
        <v>3647</v>
      </c>
      <c r="C3710" s="217">
        <v>142.69476434196434</v>
      </c>
    </row>
    <row r="3711" spans="2:3" x14ac:dyDescent="0.75">
      <c r="B3711" s="218">
        <v>3648</v>
      </c>
      <c r="C3711" s="217">
        <v>113.80188134214099</v>
      </c>
    </row>
    <row r="3712" spans="2:3" x14ac:dyDescent="0.75">
      <c r="B3712" s="218">
        <v>3649</v>
      </c>
      <c r="C3712" s="217">
        <v>129.63516183907416</v>
      </c>
    </row>
    <row r="3713" spans="2:3" x14ac:dyDescent="0.75">
      <c r="B3713" s="218">
        <v>3650</v>
      </c>
      <c r="C3713" s="217">
        <v>171.04733610561047</v>
      </c>
    </row>
    <row r="3714" spans="2:3" x14ac:dyDescent="0.75">
      <c r="B3714" s="218">
        <v>3651</v>
      </c>
      <c r="C3714" s="217">
        <v>132.92646368651128</v>
      </c>
    </row>
    <row r="3715" spans="2:3" x14ac:dyDescent="0.75">
      <c r="B3715" s="218">
        <v>3652</v>
      </c>
      <c r="C3715" s="217">
        <v>134.90025526865176</v>
      </c>
    </row>
    <row r="3716" spans="2:3" x14ac:dyDescent="0.75">
      <c r="B3716" s="218">
        <v>3653</v>
      </c>
      <c r="C3716" s="217">
        <v>141.61050120882379</v>
      </c>
    </row>
    <row r="3717" spans="2:3" x14ac:dyDescent="0.75">
      <c r="B3717" s="218">
        <v>3654</v>
      </c>
      <c r="C3717" s="217">
        <v>98.238385156400824</v>
      </c>
    </row>
    <row r="3718" spans="2:3" x14ac:dyDescent="0.75">
      <c r="B3718" s="218">
        <v>3655</v>
      </c>
      <c r="C3718" s="217">
        <v>98.018619615809015</v>
      </c>
    </row>
    <row r="3719" spans="2:3" x14ac:dyDescent="0.75">
      <c r="B3719" s="218">
        <v>3656</v>
      </c>
      <c r="C3719" s="217">
        <v>103.50470660613965</v>
      </c>
    </row>
    <row r="3720" spans="2:3" x14ac:dyDescent="0.75">
      <c r="B3720" s="218">
        <v>3657</v>
      </c>
      <c r="C3720" s="217">
        <v>144.94372435142378</v>
      </c>
    </row>
    <row r="3721" spans="2:3" x14ac:dyDescent="0.75">
      <c r="B3721" s="218">
        <v>3658</v>
      </c>
      <c r="C3721" s="217">
        <v>105.41238023234654</v>
      </c>
    </row>
    <row r="3722" spans="2:3" x14ac:dyDescent="0.75">
      <c r="B3722" s="218">
        <v>3659</v>
      </c>
      <c r="C3722" s="217">
        <v>130.71213098886309</v>
      </c>
    </row>
    <row r="3723" spans="2:3" x14ac:dyDescent="0.75">
      <c r="B3723" s="218">
        <v>3660</v>
      </c>
      <c r="C3723" s="217">
        <v>94.948233409381089</v>
      </c>
    </row>
    <row r="3724" spans="2:3" x14ac:dyDescent="0.75">
      <c r="B3724" s="218">
        <v>3661</v>
      </c>
      <c r="C3724" s="217">
        <v>102.99426773046115</v>
      </c>
    </row>
    <row r="3725" spans="2:3" x14ac:dyDescent="0.75">
      <c r="B3725" s="218">
        <v>3662</v>
      </c>
      <c r="C3725" s="217">
        <v>91.830653513862856</v>
      </c>
    </row>
    <row r="3726" spans="2:3" x14ac:dyDescent="0.75">
      <c r="B3726" s="218">
        <v>3663</v>
      </c>
      <c r="C3726" s="217">
        <v>117.25606165689581</v>
      </c>
    </row>
    <row r="3727" spans="2:3" x14ac:dyDescent="0.75">
      <c r="B3727" s="218">
        <v>3664</v>
      </c>
      <c r="C3727" s="217">
        <v>178.31377971722688</v>
      </c>
    </row>
    <row r="3728" spans="2:3" x14ac:dyDescent="0.75">
      <c r="B3728" s="218">
        <v>3665</v>
      </c>
      <c r="C3728" s="217">
        <v>135.20554087256957</v>
      </c>
    </row>
    <row r="3729" spans="2:3" x14ac:dyDescent="0.75">
      <c r="B3729" s="218">
        <v>3666</v>
      </c>
      <c r="C3729" s="217">
        <v>137.28503444184352</v>
      </c>
    </row>
    <row r="3730" spans="2:3" x14ac:dyDescent="0.75">
      <c r="B3730" s="218">
        <v>3667</v>
      </c>
      <c r="C3730" s="217">
        <v>107.66793125818509</v>
      </c>
    </row>
    <row r="3731" spans="2:3" x14ac:dyDescent="0.75">
      <c r="B3731" s="218">
        <v>3668</v>
      </c>
      <c r="C3731" s="217">
        <v>194.04159625100118</v>
      </c>
    </row>
    <row r="3732" spans="2:3" x14ac:dyDescent="0.75">
      <c r="B3732" s="218">
        <v>3669</v>
      </c>
      <c r="C3732" s="217">
        <v>127.0875702102297</v>
      </c>
    </row>
    <row r="3733" spans="2:3" x14ac:dyDescent="0.75">
      <c r="B3733" s="218">
        <v>3670</v>
      </c>
      <c r="C3733" s="217">
        <v>92.390890217460068</v>
      </c>
    </row>
    <row r="3734" spans="2:3" x14ac:dyDescent="0.75">
      <c r="B3734" s="218">
        <v>3671</v>
      </c>
      <c r="C3734" s="217">
        <v>131.35888490739495</v>
      </c>
    </row>
    <row r="3735" spans="2:3" x14ac:dyDescent="0.75">
      <c r="B3735" s="218">
        <v>3672</v>
      </c>
      <c r="C3735" s="217">
        <v>98.424457529472704</v>
      </c>
    </row>
    <row r="3736" spans="2:3" x14ac:dyDescent="0.75">
      <c r="B3736" s="218">
        <v>3673</v>
      </c>
      <c r="C3736" s="217">
        <v>158.0401767652555</v>
      </c>
    </row>
    <row r="3737" spans="2:3" x14ac:dyDescent="0.75">
      <c r="B3737" s="218">
        <v>3674</v>
      </c>
      <c r="C3737" s="217">
        <v>102.01459650016136</v>
      </c>
    </row>
    <row r="3738" spans="2:3" x14ac:dyDescent="0.75">
      <c r="B3738" s="218">
        <v>3675</v>
      </c>
      <c r="C3738" s="217">
        <v>115.52111106762631</v>
      </c>
    </row>
    <row r="3739" spans="2:3" x14ac:dyDescent="0.75">
      <c r="B3739" s="218">
        <v>3676</v>
      </c>
      <c r="C3739" s="217">
        <v>130.29457195486731</v>
      </c>
    </row>
    <row r="3740" spans="2:3" x14ac:dyDescent="0.75">
      <c r="B3740" s="218">
        <v>3677</v>
      </c>
      <c r="C3740" s="217">
        <v>117.94827410745646</v>
      </c>
    </row>
    <row r="3741" spans="2:3" x14ac:dyDescent="0.75">
      <c r="B3741" s="218">
        <v>3678</v>
      </c>
      <c r="C3741" s="217">
        <v>158.29163653228522</v>
      </c>
    </row>
    <row r="3742" spans="2:3" x14ac:dyDescent="0.75">
      <c r="B3742" s="218">
        <v>3679</v>
      </c>
      <c r="C3742" s="217">
        <v>156.66419800783513</v>
      </c>
    </row>
    <row r="3743" spans="2:3" x14ac:dyDescent="0.75">
      <c r="B3743" s="218">
        <v>3680</v>
      </c>
      <c r="C3743" s="217">
        <v>116.53790323502935</v>
      </c>
    </row>
    <row r="3744" spans="2:3" x14ac:dyDescent="0.75">
      <c r="B3744" s="218">
        <v>3681</v>
      </c>
      <c r="C3744" s="217">
        <v>106.10307092850643</v>
      </c>
    </row>
    <row r="3745" spans="2:3" x14ac:dyDescent="0.75">
      <c r="B3745" s="218">
        <v>3682</v>
      </c>
      <c r="C3745" s="217">
        <v>59.850098291090184</v>
      </c>
    </row>
    <row r="3746" spans="2:3" x14ac:dyDescent="0.75">
      <c r="B3746" s="218">
        <v>3683</v>
      </c>
      <c r="C3746" s="217">
        <v>88.26184861948704</v>
      </c>
    </row>
    <row r="3747" spans="2:3" x14ac:dyDescent="0.75">
      <c r="B3747" s="218">
        <v>3684</v>
      </c>
      <c r="C3747" s="217">
        <v>145.61599688005316</v>
      </c>
    </row>
    <row r="3748" spans="2:3" x14ac:dyDescent="0.75">
      <c r="B3748" s="218">
        <v>3685</v>
      </c>
      <c r="C3748" s="217">
        <v>84.696795141680909</v>
      </c>
    </row>
    <row r="3749" spans="2:3" x14ac:dyDescent="0.75">
      <c r="B3749" s="218">
        <v>3686</v>
      </c>
      <c r="C3749" s="217">
        <v>112.75246921105969</v>
      </c>
    </row>
    <row r="3750" spans="2:3" x14ac:dyDescent="0.75">
      <c r="B3750" s="218">
        <v>3687</v>
      </c>
      <c r="C3750" s="217">
        <v>61.633407439505071</v>
      </c>
    </row>
    <row r="3751" spans="2:3" x14ac:dyDescent="0.75">
      <c r="B3751" s="218">
        <v>3688</v>
      </c>
      <c r="C3751" s="217">
        <v>86.272290329487262</v>
      </c>
    </row>
    <row r="3752" spans="2:3" x14ac:dyDescent="0.75">
      <c r="B3752" s="218">
        <v>3689</v>
      </c>
      <c r="C3752" s="217">
        <v>110.89454579286276</v>
      </c>
    </row>
    <row r="3753" spans="2:3" x14ac:dyDescent="0.75">
      <c r="B3753" s="218">
        <v>3690</v>
      </c>
      <c r="C3753" s="217">
        <v>109.06535032344021</v>
      </c>
    </row>
    <row r="3754" spans="2:3" x14ac:dyDescent="0.75">
      <c r="B3754" s="218">
        <v>3691</v>
      </c>
      <c r="C3754" s="217">
        <v>163.25417548487434</v>
      </c>
    </row>
    <row r="3755" spans="2:3" x14ac:dyDescent="0.75">
      <c r="B3755" s="218">
        <v>3692</v>
      </c>
      <c r="C3755" s="217">
        <v>70.053369580267585</v>
      </c>
    </row>
    <row r="3756" spans="2:3" x14ac:dyDescent="0.75">
      <c r="B3756" s="218">
        <v>3693</v>
      </c>
      <c r="C3756" s="217">
        <v>102.56573407206513</v>
      </c>
    </row>
    <row r="3757" spans="2:3" x14ac:dyDescent="0.75">
      <c r="B3757" s="218">
        <v>3694</v>
      </c>
      <c r="C3757" s="217">
        <v>123.41739855530857</v>
      </c>
    </row>
    <row r="3758" spans="2:3" x14ac:dyDescent="0.75">
      <c r="B3758" s="218">
        <v>3695</v>
      </c>
      <c r="C3758" s="217">
        <v>97.347220378240422</v>
      </c>
    </row>
    <row r="3759" spans="2:3" x14ac:dyDescent="0.75">
      <c r="B3759" s="218">
        <v>3696</v>
      </c>
      <c r="C3759" s="217">
        <v>92.507647031538767</v>
      </c>
    </row>
    <row r="3760" spans="2:3" x14ac:dyDescent="0.75">
      <c r="B3760" s="218">
        <v>3697</v>
      </c>
      <c r="C3760" s="217">
        <v>125.28186886522934</v>
      </c>
    </row>
    <row r="3761" spans="2:3" x14ac:dyDescent="0.75">
      <c r="B3761" s="218">
        <v>3698</v>
      </c>
      <c r="C3761" s="217">
        <v>107.8932499813738</v>
      </c>
    </row>
    <row r="3762" spans="2:3" x14ac:dyDescent="0.75">
      <c r="B3762" s="218">
        <v>3699</v>
      </c>
      <c r="C3762" s="217">
        <v>75.510425374726935</v>
      </c>
    </row>
    <row r="3763" spans="2:3" x14ac:dyDescent="0.75">
      <c r="B3763" s="218">
        <v>3700</v>
      </c>
      <c r="C3763" s="217">
        <v>146.11511829776992</v>
      </c>
    </row>
    <row r="3764" spans="2:3" x14ac:dyDescent="0.75">
      <c r="B3764" s="218">
        <v>3701</v>
      </c>
      <c r="C3764" s="217">
        <v>158.92783588413766</v>
      </c>
    </row>
    <row r="3765" spans="2:3" x14ac:dyDescent="0.75">
      <c r="B3765" s="218">
        <v>3702</v>
      </c>
      <c r="C3765" s="217">
        <v>103.93447988271494</v>
      </c>
    </row>
    <row r="3766" spans="2:3" x14ac:dyDescent="0.75">
      <c r="B3766" s="218">
        <v>3703</v>
      </c>
      <c r="C3766" s="217">
        <v>107.61677000777281</v>
      </c>
    </row>
    <row r="3767" spans="2:3" x14ac:dyDescent="0.75">
      <c r="B3767" s="218">
        <v>3704</v>
      </c>
      <c r="C3767" s="217">
        <v>105.49241864304935</v>
      </c>
    </row>
    <row r="3768" spans="2:3" x14ac:dyDescent="0.75">
      <c r="B3768" s="218">
        <v>3705</v>
      </c>
      <c r="C3768" s="217">
        <v>118.84028040546156</v>
      </c>
    </row>
    <row r="3769" spans="2:3" x14ac:dyDescent="0.75">
      <c r="B3769" s="218">
        <v>3706</v>
      </c>
      <c r="C3769" s="217">
        <v>100.63802066757081</v>
      </c>
    </row>
    <row r="3770" spans="2:3" x14ac:dyDescent="0.75">
      <c r="B3770" s="218">
        <v>3707</v>
      </c>
      <c r="C3770" s="217">
        <v>181.02366641362326</v>
      </c>
    </row>
    <row r="3771" spans="2:3" x14ac:dyDescent="0.75">
      <c r="B3771" s="218">
        <v>3708</v>
      </c>
      <c r="C3771" s="217">
        <v>143.23188160750658</v>
      </c>
    </row>
    <row r="3772" spans="2:3" x14ac:dyDescent="0.75">
      <c r="B3772" s="218">
        <v>3709</v>
      </c>
      <c r="C3772" s="217">
        <v>154.90491695813836</v>
      </c>
    </row>
    <row r="3773" spans="2:3" x14ac:dyDescent="0.75">
      <c r="B3773" s="218">
        <v>3710</v>
      </c>
      <c r="C3773" s="217">
        <v>133.21252911371462</v>
      </c>
    </row>
    <row r="3774" spans="2:3" x14ac:dyDescent="0.75">
      <c r="B3774" s="218">
        <v>3711</v>
      </c>
      <c r="C3774" s="217">
        <v>105.64973969632663</v>
      </c>
    </row>
    <row r="3775" spans="2:3" x14ac:dyDescent="0.75">
      <c r="B3775" s="218">
        <v>3712</v>
      </c>
      <c r="C3775" s="217">
        <v>115.76455652643808</v>
      </c>
    </row>
    <row r="3776" spans="2:3" x14ac:dyDescent="0.75">
      <c r="B3776" s="218">
        <v>3713</v>
      </c>
      <c r="C3776" s="217">
        <v>81.596369617569152</v>
      </c>
    </row>
    <row r="3777" spans="2:3" x14ac:dyDescent="0.75">
      <c r="B3777" s="218">
        <v>3714</v>
      </c>
      <c r="C3777" s="217">
        <v>107.36886181975484</v>
      </c>
    </row>
    <row r="3778" spans="2:3" x14ac:dyDescent="0.75">
      <c r="B3778" s="218">
        <v>3715</v>
      </c>
      <c r="C3778" s="217">
        <v>110.32299670894002</v>
      </c>
    </row>
    <row r="3779" spans="2:3" x14ac:dyDescent="0.75">
      <c r="B3779" s="218">
        <v>3716</v>
      </c>
      <c r="C3779" s="217">
        <v>120.96368497504311</v>
      </c>
    </row>
    <row r="3780" spans="2:3" x14ac:dyDescent="0.75">
      <c r="B3780" s="218">
        <v>3717</v>
      </c>
      <c r="C3780" s="217">
        <v>136.23412951831449</v>
      </c>
    </row>
    <row r="3781" spans="2:3" x14ac:dyDescent="0.75">
      <c r="B3781" s="218">
        <v>3718</v>
      </c>
      <c r="C3781" s="217">
        <v>135.22257053314459</v>
      </c>
    </row>
    <row r="3782" spans="2:3" x14ac:dyDescent="0.75">
      <c r="B3782" s="218">
        <v>3719</v>
      </c>
      <c r="C3782" s="217">
        <v>116.80015694488644</v>
      </c>
    </row>
    <row r="3783" spans="2:3" x14ac:dyDescent="0.75">
      <c r="B3783" s="218">
        <v>3720</v>
      </c>
      <c r="C3783" s="217">
        <v>153.68319811779321</v>
      </c>
    </row>
    <row r="3784" spans="2:3" x14ac:dyDescent="0.75">
      <c r="B3784" s="218">
        <v>3721</v>
      </c>
      <c r="C3784" s="217">
        <v>157.62938760964715</v>
      </c>
    </row>
    <row r="3785" spans="2:3" x14ac:dyDescent="0.75">
      <c r="B3785" s="218">
        <v>3722</v>
      </c>
      <c r="C3785" s="217">
        <v>102.78430898321831</v>
      </c>
    </row>
    <row r="3786" spans="2:3" x14ac:dyDescent="0.75">
      <c r="B3786" s="218">
        <v>3723</v>
      </c>
      <c r="C3786" s="217">
        <v>136.62793804174112</v>
      </c>
    </row>
    <row r="3787" spans="2:3" x14ac:dyDescent="0.75">
      <c r="B3787" s="218">
        <v>3724</v>
      </c>
      <c r="C3787" s="217">
        <v>188.7420801368589</v>
      </c>
    </row>
    <row r="3788" spans="2:3" x14ac:dyDescent="0.75">
      <c r="B3788" s="218">
        <v>3725</v>
      </c>
      <c r="C3788" s="217">
        <v>103.64986433427185</v>
      </c>
    </row>
    <row r="3789" spans="2:3" x14ac:dyDescent="0.75">
      <c r="B3789" s="218">
        <v>3726</v>
      </c>
      <c r="C3789" s="217">
        <v>164.6201460812276</v>
      </c>
    </row>
    <row r="3790" spans="2:3" x14ac:dyDescent="0.75">
      <c r="B3790" s="218">
        <v>3727</v>
      </c>
      <c r="C3790" s="217">
        <v>117.98468636975339</v>
      </c>
    </row>
    <row r="3791" spans="2:3" x14ac:dyDescent="0.75">
      <c r="B3791" s="218">
        <v>3728</v>
      </c>
      <c r="C3791" s="217">
        <v>198.43972856115326</v>
      </c>
    </row>
    <row r="3792" spans="2:3" x14ac:dyDescent="0.75">
      <c r="B3792" s="218">
        <v>3729</v>
      </c>
      <c r="C3792" s="217">
        <v>105.37093175530073</v>
      </c>
    </row>
    <row r="3793" spans="2:3" x14ac:dyDescent="0.75">
      <c r="B3793" s="218">
        <v>3730</v>
      </c>
      <c r="C3793" s="217">
        <v>133.84995453977908</v>
      </c>
    </row>
    <row r="3794" spans="2:3" x14ac:dyDescent="0.75">
      <c r="B3794" s="218">
        <v>3731</v>
      </c>
      <c r="C3794" s="217">
        <v>161.3892856380935</v>
      </c>
    </row>
    <row r="3795" spans="2:3" x14ac:dyDescent="0.75">
      <c r="B3795" s="218">
        <v>3732</v>
      </c>
      <c r="C3795" s="217">
        <v>169.56750143594732</v>
      </c>
    </row>
    <row r="3796" spans="2:3" x14ac:dyDescent="0.75">
      <c r="B3796" s="218">
        <v>3733</v>
      </c>
      <c r="C3796" s="217">
        <v>69.13131849999921</v>
      </c>
    </row>
    <row r="3797" spans="2:3" x14ac:dyDescent="0.75">
      <c r="B3797" s="218">
        <v>3734</v>
      </c>
      <c r="C3797" s="217">
        <v>145.33230699500001</v>
      </c>
    </row>
    <row r="3798" spans="2:3" x14ac:dyDescent="0.75">
      <c r="B3798" s="218">
        <v>3735</v>
      </c>
      <c r="C3798" s="217">
        <v>108.94501212903633</v>
      </c>
    </row>
    <row r="3799" spans="2:3" x14ac:dyDescent="0.75">
      <c r="B3799" s="218">
        <v>3736</v>
      </c>
      <c r="C3799" s="217">
        <v>138.7465782526551</v>
      </c>
    </row>
    <row r="3800" spans="2:3" x14ac:dyDescent="0.75">
      <c r="B3800" s="218">
        <v>3737</v>
      </c>
      <c r="C3800" s="217">
        <v>153.10134153372036</v>
      </c>
    </row>
    <row r="3801" spans="2:3" x14ac:dyDescent="0.75">
      <c r="B3801" s="218">
        <v>3738</v>
      </c>
      <c r="C3801" s="217">
        <v>116.38148953452681</v>
      </c>
    </row>
    <row r="3802" spans="2:3" x14ac:dyDescent="0.75">
      <c r="B3802" s="218">
        <v>3739</v>
      </c>
      <c r="C3802" s="217">
        <v>115.35571140189214</v>
      </c>
    </row>
    <row r="3803" spans="2:3" x14ac:dyDescent="0.75">
      <c r="B3803" s="218">
        <v>3740</v>
      </c>
      <c r="C3803" s="217">
        <v>89.505291873587097</v>
      </c>
    </row>
    <row r="3804" spans="2:3" x14ac:dyDescent="0.75">
      <c r="B3804" s="218">
        <v>3741</v>
      </c>
      <c r="C3804" s="217">
        <v>167.52810256354709</v>
      </c>
    </row>
    <row r="3805" spans="2:3" x14ac:dyDescent="0.75">
      <c r="B3805" s="218">
        <v>3742</v>
      </c>
      <c r="C3805" s="217">
        <v>84.931325119307786</v>
      </c>
    </row>
    <row r="3806" spans="2:3" x14ac:dyDescent="0.75">
      <c r="B3806" s="218">
        <v>3743</v>
      </c>
      <c r="C3806" s="217">
        <v>94.120582249705521</v>
      </c>
    </row>
    <row r="3807" spans="2:3" x14ac:dyDescent="0.75">
      <c r="B3807" s="218">
        <v>3744</v>
      </c>
      <c r="C3807" s="217">
        <v>63.504078828359411</v>
      </c>
    </row>
    <row r="3808" spans="2:3" x14ac:dyDescent="0.75">
      <c r="B3808" s="218">
        <v>3745</v>
      </c>
      <c r="C3808" s="217">
        <v>94.139270555471967</v>
      </c>
    </row>
    <row r="3809" spans="2:3" x14ac:dyDescent="0.75">
      <c r="B3809" s="218">
        <v>3746</v>
      </c>
      <c r="C3809" s="217">
        <v>133.90654911291395</v>
      </c>
    </row>
    <row r="3810" spans="2:3" x14ac:dyDescent="0.75">
      <c r="B3810" s="218">
        <v>3747</v>
      </c>
      <c r="C3810" s="217">
        <v>101.01596033191603</v>
      </c>
    </row>
    <row r="3811" spans="2:3" x14ac:dyDescent="0.75">
      <c r="B3811" s="218">
        <v>3748</v>
      </c>
      <c r="C3811" s="217">
        <v>99.134162736185715</v>
      </c>
    </row>
    <row r="3812" spans="2:3" x14ac:dyDescent="0.75">
      <c r="B3812" s="218">
        <v>3749</v>
      </c>
      <c r="C3812" s="217">
        <v>188.37940731506248</v>
      </c>
    </row>
    <row r="3813" spans="2:3" x14ac:dyDescent="0.75">
      <c r="B3813" s="218">
        <v>3750</v>
      </c>
      <c r="C3813" s="217">
        <v>186.38838283752918</v>
      </c>
    </row>
    <row r="3814" spans="2:3" x14ac:dyDescent="0.75">
      <c r="B3814" s="218">
        <v>3751</v>
      </c>
      <c r="C3814" s="217">
        <v>121.28711866914004</v>
      </c>
    </row>
    <row r="3815" spans="2:3" x14ac:dyDescent="0.75">
      <c r="B3815" s="218">
        <v>3752</v>
      </c>
      <c r="C3815" s="217">
        <v>124.98281932320707</v>
      </c>
    </row>
    <row r="3816" spans="2:3" x14ac:dyDescent="0.75">
      <c r="B3816" s="218">
        <v>3753</v>
      </c>
      <c r="C3816" s="217">
        <v>139.90311700445508</v>
      </c>
    </row>
    <row r="3817" spans="2:3" x14ac:dyDescent="0.75">
      <c r="B3817" s="218">
        <v>3754</v>
      </c>
      <c r="C3817" s="217">
        <v>77.133344750545064</v>
      </c>
    </row>
    <row r="3818" spans="2:3" x14ac:dyDescent="0.75">
      <c r="B3818" s="218">
        <v>3755</v>
      </c>
      <c r="C3818" s="217">
        <v>128.28855093457653</v>
      </c>
    </row>
    <row r="3819" spans="2:3" x14ac:dyDescent="0.75">
      <c r="B3819" s="218">
        <v>3756</v>
      </c>
      <c r="C3819" s="217">
        <v>120.28372770160213</v>
      </c>
    </row>
    <row r="3820" spans="2:3" x14ac:dyDescent="0.75">
      <c r="B3820" s="218">
        <v>3757</v>
      </c>
      <c r="C3820" s="217">
        <v>151.5951599599326</v>
      </c>
    </row>
    <row r="3821" spans="2:3" x14ac:dyDescent="0.75">
      <c r="B3821" s="218">
        <v>3758</v>
      </c>
      <c r="C3821" s="217">
        <v>78.053754643526645</v>
      </c>
    </row>
    <row r="3822" spans="2:3" x14ac:dyDescent="0.75">
      <c r="B3822" s="218">
        <v>3759</v>
      </c>
      <c r="C3822" s="217">
        <v>114.32907694087564</v>
      </c>
    </row>
    <row r="3823" spans="2:3" x14ac:dyDescent="0.75">
      <c r="B3823" s="218">
        <v>3760</v>
      </c>
      <c r="C3823" s="217">
        <v>120.64587701069637</v>
      </c>
    </row>
    <row r="3824" spans="2:3" x14ac:dyDescent="0.75">
      <c r="B3824" s="218">
        <v>3761</v>
      </c>
      <c r="C3824" s="217">
        <v>134.09649050013567</v>
      </c>
    </row>
    <row r="3825" spans="2:3" x14ac:dyDescent="0.75">
      <c r="B3825" s="218">
        <v>3762</v>
      </c>
      <c r="C3825" s="217">
        <v>116.88367747532193</v>
      </c>
    </row>
    <row r="3826" spans="2:3" x14ac:dyDescent="0.75">
      <c r="B3826" s="218">
        <v>3763</v>
      </c>
      <c r="C3826" s="217">
        <v>94.124243388006349</v>
      </c>
    </row>
    <row r="3827" spans="2:3" x14ac:dyDescent="0.75">
      <c r="B3827" s="218">
        <v>3764</v>
      </c>
      <c r="C3827" s="217">
        <v>132.52906506004092</v>
      </c>
    </row>
    <row r="3828" spans="2:3" x14ac:dyDescent="0.75">
      <c r="B3828" s="218">
        <v>3765</v>
      </c>
      <c r="C3828" s="217">
        <v>100.56940000487296</v>
      </c>
    </row>
    <row r="3829" spans="2:3" x14ac:dyDescent="0.75">
      <c r="B3829" s="218">
        <v>3766</v>
      </c>
      <c r="C3829" s="217">
        <v>87.82348552448012</v>
      </c>
    </row>
    <row r="3830" spans="2:3" x14ac:dyDescent="0.75">
      <c r="B3830" s="218">
        <v>3767</v>
      </c>
      <c r="C3830" s="217">
        <v>121.64472484630843</v>
      </c>
    </row>
    <row r="3831" spans="2:3" x14ac:dyDescent="0.75">
      <c r="B3831" s="218">
        <v>3768</v>
      </c>
      <c r="C3831" s="217">
        <v>81.435973708556446</v>
      </c>
    </row>
    <row r="3832" spans="2:3" x14ac:dyDescent="0.75">
      <c r="B3832" s="218">
        <v>3769</v>
      </c>
      <c r="C3832" s="217">
        <v>100.50108346207712</v>
      </c>
    </row>
    <row r="3833" spans="2:3" x14ac:dyDescent="0.75">
      <c r="B3833" s="218">
        <v>3770</v>
      </c>
      <c r="C3833" s="217">
        <v>108.71106775188525</v>
      </c>
    </row>
    <row r="3834" spans="2:3" x14ac:dyDescent="0.75">
      <c r="B3834" s="218">
        <v>3771</v>
      </c>
      <c r="C3834" s="217">
        <v>141.87460729984673</v>
      </c>
    </row>
    <row r="3835" spans="2:3" x14ac:dyDescent="0.75">
      <c r="B3835" s="218">
        <v>3772</v>
      </c>
      <c r="C3835" s="217">
        <v>150.33624164542664</v>
      </c>
    </row>
    <row r="3836" spans="2:3" x14ac:dyDescent="0.75">
      <c r="B3836" s="218">
        <v>3773</v>
      </c>
      <c r="C3836" s="217">
        <v>85.476646267678746</v>
      </c>
    </row>
    <row r="3837" spans="2:3" x14ac:dyDescent="0.75">
      <c r="B3837" s="218">
        <v>3774</v>
      </c>
      <c r="C3837" s="217">
        <v>115.12673489057119</v>
      </c>
    </row>
    <row r="3838" spans="2:3" x14ac:dyDescent="0.75">
      <c r="B3838" s="218">
        <v>3775</v>
      </c>
      <c r="C3838" s="217">
        <v>177.80786013844099</v>
      </c>
    </row>
    <row r="3839" spans="2:3" x14ac:dyDescent="0.75">
      <c r="B3839" s="218">
        <v>3776</v>
      </c>
      <c r="C3839" s="217">
        <v>93.06753797547421</v>
      </c>
    </row>
    <row r="3840" spans="2:3" x14ac:dyDescent="0.75">
      <c r="B3840" s="218">
        <v>3777</v>
      </c>
      <c r="C3840" s="217">
        <v>104.12420654591041</v>
      </c>
    </row>
    <row r="3841" spans="2:3" x14ac:dyDescent="0.75">
      <c r="B3841" s="218">
        <v>3778</v>
      </c>
      <c r="C3841" s="217">
        <v>136.03863923676764</v>
      </c>
    </row>
    <row r="3842" spans="2:3" x14ac:dyDescent="0.75">
      <c r="B3842" s="218">
        <v>3779</v>
      </c>
      <c r="C3842" s="217">
        <v>203.84957644043297</v>
      </c>
    </row>
    <row r="3843" spans="2:3" x14ac:dyDescent="0.75">
      <c r="B3843" s="218">
        <v>3780</v>
      </c>
      <c r="C3843" s="217">
        <v>141.53240735093107</v>
      </c>
    </row>
    <row r="3844" spans="2:3" x14ac:dyDescent="0.75">
      <c r="B3844" s="218">
        <v>3781</v>
      </c>
      <c r="C3844" s="217">
        <v>138.02299262368552</v>
      </c>
    </row>
    <row r="3845" spans="2:3" x14ac:dyDescent="0.75">
      <c r="B3845" s="218">
        <v>3782</v>
      </c>
      <c r="C3845" s="217">
        <v>84.024679293365054</v>
      </c>
    </row>
    <row r="3846" spans="2:3" x14ac:dyDescent="0.75">
      <c r="B3846" s="218">
        <v>3783</v>
      </c>
      <c r="C3846" s="217">
        <v>128.7236487510439</v>
      </c>
    </row>
    <row r="3847" spans="2:3" x14ac:dyDescent="0.75">
      <c r="B3847" s="218">
        <v>3784</v>
      </c>
      <c r="C3847" s="217">
        <v>122.61280750211614</v>
      </c>
    </row>
    <row r="3848" spans="2:3" x14ac:dyDescent="0.75">
      <c r="B3848" s="218">
        <v>3785</v>
      </c>
      <c r="C3848" s="217">
        <v>157.61972869221319</v>
      </c>
    </row>
    <row r="3849" spans="2:3" x14ac:dyDescent="0.75">
      <c r="B3849" s="218">
        <v>3786</v>
      </c>
      <c r="C3849" s="217">
        <v>134.17668812557122</v>
      </c>
    </row>
    <row r="3850" spans="2:3" x14ac:dyDescent="0.75">
      <c r="B3850" s="218">
        <v>3787</v>
      </c>
      <c r="C3850" s="217">
        <v>176.34279439624646</v>
      </c>
    </row>
    <row r="3851" spans="2:3" x14ac:dyDescent="0.75">
      <c r="B3851" s="218">
        <v>3788</v>
      </c>
      <c r="C3851" s="217">
        <v>97.073861956992289</v>
      </c>
    </row>
    <row r="3852" spans="2:3" x14ac:dyDescent="0.75">
      <c r="B3852" s="218">
        <v>3789</v>
      </c>
      <c r="C3852" s="217">
        <v>101.15381788934931</v>
      </c>
    </row>
    <row r="3853" spans="2:3" x14ac:dyDescent="0.75">
      <c r="B3853" s="218">
        <v>3790</v>
      </c>
      <c r="C3853" s="217">
        <v>101.72538559039513</v>
      </c>
    </row>
    <row r="3854" spans="2:3" x14ac:dyDescent="0.75">
      <c r="B3854" s="218">
        <v>3791</v>
      </c>
      <c r="C3854" s="217">
        <v>152.98175289797129</v>
      </c>
    </row>
    <row r="3855" spans="2:3" x14ac:dyDescent="0.75">
      <c r="B3855" s="218">
        <v>3792</v>
      </c>
      <c r="C3855" s="217">
        <v>157.76108111077593</v>
      </c>
    </row>
    <row r="3856" spans="2:3" x14ac:dyDescent="0.75">
      <c r="B3856" s="218">
        <v>3793</v>
      </c>
      <c r="C3856" s="217">
        <v>98.13331736542203</v>
      </c>
    </row>
    <row r="3857" spans="2:3" x14ac:dyDescent="0.75">
      <c r="B3857" s="218">
        <v>3794</v>
      </c>
      <c r="C3857" s="217">
        <v>204.59429968319301</v>
      </c>
    </row>
    <row r="3858" spans="2:3" x14ac:dyDescent="0.75">
      <c r="B3858" s="218">
        <v>3795</v>
      </c>
      <c r="C3858" s="217">
        <v>127.73779233803039</v>
      </c>
    </row>
    <row r="3859" spans="2:3" x14ac:dyDescent="0.75">
      <c r="B3859" s="218">
        <v>3796</v>
      </c>
      <c r="C3859" s="217">
        <v>211.55084607875708</v>
      </c>
    </row>
    <row r="3860" spans="2:3" x14ac:dyDescent="0.75">
      <c r="B3860" s="218">
        <v>3797</v>
      </c>
      <c r="C3860" s="217">
        <v>133.84784012711836</v>
      </c>
    </row>
    <row r="3861" spans="2:3" x14ac:dyDescent="0.75">
      <c r="B3861" s="218">
        <v>3798</v>
      </c>
      <c r="C3861" s="217">
        <v>209.05452773756886</v>
      </c>
    </row>
    <row r="3862" spans="2:3" x14ac:dyDescent="0.75">
      <c r="B3862" s="218">
        <v>3799</v>
      </c>
      <c r="C3862" s="217">
        <v>153.67103867773173</v>
      </c>
    </row>
    <row r="3863" spans="2:3" x14ac:dyDescent="0.75">
      <c r="B3863" s="218">
        <v>3800</v>
      </c>
      <c r="C3863" s="217">
        <v>63.74244923698042</v>
      </c>
    </row>
    <row r="3864" spans="2:3" x14ac:dyDescent="0.75">
      <c r="B3864" s="218">
        <v>3801</v>
      </c>
      <c r="C3864" s="217">
        <v>148.87076278156226</v>
      </c>
    </row>
    <row r="3865" spans="2:3" x14ac:dyDescent="0.75">
      <c r="B3865" s="218">
        <v>3802</v>
      </c>
      <c r="C3865" s="217">
        <v>109.78390999140592</v>
      </c>
    </row>
    <row r="3866" spans="2:3" x14ac:dyDescent="0.75">
      <c r="B3866" s="218">
        <v>3803</v>
      </c>
      <c r="C3866" s="217">
        <v>140.91864172065323</v>
      </c>
    </row>
    <row r="3867" spans="2:3" x14ac:dyDescent="0.75">
      <c r="B3867" s="218">
        <v>3804</v>
      </c>
      <c r="C3867" s="217">
        <v>217.07982204240452</v>
      </c>
    </row>
    <row r="3868" spans="2:3" x14ac:dyDescent="0.75">
      <c r="B3868" s="218">
        <v>3805</v>
      </c>
      <c r="C3868" s="217">
        <v>188.6915525143277</v>
      </c>
    </row>
    <row r="3869" spans="2:3" x14ac:dyDescent="0.75">
      <c r="B3869" s="218">
        <v>3806</v>
      </c>
      <c r="C3869" s="217">
        <v>127.35857593992459</v>
      </c>
    </row>
    <row r="3870" spans="2:3" x14ac:dyDescent="0.75">
      <c r="B3870" s="218">
        <v>3807</v>
      </c>
      <c r="C3870" s="217">
        <v>150.99448362741867</v>
      </c>
    </row>
    <row r="3871" spans="2:3" x14ac:dyDescent="0.75">
      <c r="B3871" s="218">
        <v>3808</v>
      </c>
      <c r="C3871" s="217">
        <v>141.31160070465367</v>
      </c>
    </row>
    <row r="3872" spans="2:3" x14ac:dyDescent="0.75">
      <c r="B3872" s="218">
        <v>3809</v>
      </c>
      <c r="C3872" s="217">
        <v>196.20116625432578</v>
      </c>
    </row>
    <row r="3873" spans="2:3" x14ac:dyDescent="0.75">
      <c r="B3873" s="218">
        <v>3810</v>
      </c>
      <c r="C3873" s="217">
        <v>129.07894587358086</v>
      </c>
    </row>
    <row r="3874" spans="2:3" x14ac:dyDescent="0.75">
      <c r="B3874" s="218">
        <v>3811</v>
      </c>
      <c r="C3874" s="217">
        <v>124.58989319424956</v>
      </c>
    </row>
    <row r="3875" spans="2:3" x14ac:dyDescent="0.75">
      <c r="B3875" s="218">
        <v>3812</v>
      </c>
      <c r="C3875" s="217">
        <v>122.90644948234841</v>
      </c>
    </row>
    <row r="3876" spans="2:3" x14ac:dyDescent="0.75">
      <c r="B3876" s="218">
        <v>3813</v>
      </c>
      <c r="C3876" s="217">
        <v>110.5467696158277</v>
      </c>
    </row>
    <row r="3877" spans="2:3" x14ac:dyDescent="0.75">
      <c r="B3877" s="218">
        <v>3814</v>
      </c>
      <c r="C3877" s="217">
        <v>101.67452531831196</v>
      </c>
    </row>
    <row r="3878" spans="2:3" x14ac:dyDescent="0.75">
      <c r="B3878" s="218">
        <v>3815</v>
      </c>
      <c r="C3878" s="217">
        <v>112.93687307115717</v>
      </c>
    </row>
    <row r="3879" spans="2:3" x14ac:dyDescent="0.75">
      <c r="B3879" s="218">
        <v>3816</v>
      </c>
      <c r="C3879" s="217">
        <v>81.299305338150475</v>
      </c>
    </row>
    <row r="3880" spans="2:3" x14ac:dyDescent="0.75">
      <c r="B3880" s="218">
        <v>3817</v>
      </c>
      <c r="C3880" s="217">
        <v>76.803195993159505</v>
      </c>
    </row>
    <row r="3881" spans="2:3" x14ac:dyDescent="0.75">
      <c r="B3881" s="218">
        <v>3818</v>
      </c>
      <c r="C3881" s="217">
        <v>184.24168376760502</v>
      </c>
    </row>
    <row r="3882" spans="2:3" x14ac:dyDescent="0.75">
      <c r="B3882" s="218">
        <v>3819</v>
      </c>
      <c r="C3882" s="217">
        <v>107.88104211768452</v>
      </c>
    </row>
    <row r="3883" spans="2:3" x14ac:dyDescent="0.75">
      <c r="B3883" s="218">
        <v>3820</v>
      </c>
      <c r="C3883" s="217">
        <v>83.371898642091779</v>
      </c>
    </row>
    <row r="3884" spans="2:3" x14ac:dyDescent="0.75">
      <c r="B3884" s="218">
        <v>3821</v>
      </c>
      <c r="C3884" s="217">
        <v>74.127972767455077</v>
      </c>
    </row>
    <row r="3885" spans="2:3" x14ac:dyDescent="0.75">
      <c r="B3885" s="218">
        <v>3822</v>
      </c>
      <c r="C3885" s="217">
        <v>110.34560905368097</v>
      </c>
    </row>
    <row r="3886" spans="2:3" x14ac:dyDescent="0.75">
      <c r="B3886" s="218">
        <v>3823</v>
      </c>
      <c r="C3886" s="217">
        <v>136.86936714951599</v>
      </c>
    </row>
    <row r="3887" spans="2:3" x14ac:dyDescent="0.75">
      <c r="B3887" s="218">
        <v>3824</v>
      </c>
      <c r="C3887" s="217">
        <v>166.43974237758803</v>
      </c>
    </row>
    <row r="3888" spans="2:3" x14ac:dyDescent="0.75">
      <c r="B3888" s="218">
        <v>3825</v>
      </c>
      <c r="C3888" s="217">
        <v>151.49613686354991</v>
      </c>
    </row>
    <row r="3889" spans="2:3" x14ac:dyDescent="0.75">
      <c r="B3889" s="218">
        <v>3826</v>
      </c>
      <c r="C3889" s="217">
        <v>68.682848486495601</v>
      </c>
    </row>
    <row r="3890" spans="2:3" x14ac:dyDescent="0.75">
      <c r="B3890" s="218">
        <v>3827</v>
      </c>
      <c r="C3890" s="217">
        <v>77.382715246746415</v>
      </c>
    </row>
    <row r="3891" spans="2:3" x14ac:dyDescent="0.75">
      <c r="B3891" s="218">
        <v>3828</v>
      </c>
      <c r="C3891" s="217">
        <v>127.88048842989049</v>
      </c>
    </row>
    <row r="3892" spans="2:3" x14ac:dyDescent="0.75">
      <c r="B3892" s="218">
        <v>3829</v>
      </c>
      <c r="C3892" s="217">
        <v>133.97749250200002</v>
      </c>
    </row>
    <row r="3893" spans="2:3" x14ac:dyDescent="0.75">
      <c r="B3893" s="218">
        <v>3830</v>
      </c>
      <c r="C3893" s="217">
        <v>145.56902798464708</v>
      </c>
    </row>
    <row r="3894" spans="2:3" x14ac:dyDescent="0.75">
      <c r="B3894" s="218">
        <v>3831</v>
      </c>
      <c r="C3894" s="217">
        <v>156.43807421529354</v>
      </c>
    </row>
    <row r="3895" spans="2:3" x14ac:dyDescent="0.75">
      <c r="B3895" s="218">
        <v>3832</v>
      </c>
      <c r="C3895" s="217">
        <v>163.09185041107702</v>
      </c>
    </row>
    <row r="3896" spans="2:3" x14ac:dyDescent="0.75">
      <c r="B3896" s="218">
        <v>3833</v>
      </c>
      <c r="C3896" s="217">
        <v>100.58669122550947</v>
      </c>
    </row>
    <row r="3897" spans="2:3" x14ac:dyDescent="0.75">
      <c r="B3897" s="218">
        <v>3834</v>
      </c>
      <c r="C3897" s="217">
        <v>136.95463917633239</v>
      </c>
    </row>
    <row r="3898" spans="2:3" x14ac:dyDescent="0.75">
      <c r="B3898" s="218">
        <v>3835</v>
      </c>
      <c r="C3898" s="217">
        <v>116.11527964930873</v>
      </c>
    </row>
    <row r="3899" spans="2:3" x14ac:dyDescent="0.75">
      <c r="B3899" s="218">
        <v>3836</v>
      </c>
      <c r="C3899" s="217">
        <v>130.08648203071988</v>
      </c>
    </row>
    <row r="3900" spans="2:3" x14ac:dyDescent="0.75">
      <c r="B3900" s="218">
        <v>3837</v>
      </c>
      <c r="C3900" s="217">
        <v>167.99695281197123</v>
      </c>
    </row>
    <row r="3901" spans="2:3" x14ac:dyDescent="0.75">
      <c r="B3901" s="218">
        <v>3838</v>
      </c>
      <c r="C3901" s="217">
        <v>128.10646912422069</v>
      </c>
    </row>
    <row r="3902" spans="2:3" x14ac:dyDescent="0.75">
      <c r="B3902" s="218">
        <v>3839</v>
      </c>
      <c r="C3902" s="217">
        <v>76.473940767879938</v>
      </c>
    </row>
    <row r="3903" spans="2:3" x14ac:dyDescent="0.75">
      <c r="B3903" s="218">
        <v>3840</v>
      </c>
      <c r="C3903" s="217">
        <v>116.31901674681562</v>
      </c>
    </row>
    <row r="3904" spans="2:3" x14ac:dyDescent="0.75">
      <c r="B3904" s="218">
        <v>3841</v>
      </c>
      <c r="C3904" s="217">
        <v>93.122614676490414</v>
      </c>
    </row>
    <row r="3905" spans="2:3" x14ac:dyDescent="0.75">
      <c r="B3905" s="218">
        <v>3842</v>
      </c>
      <c r="C3905" s="217">
        <v>188.67019229086307</v>
      </c>
    </row>
    <row r="3906" spans="2:3" x14ac:dyDescent="0.75">
      <c r="B3906" s="218">
        <v>3843</v>
      </c>
      <c r="C3906" s="217">
        <v>125.40972627839095</v>
      </c>
    </row>
    <row r="3907" spans="2:3" x14ac:dyDescent="0.75">
      <c r="B3907" s="218">
        <v>3844</v>
      </c>
      <c r="C3907" s="217">
        <v>160.7508238349489</v>
      </c>
    </row>
    <row r="3908" spans="2:3" x14ac:dyDescent="0.75">
      <c r="B3908" s="218">
        <v>3845</v>
      </c>
      <c r="C3908" s="217">
        <v>139.19098021877741</v>
      </c>
    </row>
    <row r="3909" spans="2:3" x14ac:dyDescent="0.75">
      <c r="B3909" s="218">
        <v>3846</v>
      </c>
      <c r="C3909" s="217">
        <v>137.92530500249359</v>
      </c>
    </row>
    <row r="3910" spans="2:3" x14ac:dyDescent="0.75">
      <c r="B3910" s="218">
        <v>3847</v>
      </c>
      <c r="C3910" s="217">
        <v>100.58569796243924</v>
      </c>
    </row>
    <row r="3911" spans="2:3" x14ac:dyDescent="0.75">
      <c r="B3911" s="218">
        <v>3848</v>
      </c>
      <c r="C3911" s="217">
        <v>120.85736499852536</v>
      </c>
    </row>
    <row r="3912" spans="2:3" x14ac:dyDescent="0.75">
      <c r="B3912" s="218">
        <v>3849</v>
      </c>
      <c r="C3912" s="217">
        <v>110.04659483844014</v>
      </c>
    </row>
    <row r="3913" spans="2:3" x14ac:dyDescent="0.75">
      <c r="B3913" s="218">
        <v>3850</v>
      </c>
      <c r="C3913" s="217">
        <v>107.64981378112896</v>
      </c>
    </row>
    <row r="3914" spans="2:3" x14ac:dyDescent="0.75">
      <c r="B3914" s="218">
        <v>3851</v>
      </c>
      <c r="C3914" s="217">
        <v>93.675069321168337</v>
      </c>
    </row>
    <row r="3915" spans="2:3" x14ac:dyDescent="0.75">
      <c r="B3915" s="218">
        <v>3852</v>
      </c>
      <c r="C3915" s="217">
        <v>105.02233691841755</v>
      </c>
    </row>
    <row r="3916" spans="2:3" x14ac:dyDescent="0.75">
      <c r="B3916" s="218">
        <v>3853</v>
      </c>
      <c r="C3916" s="217">
        <v>133.06734528197944</v>
      </c>
    </row>
    <row r="3917" spans="2:3" x14ac:dyDescent="0.75">
      <c r="B3917" s="218">
        <v>3854</v>
      </c>
      <c r="C3917" s="217">
        <v>115.75746200344953</v>
      </c>
    </row>
    <row r="3918" spans="2:3" x14ac:dyDescent="0.75">
      <c r="B3918" s="218">
        <v>3855</v>
      </c>
      <c r="C3918" s="217">
        <v>111.93375433809939</v>
      </c>
    </row>
    <row r="3919" spans="2:3" x14ac:dyDescent="0.75">
      <c r="B3919" s="218">
        <v>3856</v>
      </c>
      <c r="C3919" s="217">
        <v>155.0576936867156</v>
      </c>
    </row>
    <row r="3920" spans="2:3" x14ac:dyDescent="0.75">
      <c r="B3920" s="218">
        <v>3857</v>
      </c>
      <c r="C3920" s="217">
        <v>117.64915309450762</v>
      </c>
    </row>
    <row r="3921" spans="2:3" x14ac:dyDescent="0.75">
      <c r="B3921" s="218">
        <v>3858</v>
      </c>
      <c r="C3921" s="217">
        <v>165.47217733656947</v>
      </c>
    </row>
    <row r="3922" spans="2:3" x14ac:dyDescent="0.75">
      <c r="B3922" s="218">
        <v>3859</v>
      </c>
      <c r="C3922" s="217">
        <v>107.72387835222469</v>
      </c>
    </row>
    <row r="3923" spans="2:3" x14ac:dyDescent="0.75">
      <c r="B3923" s="218">
        <v>3860</v>
      </c>
      <c r="C3923" s="217">
        <v>77.139805897555192</v>
      </c>
    </row>
    <row r="3924" spans="2:3" x14ac:dyDescent="0.75">
      <c r="B3924" s="218">
        <v>3861</v>
      </c>
      <c r="C3924" s="217">
        <v>103.64474474555362</v>
      </c>
    </row>
    <row r="3925" spans="2:3" x14ac:dyDescent="0.75">
      <c r="B3925" s="218">
        <v>3862</v>
      </c>
      <c r="C3925" s="217">
        <v>112.57800692397292</v>
      </c>
    </row>
    <row r="3926" spans="2:3" x14ac:dyDescent="0.75">
      <c r="B3926" s="218">
        <v>3863</v>
      </c>
      <c r="C3926" s="217">
        <v>113.5849170152547</v>
      </c>
    </row>
    <row r="3927" spans="2:3" x14ac:dyDescent="0.75">
      <c r="B3927" s="218">
        <v>3864</v>
      </c>
      <c r="C3927" s="217">
        <v>89.751493837126191</v>
      </c>
    </row>
    <row r="3928" spans="2:3" x14ac:dyDescent="0.75">
      <c r="B3928" s="218">
        <v>3865</v>
      </c>
      <c r="C3928" s="217">
        <v>102.26544857657117</v>
      </c>
    </row>
    <row r="3929" spans="2:3" x14ac:dyDescent="0.75">
      <c r="B3929" s="218">
        <v>3866</v>
      </c>
      <c r="C3929" s="217">
        <v>125.95805580488715</v>
      </c>
    </row>
    <row r="3930" spans="2:3" x14ac:dyDescent="0.75">
      <c r="B3930" s="218">
        <v>3867</v>
      </c>
      <c r="C3930" s="217">
        <v>169.2892870032145</v>
      </c>
    </row>
    <row r="3931" spans="2:3" x14ac:dyDescent="0.75">
      <c r="B3931" s="218">
        <v>3868</v>
      </c>
      <c r="C3931" s="217">
        <v>115.98602303436229</v>
      </c>
    </row>
    <row r="3932" spans="2:3" x14ac:dyDescent="0.75">
      <c r="B3932" s="218">
        <v>3869</v>
      </c>
      <c r="C3932" s="217">
        <v>102.81874712523788</v>
      </c>
    </row>
    <row r="3933" spans="2:3" x14ac:dyDescent="0.75">
      <c r="B3933" s="218">
        <v>3870</v>
      </c>
      <c r="C3933" s="217">
        <v>139.90431875438082</v>
      </c>
    </row>
    <row r="3934" spans="2:3" x14ac:dyDescent="0.75">
      <c r="B3934" s="218">
        <v>3871</v>
      </c>
      <c r="C3934" s="217">
        <v>131.48422777975262</v>
      </c>
    </row>
    <row r="3935" spans="2:3" x14ac:dyDescent="0.75">
      <c r="B3935" s="218">
        <v>3872</v>
      </c>
      <c r="C3935" s="217">
        <v>114.33527638078455</v>
      </c>
    </row>
    <row r="3936" spans="2:3" x14ac:dyDescent="0.75">
      <c r="B3936" s="218">
        <v>3873</v>
      </c>
      <c r="C3936" s="217">
        <v>133.0320104043841</v>
      </c>
    </row>
    <row r="3937" spans="2:3" x14ac:dyDescent="0.75">
      <c r="B3937" s="218">
        <v>3874</v>
      </c>
      <c r="C3937" s="217">
        <v>101.12449155271139</v>
      </c>
    </row>
    <row r="3938" spans="2:3" x14ac:dyDescent="0.75">
      <c r="B3938" s="218">
        <v>3875</v>
      </c>
      <c r="C3938" s="217">
        <v>73.605487318096252</v>
      </c>
    </row>
    <row r="3939" spans="2:3" x14ac:dyDescent="0.75">
      <c r="B3939" s="218">
        <v>3876</v>
      </c>
      <c r="C3939" s="217">
        <v>103.42923137293651</v>
      </c>
    </row>
    <row r="3940" spans="2:3" x14ac:dyDescent="0.75">
      <c r="B3940" s="218">
        <v>3877</v>
      </c>
      <c r="C3940" s="217">
        <v>130.22938798210822</v>
      </c>
    </row>
    <row r="3941" spans="2:3" x14ac:dyDescent="0.75">
      <c r="B3941" s="218">
        <v>3878</v>
      </c>
      <c r="C3941" s="217">
        <v>103.35296666539348</v>
      </c>
    </row>
    <row r="3942" spans="2:3" x14ac:dyDescent="0.75">
      <c r="B3942" s="218">
        <v>3879</v>
      </c>
      <c r="C3942" s="217">
        <v>168.85608775691989</v>
      </c>
    </row>
    <row r="3943" spans="2:3" x14ac:dyDescent="0.75">
      <c r="B3943" s="218">
        <v>3880</v>
      </c>
      <c r="C3943" s="217">
        <v>100.57409660296968</v>
      </c>
    </row>
    <row r="3944" spans="2:3" x14ac:dyDescent="0.75">
      <c r="B3944" s="218">
        <v>3881</v>
      </c>
      <c r="C3944" s="217">
        <v>181.60047068883864</v>
      </c>
    </row>
    <row r="3945" spans="2:3" x14ac:dyDescent="0.75">
      <c r="B3945" s="218">
        <v>3882</v>
      </c>
      <c r="C3945" s="217">
        <v>115.49285637825658</v>
      </c>
    </row>
    <row r="3946" spans="2:3" x14ac:dyDescent="0.75">
      <c r="B3946" s="218">
        <v>3883</v>
      </c>
      <c r="C3946" s="217">
        <v>109.28051923479913</v>
      </c>
    </row>
    <row r="3947" spans="2:3" x14ac:dyDescent="0.75">
      <c r="B3947" s="218">
        <v>3884</v>
      </c>
      <c r="C3947" s="217">
        <v>192.08098232299807</v>
      </c>
    </row>
    <row r="3948" spans="2:3" x14ac:dyDescent="0.75">
      <c r="B3948" s="218">
        <v>3885</v>
      </c>
      <c r="C3948" s="217">
        <v>164.44298414991553</v>
      </c>
    </row>
    <row r="3949" spans="2:3" x14ac:dyDescent="0.75">
      <c r="B3949" s="218">
        <v>3886</v>
      </c>
      <c r="C3949" s="217">
        <v>123.09152893034707</v>
      </c>
    </row>
    <row r="3950" spans="2:3" x14ac:dyDescent="0.75">
      <c r="B3950" s="218">
        <v>3887</v>
      </c>
      <c r="C3950" s="217">
        <v>170.37565173750798</v>
      </c>
    </row>
    <row r="3951" spans="2:3" x14ac:dyDescent="0.75">
      <c r="B3951" s="218">
        <v>3888</v>
      </c>
      <c r="C3951" s="217">
        <v>104.80058581471236</v>
      </c>
    </row>
    <row r="3952" spans="2:3" x14ac:dyDescent="0.75">
      <c r="B3952" s="218">
        <v>3889</v>
      </c>
      <c r="C3952" s="217">
        <v>84.813681251702349</v>
      </c>
    </row>
    <row r="3953" spans="2:3" x14ac:dyDescent="0.75">
      <c r="B3953" s="218">
        <v>3890</v>
      </c>
      <c r="C3953" s="217">
        <v>93.810764750458688</v>
      </c>
    </row>
    <row r="3954" spans="2:3" x14ac:dyDescent="0.75">
      <c r="B3954" s="218">
        <v>3891</v>
      </c>
      <c r="C3954" s="217">
        <v>118.47363225036692</v>
      </c>
    </row>
    <row r="3955" spans="2:3" x14ac:dyDescent="0.75">
      <c r="B3955" s="218">
        <v>3892</v>
      </c>
      <c r="C3955" s="217">
        <v>101.82964427808348</v>
      </c>
    </row>
    <row r="3956" spans="2:3" x14ac:dyDescent="0.75">
      <c r="B3956" s="218">
        <v>3893</v>
      </c>
      <c r="C3956" s="217">
        <v>141.86386083116244</v>
      </c>
    </row>
    <row r="3957" spans="2:3" x14ac:dyDescent="0.75">
      <c r="B3957" s="218">
        <v>3894</v>
      </c>
      <c r="C3957" s="217">
        <v>104.81864052309281</v>
      </c>
    </row>
    <row r="3958" spans="2:3" x14ac:dyDescent="0.75">
      <c r="B3958" s="218">
        <v>3895</v>
      </c>
      <c r="C3958" s="217">
        <v>180.50954548278236</v>
      </c>
    </row>
    <row r="3959" spans="2:3" x14ac:dyDescent="0.75">
      <c r="B3959" s="218">
        <v>3896</v>
      </c>
      <c r="C3959" s="217">
        <v>149.01252119976331</v>
      </c>
    </row>
    <row r="3960" spans="2:3" x14ac:dyDescent="0.75">
      <c r="B3960" s="218">
        <v>3897</v>
      </c>
      <c r="C3960" s="217">
        <v>122.1399464627882</v>
      </c>
    </row>
    <row r="3961" spans="2:3" x14ac:dyDescent="0.75">
      <c r="B3961" s="218">
        <v>3898</v>
      </c>
      <c r="C3961" s="217">
        <v>179.38570909268759</v>
      </c>
    </row>
    <row r="3962" spans="2:3" x14ac:dyDescent="0.75">
      <c r="B3962" s="218">
        <v>3899</v>
      </c>
      <c r="C3962" s="217">
        <v>112.25504627171397</v>
      </c>
    </row>
    <row r="3963" spans="2:3" x14ac:dyDescent="0.75">
      <c r="B3963" s="218">
        <v>3900</v>
      </c>
      <c r="C3963" s="217">
        <v>136.44015202406388</v>
      </c>
    </row>
    <row r="3964" spans="2:3" x14ac:dyDescent="0.75">
      <c r="B3964" s="218">
        <v>3901</v>
      </c>
      <c r="C3964" s="217">
        <v>157.49578529015429</v>
      </c>
    </row>
    <row r="3965" spans="2:3" x14ac:dyDescent="0.75">
      <c r="B3965" s="218">
        <v>3902</v>
      </c>
      <c r="C3965" s="217">
        <v>140.67634065279501</v>
      </c>
    </row>
    <row r="3966" spans="2:3" x14ac:dyDescent="0.75">
      <c r="B3966" s="218">
        <v>3903</v>
      </c>
      <c r="C3966" s="217">
        <v>145.98489462668644</v>
      </c>
    </row>
    <row r="3967" spans="2:3" x14ac:dyDescent="0.75">
      <c r="B3967" s="218">
        <v>3904</v>
      </c>
      <c r="C3967" s="217">
        <v>111.52008856225233</v>
      </c>
    </row>
    <row r="3968" spans="2:3" x14ac:dyDescent="0.75">
      <c r="B3968" s="218">
        <v>3905</v>
      </c>
      <c r="C3968" s="217">
        <v>119.68686853917308</v>
      </c>
    </row>
    <row r="3969" spans="2:3" x14ac:dyDescent="0.75">
      <c r="B3969" s="218">
        <v>3906</v>
      </c>
      <c r="C3969" s="217">
        <v>73.688330259588639</v>
      </c>
    </row>
    <row r="3970" spans="2:3" x14ac:dyDescent="0.75">
      <c r="B3970" s="218">
        <v>3907</v>
      </c>
      <c r="C3970" s="217">
        <v>158.43898277328736</v>
      </c>
    </row>
    <row r="3971" spans="2:3" x14ac:dyDescent="0.75">
      <c r="B3971" s="218">
        <v>3908</v>
      </c>
      <c r="C3971" s="217">
        <v>135.45904546454366</v>
      </c>
    </row>
    <row r="3972" spans="2:3" x14ac:dyDescent="0.75">
      <c r="B3972" s="218">
        <v>3909</v>
      </c>
      <c r="C3972" s="217">
        <v>144.66798296808034</v>
      </c>
    </row>
    <row r="3973" spans="2:3" x14ac:dyDescent="0.75">
      <c r="B3973" s="218">
        <v>3910</v>
      </c>
      <c r="C3973" s="217">
        <v>110.42433420356747</v>
      </c>
    </row>
    <row r="3974" spans="2:3" x14ac:dyDescent="0.75">
      <c r="B3974" s="218">
        <v>3911</v>
      </c>
      <c r="C3974" s="217">
        <v>114.23963517285156</v>
      </c>
    </row>
    <row r="3975" spans="2:3" x14ac:dyDescent="0.75">
      <c r="B3975" s="218">
        <v>3912</v>
      </c>
      <c r="C3975" s="217">
        <v>93.652021734153266</v>
      </c>
    </row>
    <row r="3976" spans="2:3" x14ac:dyDescent="0.75">
      <c r="B3976" s="218">
        <v>3913</v>
      </c>
      <c r="C3976" s="217">
        <v>147.07640446716246</v>
      </c>
    </row>
    <row r="3977" spans="2:3" x14ac:dyDescent="0.75">
      <c r="B3977" s="218">
        <v>3914</v>
      </c>
      <c r="C3977" s="217">
        <v>101.56956191284567</v>
      </c>
    </row>
    <row r="3978" spans="2:3" x14ac:dyDescent="0.75">
      <c r="B3978" s="218">
        <v>3915</v>
      </c>
      <c r="C3978" s="217">
        <v>109.17248844699468</v>
      </c>
    </row>
    <row r="3979" spans="2:3" x14ac:dyDescent="0.75">
      <c r="B3979" s="218">
        <v>3916</v>
      </c>
      <c r="C3979" s="217">
        <v>82.68035192837003</v>
      </c>
    </row>
    <row r="3980" spans="2:3" x14ac:dyDescent="0.75">
      <c r="B3980" s="218">
        <v>3917</v>
      </c>
      <c r="C3980" s="217">
        <v>146.07237384847934</v>
      </c>
    </row>
    <row r="3981" spans="2:3" x14ac:dyDescent="0.75">
      <c r="B3981" s="218">
        <v>3918</v>
      </c>
      <c r="C3981" s="217">
        <v>111.44569648984415</v>
      </c>
    </row>
    <row r="3982" spans="2:3" x14ac:dyDescent="0.75">
      <c r="B3982" s="218">
        <v>3919</v>
      </c>
      <c r="C3982" s="217">
        <v>103.4099654533378</v>
      </c>
    </row>
    <row r="3983" spans="2:3" x14ac:dyDescent="0.75">
      <c r="B3983" s="218">
        <v>3920</v>
      </c>
      <c r="C3983" s="217">
        <v>160.63908876708797</v>
      </c>
    </row>
    <row r="3984" spans="2:3" x14ac:dyDescent="0.75">
      <c r="B3984" s="218">
        <v>3921</v>
      </c>
      <c r="C3984" s="217">
        <v>179.44054371824535</v>
      </c>
    </row>
    <row r="3985" spans="2:3" x14ac:dyDescent="0.75">
      <c r="B3985" s="218">
        <v>3922</v>
      </c>
      <c r="C3985" s="217">
        <v>117.88654107995676</v>
      </c>
    </row>
    <row r="3986" spans="2:3" x14ac:dyDescent="0.75">
      <c r="B3986" s="218">
        <v>3923</v>
      </c>
      <c r="C3986" s="217">
        <v>153.68565298684277</v>
      </c>
    </row>
    <row r="3987" spans="2:3" x14ac:dyDescent="0.75">
      <c r="B3987" s="218">
        <v>3924</v>
      </c>
      <c r="C3987" s="217">
        <v>95.222763140759312</v>
      </c>
    </row>
    <row r="3988" spans="2:3" x14ac:dyDescent="0.75">
      <c r="B3988" s="218">
        <v>3925</v>
      </c>
      <c r="C3988" s="217">
        <v>132.64074462296702</v>
      </c>
    </row>
    <row r="3989" spans="2:3" x14ac:dyDescent="0.75">
      <c r="B3989" s="218">
        <v>3926</v>
      </c>
      <c r="C3989" s="217">
        <v>127.61384576757605</v>
      </c>
    </row>
    <row r="3990" spans="2:3" x14ac:dyDescent="0.75">
      <c r="B3990" s="218">
        <v>3927</v>
      </c>
      <c r="C3990" s="217">
        <v>118.33961679794807</v>
      </c>
    </row>
    <row r="3991" spans="2:3" x14ac:dyDescent="0.75">
      <c r="B3991" s="218">
        <v>3928</v>
      </c>
      <c r="C3991" s="217">
        <v>80.905762178816389</v>
      </c>
    </row>
    <row r="3992" spans="2:3" x14ac:dyDescent="0.75">
      <c r="B3992" s="218">
        <v>3929</v>
      </c>
      <c r="C3992" s="217">
        <v>113.60762957981703</v>
      </c>
    </row>
    <row r="3993" spans="2:3" x14ac:dyDescent="0.75">
      <c r="B3993" s="218">
        <v>3930</v>
      </c>
      <c r="C3993" s="217">
        <v>231.99265771139747</v>
      </c>
    </row>
    <row r="3994" spans="2:3" x14ac:dyDescent="0.75">
      <c r="B3994" s="218">
        <v>3931</v>
      </c>
      <c r="C3994" s="217">
        <v>130.36073669818617</v>
      </c>
    </row>
    <row r="3995" spans="2:3" x14ac:dyDescent="0.75">
      <c r="B3995" s="218">
        <v>3932</v>
      </c>
      <c r="C3995" s="217">
        <v>125.97956912763017</v>
      </c>
    </row>
    <row r="3996" spans="2:3" x14ac:dyDescent="0.75">
      <c r="B3996" s="218">
        <v>3933</v>
      </c>
      <c r="C3996" s="217">
        <v>81.80977344657218</v>
      </c>
    </row>
    <row r="3997" spans="2:3" x14ac:dyDescent="0.75">
      <c r="B3997" s="218">
        <v>3934</v>
      </c>
      <c r="C3997" s="217">
        <v>109.62120552379076</v>
      </c>
    </row>
    <row r="3998" spans="2:3" x14ac:dyDescent="0.75">
      <c r="B3998" s="218">
        <v>3935</v>
      </c>
      <c r="C3998" s="217">
        <v>127.70672282392356</v>
      </c>
    </row>
    <row r="3999" spans="2:3" x14ac:dyDescent="0.75">
      <c r="B3999" s="218">
        <v>3936</v>
      </c>
      <c r="C3999" s="217">
        <v>140.77177165302746</v>
      </c>
    </row>
    <row r="4000" spans="2:3" x14ac:dyDescent="0.75">
      <c r="B4000" s="218">
        <v>3937</v>
      </c>
      <c r="C4000" s="217">
        <v>133.39491987318641</v>
      </c>
    </row>
    <row r="4001" spans="2:3" x14ac:dyDescent="0.75">
      <c r="B4001" s="218">
        <v>3938</v>
      </c>
      <c r="C4001" s="217">
        <v>200.35073980331961</v>
      </c>
    </row>
    <row r="4002" spans="2:3" x14ac:dyDescent="0.75">
      <c r="B4002" s="218">
        <v>3939</v>
      </c>
      <c r="C4002" s="217">
        <v>134.48524554141369</v>
      </c>
    </row>
    <row r="4003" spans="2:3" x14ac:dyDescent="0.75">
      <c r="B4003" s="218">
        <v>3940</v>
      </c>
      <c r="C4003" s="217">
        <v>140.29896539967302</v>
      </c>
    </row>
    <row r="4004" spans="2:3" x14ac:dyDescent="0.75">
      <c r="B4004" s="218">
        <v>3941</v>
      </c>
      <c r="C4004" s="217">
        <v>119.4885536146511</v>
      </c>
    </row>
    <row r="4005" spans="2:3" x14ac:dyDescent="0.75">
      <c r="B4005" s="218">
        <v>3942</v>
      </c>
      <c r="C4005" s="217">
        <v>79.799790524368618</v>
      </c>
    </row>
    <row r="4006" spans="2:3" x14ac:dyDescent="0.75">
      <c r="B4006" s="218">
        <v>3943</v>
      </c>
      <c r="C4006" s="217">
        <v>183.41703074752684</v>
      </c>
    </row>
    <row r="4007" spans="2:3" x14ac:dyDescent="0.75">
      <c r="B4007" s="218">
        <v>3944</v>
      </c>
      <c r="C4007" s="217">
        <v>137.78333182241388</v>
      </c>
    </row>
    <row r="4008" spans="2:3" x14ac:dyDescent="0.75">
      <c r="B4008" s="218">
        <v>3945</v>
      </c>
      <c r="C4008" s="217">
        <v>145.2152758584121</v>
      </c>
    </row>
    <row r="4009" spans="2:3" x14ac:dyDescent="0.75">
      <c r="B4009" s="218">
        <v>3946</v>
      </c>
      <c r="C4009" s="217">
        <v>164.68999381120256</v>
      </c>
    </row>
    <row r="4010" spans="2:3" x14ac:dyDescent="0.75">
      <c r="B4010" s="218">
        <v>3947</v>
      </c>
      <c r="C4010" s="217">
        <v>163.37220232440771</v>
      </c>
    </row>
    <row r="4011" spans="2:3" x14ac:dyDescent="0.75">
      <c r="B4011" s="218">
        <v>3948</v>
      </c>
      <c r="C4011" s="217">
        <v>159.39987714448736</v>
      </c>
    </row>
    <row r="4012" spans="2:3" x14ac:dyDescent="0.75">
      <c r="B4012" s="218">
        <v>3949</v>
      </c>
      <c r="C4012" s="217">
        <v>115.79042592823949</v>
      </c>
    </row>
    <row r="4013" spans="2:3" x14ac:dyDescent="0.75">
      <c r="B4013" s="218">
        <v>3950</v>
      </c>
      <c r="C4013" s="217">
        <v>95.669488257905115</v>
      </c>
    </row>
    <row r="4014" spans="2:3" x14ac:dyDescent="0.75">
      <c r="B4014" s="218">
        <v>3951</v>
      </c>
      <c r="C4014" s="217">
        <v>154.609846480817</v>
      </c>
    </row>
    <row r="4015" spans="2:3" x14ac:dyDescent="0.75">
      <c r="B4015" s="218">
        <v>3952</v>
      </c>
      <c r="C4015" s="217">
        <v>123.94187055149818</v>
      </c>
    </row>
    <row r="4016" spans="2:3" x14ac:dyDescent="0.75">
      <c r="B4016" s="218">
        <v>3953</v>
      </c>
      <c r="C4016" s="217">
        <v>126.29879837774011</v>
      </c>
    </row>
    <row r="4017" spans="2:3" x14ac:dyDescent="0.75">
      <c r="B4017" s="218">
        <v>3954</v>
      </c>
      <c r="C4017" s="217">
        <v>84.541059230077138</v>
      </c>
    </row>
    <row r="4018" spans="2:3" x14ac:dyDescent="0.75">
      <c r="B4018" s="218">
        <v>3955</v>
      </c>
      <c r="C4018" s="217">
        <v>90.064455252539986</v>
      </c>
    </row>
    <row r="4019" spans="2:3" x14ac:dyDescent="0.75">
      <c r="B4019" s="218">
        <v>3956</v>
      </c>
      <c r="C4019" s="217">
        <v>114.56270800832212</v>
      </c>
    </row>
    <row r="4020" spans="2:3" x14ac:dyDescent="0.75">
      <c r="B4020" s="218">
        <v>3957</v>
      </c>
      <c r="C4020" s="217">
        <v>116.95263701224977</v>
      </c>
    </row>
    <row r="4021" spans="2:3" x14ac:dyDescent="0.75">
      <c r="B4021" s="218">
        <v>3958</v>
      </c>
      <c r="C4021" s="217">
        <v>176.46156798651751</v>
      </c>
    </row>
    <row r="4022" spans="2:3" x14ac:dyDescent="0.75">
      <c r="B4022" s="218">
        <v>3959</v>
      </c>
      <c r="C4022" s="217">
        <v>112.43997994220841</v>
      </c>
    </row>
    <row r="4023" spans="2:3" x14ac:dyDescent="0.75">
      <c r="B4023" s="218">
        <v>3960</v>
      </c>
      <c r="C4023" s="217">
        <v>93.036704594887397</v>
      </c>
    </row>
    <row r="4024" spans="2:3" x14ac:dyDescent="0.75">
      <c r="B4024" s="218">
        <v>3961</v>
      </c>
      <c r="C4024" s="217">
        <v>155.29993052377355</v>
      </c>
    </row>
    <row r="4025" spans="2:3" x14ac:dyDescent="0.75">
      <c r="B4025" s="218">
        <v>3962</v>
      </c>
      <c r="C4025" s="217">
        <v>117.59267127267546</v>
      </c>
    </row>
    <row r="4026" spans="2:3" x14ac:dyDescent="0.75">
      <c r="B4026" s="218">
        <v>3963</v>
      </c>
      <c r="C4026" s="217">
        <v>151.68249342746637</v>
      </c>
    </row>
    <row r="4027" spans="2:3" x14ac:dyDescent="0.75">
      <c r="B4027" s="218">
        <v>3964</v>
      </c>
      <c r="C4027" s="217">
        <v>145.61170560441724</v>
      </c>
    </row>
    <row r="4028" spans="2:3" x14ac:dyDescent="0.75">
      <c r="B4028" s="218">
        <v>3965</v>
      </c>
      <c r="C4028" s="217">
        <v>109.63907788556263</v>
      </c>
    </row>
    <row r="4029" spans="2:3" x14ac:dyDescent="0.75">
      <c r="B4029" s="218">
        <v>3966</v>
      </c>
      <c r="C4029" s="217">
        <v>170.80297601553099</v>
      </c>
    </row>
    <row r="4030" spans="2:3" x14ac:dyDescent="0.75">
      <c r="B4030" s="218">
        <v>3967</v>
      </c>
      <c r="C4030" s="217">
        <v>156.00339626028386</v>
      </c>
    </row>
    <row r="4031" spans="2:3" x14ac:dyDescent="0.75">
      <c r="B4031" s="218">
        <v>3968</v>
      </c>
      <c r="C4031" s="217">
        <v>146.13133977180615</v>
      </c>
    </row>
    <row r="4032" spans="2:3" x14ac:dyDescent="0.75">
      <c r="B4032" s="218">
        <v>3969</v>
      </c>
      <c r="C4032" s="217">
        <v>179.48032637415696</v>
      </c>
    </row>
    <row r="4033" spans="2:3" x14ac:dyDescent="0.75">
      <c r="B4033" s="218">
        <v>3970</v>
      </c>
      <c r="C4033" s="217">
        <v>97.719269036892314</v>
      </c>
    </row>
    <row r="4034" spans="2:3" x14ac:dyDescent="0.75">
      <c r="B4034" s="218">
        <v>3971</v>
      </c>
      <c r="C4034" s="217">
        <v>111.10001249001927</v>
      </c>
    </row>
    <row r="4035" spans="2:3" x14ac:dyDescent="0.75">
      <c r="B4035" s="218">
        <v>3972</v>
      </c>
      <c r="C4035" s="217">
        <v>138.58637653522362</v>
      </c>
    </row>
    <row r="4036" spans="2:3" x14ac:dyDescent="0.75">
      <c r="B4036" s="218">
        <v>3973</v>
      </c>
      <c r="C4036" s="217">
        <v>98.366939117985936</v>
      </c>
    </row>
    <row r="4037" spans="2:3" x14ac:dyDescent="0.75">
      <c r="B4037" s="218">
        <v>3974</v>
      </c>
      <c r="C4037" s="217">
        <v>158.03390760183575</v>
      </c>
    </row>
    <row r="4038" spans="2:3" x14ac:dyDescent="0.75">
      <c r="B4038" s="218">
        <v>3975</v>
      </c>
      <c r="C4038" s="217">
        <v>145.51084151114068</v>
      </c>
    </row>
    <row r="4039" spans="2:3" x14ac:dyDescent="0.75">
      <c r="B4039" s="218">
        <v>3976</v>
      </c>
      <c r="C4039" s="217">
        <v>83.568822281567975</v>
      </c>
    </row>
    <row r="4040" spans="2:3" x14ac:dyDescent="0.75">
      <c r="B4040" s="218">
        <v>3977</v>
      </c>
      <c r="C4040" s="217">
        <v>130.89666350645797</v>
      </c>
    </row>
    <row r="4041" spans="2:3" x14ac:dyDescent="0.75">
      <c r="B4041" s="218">
        <v>3978</v>
      </c>
      <c r="C4041" s="217">
        <v>180.78083314610484</v>
      </c>
    </row>
    <row r="4042" spans="2:3" x14ac:dyDescent="0.75">
      <c r="B4042" s="218">
        <v>3979</v>
      </c>
      <c r="C4042" s="217">
        <v>126.19529521518059</v>
      </c>
    </row>
    <row r="4043" spans="2:3" x14ac:dyDescent="0.75">
      <c r="B4043" s="218">
        <v>3980</v>
      </c>
      <c r="C4043" s="217">
        <v>104.96346308690872</v>
      </c>
    </row>
    <row r="4044" spans="2:3" x14ac:dyDescent="0.75">
      <c r="B4044" s="218">
        <v>3981</v>
      </c>
      <c r="C4044" s="217">
        <v>158.28046711430102</v>
      </c>
    </row>
    <row r="4045" spans="2:3" x14ac:dyDescent="0.75">
      <c r="B4045" s="218">
        <v>3982</v>
      </c>
      <c r="C4045" s="217">
        <v>83.014526115484244</v>
      </c>
    </row>
    <row r="4046" spans="2:3" x14ac:dyDescent="0.75">
      <c r="B4046" s="218">
        <v>3983</v>
      </c>
      <c r="C4046" s="217">
        <v>181.72880718838343</v>
      </c>
    </row>
    <row r="4047" spans="2:3" x14ac:dyDescent="0.75">
      <c r="B4047" s="218">
        <v>3984</v>
      </c>
      <c r="C4047" s="217">
        <v>194.14441833546834</v>
      </c>
    </row>
    <row r="4048" spans="2:3" x14ac:dyDescent="0.75">
      <c r="B4048" s="218">
        <v>3985</v>
      </c>
      <c r="C4048" s="217">
        <v>112.26353594448109</v>
      </c>
    </row>
    <row r="4049" spans="2:3" x14ac:dyDescent="0.75">
      <c r="B4049" s="218">
        <v>3986</v>
      </c>
      <c r="C4049" s="217">
        <v>212.43181646517377</v>
      </c>
    </row>
    <row r="4050" spans="2:3" x14ac:dyDescent="0.75">
      <c r="B4050" s="218">
        <v>3987</v>
      </c>
      <c r="C4050" s="217">
        <v>111.16282413554782</v>
      </c>
    </row>
    <row r="4051" spans="2:3" x14ac:dyDescent="0.75">
      <c r="B4051" s="218">
        <v>3988</v>
      </c>
      <c r="C4051" s="217">
        <v>118.81798019418838</v>
      </c>
    </row>
    <row r="4052" spans="2:3" x14ac:dyDescent="0.75">
      <c r="B4052" s="218">
        <v>3989</v>
      </c>
      <c r="C4052" s="217">
        <v>78.065230051696091</v>
      </c>
    </row>
    <row r="4053" spans="2:3" x14ac:dyDescent="0.75">
      <c r="B4053" s="218">
        <v>3990</v>
      </c>
      <c r="C4053" s="217">
        <v>137.59847020214562</v>
      </c>
    </row>
    <row r="4054" spans="2:3" x14ac:dyDescent="0.75">
      <c r="B4054" s="218">
        <v>3991</v>
      </c>
      <c r="C4054" s="217">
        <v>70.240481952900097</v>
      </c>
    </row>
    <row r="4055" spans="2:3" x14ac:dyDescent="0.75">
      <c r="B4055" s="218">
        <v>3992</v>
      </c>
      <c r="C4055" s="217">
        <v>168.33891495518958</v>
      </c>
    </row>
    <row r="4056" spans="2:3" x14ac:dyDescent="0.75">
      <c r="B4056" s="218">
        <v>3993</v>
      </c>
      <c r="C4056" s="217">
        <v>124.46662953116616</v>
      </c>
    </row>
    <row r="4057" spans="2:3" x14ac:dyDescent="0.75">
      <c r="B4057" s="218">
        <v>3994</v>
      </c>
      <c r="C4057" s="217">
        <v>107.51380471314029</v>
      </c>
    </row>
    <row r="4058" spans="2:3" x14ac:dyDescent="0.75">
      <c r="B4058" s="218">
        <v>3995</v>
      </c>
      <c r="C4058" s="217">
        <v>179.57984191545489</v>
      </c>
    </row>
    <row r="4059" spans="2:3" x14ac:dyDescent="0.75">
      <c r="B4059" s="218">
        <v>3996</v>
      </c>
      <c r="C4059" s="217">
        <v>98.827212443008122</v>
      </c>
    </row>
    <row r="4060" spans="2:3" x14ac:dyDescent="0.75">
      <c r="B4060" s="218">
        <v>3997</v>
      </c>
      <c r="C4060" s="217">
        <v>117.28629458473796</v>
      </c>
    </row>
    <row r="4061" spans="2:3" x14ac:dyDescent="0.75">
      <c r="B4061" s="218">
        <v>3998</v>
      </c>
      <c r="C4061" s="217">
        <v>94.81313575158255</v>
      </c>
    </row>
    <row r="4062" spans="2:3" x14ac:dyDescent="0.75">
      <c r="B4062" s="218">
        <v>3999</v>
      </c>
      <c r="C4062" s="217">
        <v>143.98871241656201</v>
      </c>
    </row>
    <row r="4063" spans="2:3" x14ac:dyDescent="0.75">
      <c r="B4063" s="218">
        <v>4000</v>
      </c>
      <c r="C4063" s="217">
        <v>87.895688143614663</v>
      </c>
    </row>
    <row r="4064" spans="2:3" x14ac:dyDescent="0.75">
      <c r="B4064" s="218">
        <v>4001</v>
      </c>
      <c r="C4064" s="217">
        <v>162.30410931252604</v>
      </c>
    </row>
    <row r="4065" spans="2:3" x14ac:dyDescent="0.75">
      <c r="B4065" s="218">
        <v>4002</v>
      </c>
      <c r="C4065" s="217">
        <v>93.740050791712477</v>
      </c>
    </row>
    <row r="4066" spans="2:3" x14ac:dyDescent="0.75">
      <c r="B4066" s="218">
        <v>4003</v>
      </c>
      <c r="C4066" s="217">
        <v>129.77220835857648</v>
      </c>
    </row>
    <row r="4067" spans="2:3" x14ac:dyDescent="0.75">
      <c r="B4067" s="218">
        <v>4004</v>
      </c>
      <c r="C4067" s="217">
        <v>147.2383697213084</v>
      </c>
    </row>
    <row r="4068" spans="2:3" x14ac:dyDescent="0.75">
      <c r="B4068" s="218">
        <v>4005</v>
      </c>
      <c r="C4068" s="217">
        <v>84.498374811902778</v>
      </c>
    </row>
    <row r="4069" spans="2:3" x14ac:dyDescent="0.75">
      <c r="B4069" s="218">
        <v>4006</v>
      </c>
      <c r="C4069" s="217">
        <v>145.01549809998394</v>
      </c>
    </row>
    <row r="4070" spans="2:3" x14ac:dyDescent="0.75">
      <c r="B4070" s="218">
        <v>4007</v>
      </c>
      <c r="C4070" s="217">
        <v>94.855570502563097</v>
      </c>
    </row>
    <row r="4071" spans="2:3" x14ac:dyDescent="0.75">
      <c r="B4071" s="218">
        <v>4008</v>
      </c>
      <c r="C4071" s="217">
        <v>153.64450407947581</v>
      </c>
    </row>
    <row r="4072" spans="2:3" x14ac:dyDescent="0.75">
      <c r="B4072" s="218">
        <v>4009</v>
      </c>
      <c r="C4072" s="217">
        <v>128.08101986048709</v>
      </c>
    </row>
    <row r="4073" spans="2:3" x14ac:dyDescent="0.75">
      <c r="B4073" s="218">
        <v>4010</v>
      </c>
      <c r="C4073" s="217">
        <v>72.89575257654603</v>
      </c>
    </row>
    <row r="4074" spans="2:3" x14ac:dyDescent="0.75">
      <c r="B4074" s="218">
        <v>4011</v>
      </c>
      <c r="C4074" s="217">
        <v>143.64886500525779</v>
      </c>
    </row>
    <row r="4075" spans="2:3" x14ac:dyDescent="0.75">
      <c r="B4075" s="218">
        <v>4012</v>
      </c>
      <c r="C4075" s="217">
        <v>125.16184885720372</v>
      </c>
    </row>
    <row r="4076" spans="2:3" x14ac:dyDescent="0.75">
      <c r="B4076" s="218">
        <v>4013</v>
      </c>
      <c r="C4076" s="217">
        <v>116.83897113889493</v>
      </c>
    </row>
    <row r="4077" spans="2:3" x14ac:dyDescent="0.75">
      <c r="B4077" s="218">
        <v>4014</v>
      </c>
      <c r="C4077" s="217">
        <v>128.88963083882985</v>
      </c>
    </row>
    <row r="4078" spans="2:3" x14ac:dyDescent="0.75">
      <c r="B4078" s="218">
        <v>4015</v>
      </c>
      <c r="C4078" s="217">
        <v>131.58589115162502</v>
      </c>
    </row>
    <row r="4079" spans="2:3" x14ac:dyDescent="0.75">
      <c r="B4079" s="218">
        <v>4016</v>
      </c>
      <c r="C4079" s="217">
        <v>150.16043043877048</v>
      </c>
    </row>
    <row r="4080" spans="2:3" x14ac:dyDescent="0.75">
      <c r="B4080" s="218">
        <v>4017</v>
      </c>
      <c r="C4080" s="217">
        <v>105.13477199777046</v>
      </c>
    </row>
    <row r="4081" spans="2:3" x14ac:dyDescent="0.75">
      <c r="B4081" s="218">
        <v>4018</v>
      </c>
      <c r="C4081" s="217">
        <v>170.47328074486526</v>
      </c>
    </row>
    <row r="4082" spans="2:3" x14ac:dyDescent="0.75">
      <c r="B4082" s="218">
        <v>4019</v>
      </c>
      <c r="C4082" s="217">
        <v>177.88704989651012</v>
      </c>
    </row>
    <row r="4083" spans="2:3" x14ac:dyDescent="0.75">
      <c r="B4083" s="218">
        <v>4020</v>
      </c>
      <c r="C4083" s="217">
        <v>133.9980541509849</v>
      </c>
    </row>
    <row r="4084" spans="2:3" x14ac:dyDescent="0.75">
      <c r="B4084" s="218">
        <v>4021</v>
      </c>
      <c r="C4084" s="217">
        <v>203.93854218866022</v>
      </c>
    </row>
    <row r="4085" spans="2:3" x14ac:dyDescent="0.75">
      <c r="B4085" s="218">
        <v>4022</v>
      </c>
      <c r="C4085" s="217">
        <v>155.47937324147651</v>
      </c>
    </row>
    <row r="4086" spans="2:3" x14ac:dyDescent="0.75">
      <c r="B4086" s="218">
        <v>4023</v>
      </c>
      <c r="C4086" s="217">
        <v>299.83153318744883</v>
      </c>
    </row>
    <row r="4087" spans="2:3" x14ac:dyDescent="0.75">
      <c r="B4087" s="218">
        <v>4024</v>
      </c>
      <c r="C4087" s="217">
        <v>135.84005975107576</v>
      </c>
    </row>
    <row r="4088" spans="2:3" x14ac:dyDescent="0.75">
      <c r="B4088" s="218">
        <v>4025</v>
      </c>
      <c r="C4088" s="217">
        <v>83.142051619409344</v>
      </c>
    </row>
    <row r="4089" spans="2:3" x14ac:dyDescent="0.75">
      <c r="B4089" s="218">
        <v>4026</v>
      </c>
      <c r="C4089" s="217">
        <v>84.73160781649716</v>
      </c>
    </row>
    <row r="4090" spans="2:3" x14ac:dyDescent="0.75">
      <c r="B4090" s="218">
        <v>4027</v>
      </c>
      <c r="C4090" s="217">
        <v>80.49798113390348</v>
      </c>
    </row>
    <row r="4091" spans="2:3" x14ac:dyDescent="0.75">
      <c r="B4091" s="218">
        <v>4028</v>
      </c>
      <c r="C4091" s="217">
        <v>183.77696665039926</v>
      </c>
    </row>
    <row r="4092" spans="2:3" x14ac:dyDescent="0.75">
      <c r="B4092" s="218">
        <v>4029</v>
      </c>
      <c r="C4092" s="217">
        <v>128.9371648174922</v>
      </c>
    </row>
    <row r="4093" spans="2:3" x14ac:dyDescent="0.75">
      <c r="B4093" s="218">
        <v>4030</v>
      </c>
      <c r="C4093" s="217">
        <v>79.162194148026117</v>
      </c>
    </row>
    <row r="4094" spans="2:3" x14ac:dyDescent="0.75">
      <c r="B4094" s="218">
        <v>4031</v>
      </c>
      <c r="C4094" s="217">
        <v>104.36758395116847</v>
      </c>
    </row>
    <row r="4095" spans="2:3" x14ac:dyDescent="0.75">
      <c r="B4095" s="218">
        <v>4032</v>
      </c>
      <c r="C4095" s="217">
        <v>128.33335081844319</v>
      </c>
    </row>
    <row r="4096" spans="2:3" x14ac:dyDescent="0.75">
      <c r="B4096" s="218">
        <v>4033</v>
      </c>
      <c r="C4096" s="217">
        <v>220.42195212215475</v>
      </c>
    </row>
    <row r="4097" spans="2:3" x14ac:dyDescent="0.75">
      <c r="B4097" s="218">
        <v>4034</v>
      </c>
      <c r="C4097" s="217">
        <v>129.07275360334657</v>
      </c>
    </row>
    <row r="4098" spans="2:3" x14ac:dyDescent="0.75">
      <c r="B4098" s="218">
        <v>4035</v>
      </c>
      <c r="C4098" s="217">
        <v>77.556096135545005</v>
      </c>
    </row>
    <row r="4099" spans="2:3" x14ac:dyDescent="0.75">
      <c r="B4099" s="218">
        <v>4036</v>
      </c>
      <c r="C4099" s="217">
        <v>123.43469509801602</v>
      </c>
    </row>
    <row r="4100" spans="2:3" x14ac:dyDescent="0.75">
      <c r="B4100" s="218">
        <v>4037</v>
      </c>
      <c r="C4100" s="217">
        <v>194.57274122343756</v>
      </c>
    </row>
    <row r="4101" spans="2:3" x14ac:dyDescent="0.75">
      <c r="B4101" s="218">
        <v>4038</v>
      </c>
      <c r="C4101" s="217">
        <v>151.42023586143097</v>
      </c>
    </row>
    <row r="4102" spans="2:3" x14ac:dyDescent="0.75">
      <c r="B4102" s="218">
        <v>4039</v>
      </c>
      <c r="C4102" s="217">
        <v>145.49082375739647</v>
      </c>
    </row>
    <row r="4103" spans="2:3" x14ac:dyDescent="0.75">
      <c r="B4103" s="218">
        <v>4040</v>
      </c>
      <c r="C4103" s="217">
        <v>169.95297031611733</v>
      </c>
    </row>
    <row r="4104" spans="2:3" x14ac:dyDescent="0.75">
      <c r="B4104" s="218">
        <v>4041</v>
      </c>
      <c r="C4104" s="217">
        <v>156.89046957637393</v>
      </c>
    </row>
    <row r="4105" spans="2:3" x14ac:dyDescent="0.75">
      <c r="B4105" s="218">
        <v>4042</v>
      </c>
      <c r="C4105" s="217">
        <v>206.47488116020469</v>
      </c>
    </row>
    <row r="4106" spans="2:3" x14ac:dyDescent="0.75">
      <c r="B4106" s="218">
        <v>4043</v>
      </c>
      <c r="C4106" s="217">
        <v>90.143682157318153</v>
      </c>
    </row>
    <row r="4107" spans="2:3" x14ac:dyDescent="0.75">
      <c r="B4107" s="218">
        <v>4044</v>
      </c>
      <c r="C4107" s="217">
        <v>128.15125674042571</v>
      </c>
    </row>
    <row r="4108" spans="2:3" x14ac:dyDescent="0.75">
      <c r="B4108" s="218">
        <v>4045</v>
      </c>
      <c r="C4108" s="217">
        <v>160.38588564141236</v>
      </c>
    </row>
    <row r="4109" spans="2:3" x14ac:dyDescent="0.75">
      <c r="B4109" s="218">
        <v>4046</v>
      </c>
      <c r="C4109" s="217">
        <v>92.843268750765077</v>
      </c>
    </row>
    <row r="4110" spans="2:3" x14ac:dyDescent="0.75">
      <c r="B4110" s="218">
        <v>4047</v>
      </c>
      <c r="C4110" s="217">
        <v>125.43350148572902</v>
      </c>
    </row>
    <row r="4111" spans="2:3" x14ac:dyDescent="0.75">
      <c r="B4111" s="218">
        <v>4048</v>
      </c>
      <c r="C4111" s="217">
        <v>150.10654255779761</v>
      </c>
    </row>
    <row r="4112" spans="2:3" x14ac:dyDescent="0.75">
      <c r="B4112" s="218">
        <v>4049</v>
      </c>
      <c r="C4112" s="217">
        <v>181.76806962354911</v>
      </c>
    </row>
    <row r="4113" spans="2:3" x14ac:dyDescent="0.75">
      <c r="B4113" s="218">
        <v>4050</v>
      </c>
      <c r="C4113" s="217">
        <v>117.19999033979865</v>
      </c>
    </row>
    <row r="4114" spans="2:3" x14ac:dyDescent="0.75">
      <c r="B4114" s="218">
        <v>4051</v>
      </c>
      <c r="C4114" s="217">
        <v>101.06903982318774</v>
      </c>
    </row>
    <row r="4115" spans="2:3" x14ac:dyDescent="0.75">
      <c r="B4115" s="218">
        <v>4052</v>
      </c>
      <c r="C4115" s="217">
        <v>57.342783411423518</v>
      </c>
    </row>
    <row r="4116" spans="2:3" x14ac:dyDescent="0.75">
      <c r="B4116" s="218">
        <v>4053</v>
      </c>
      <c r="C4116" s="217">
        <v>117.79429975256495</v>
      </c>
    </row>
    <row r="4117" spans="2:3" x14ac:dyDescent="0.75">
      <c r="B4117" s="218">
        <v>4054</v>
      </c>
      <c r="C4117" s="217">
        <v>133.47040142048789</v>
      </c>
    </row>
    <row r="4118" spans="2:3" x14ac:dyDescent="0.75">
      <c r="B4118" s="218">
        <v>4055</v>
      </c>
      <c r="C4118" s="217">
        <v>179.99288277307704</v>
      </c>
    </row>
    <row r="4119" spans="2:3" x14ac:dyDescent="0.75">
      <c r="B4119" s="218">
        <v>4056</v>
      </c>
      <c r="C4119" s="217">
        <v>178.79890365693277</v>
      </c>
    </row>
    <row r="4120" spans="2:3" x14ac:dyDescent="0.75">
      <c r="B4120" s="218">
        <v>4057</v>
      </c>
      <c r="C4120" s="217">
        <v>125.05425472156621</v>
      </c>
    </row>
    <row r="4121" spans="2:3" x14ac:dyDescent="0.75">
      <c r="B4121" s="218">
        <v>4058</v>
      </c>
      <c r="C4121" s="217">
        <v>189.28190395024254</v>
      </c>
    </row>
    <row r="4122" spans="2:3" x14ac:dyDescent="0.75">
      <c r="B4122" s="218">
        <v>4059</v>
      </c>
      <c r="C4122" s="217">
        <v>152.39923167722122</v>
      </c>
    </row>
    <row r="4123" spans="2:3" x14ac:dyDescent="0.75">
      <c r="B4123" s="218">
        <v>4060</v>
      </c>
      <c r="C4123" s="217">
        <v>139.90047910089379</v>
      </c>
    </row>
    <row r="4124" spans="2:3" x14ac:dyDescent="0.75">
      <c r="B4124" s="218">
        <v>4061</v>
      </c>
      <c r="C4124" s="217">
        <v>82.82220464882478</v>
      </c>
    </row>
    <row r="4125" spans="2:3" x14ac:dyDescent="0.75">
      <c r="B4125" s="218">
        <v>4062</v>
      </c>
      <c r="C4125" s="217">
        <v>88.024511930319292</v>
      </c>
    </row>
    <row r="4126" spans="2:3" x14ac:dyDescent="0.75">
      <c r="B4126" s="218">
        <v>4063</v>
      </c>
      <c r="C4126" s="217">
        <v>232.17545371994782</v>
      </c>
    </row>
    <row r="4127" spans="2:3" x14ac:dyDescent="0.75">
      <c r="B4127" s="218">
        <v>4064</v>
      </c>
      <c r="C4127" s="217">
        <v>71.845176235850786</v>
      </c>
    </row>
    <row r="4128" spans="2:3" x14ac:dyDescent="0.75">
      <c r="B4128" s="218">
        <v>4065</v>
      </c>
      <c r="C4128" s="217">
        <v>137.41463262995143</v>
      </c>
    </row>
    <row r="4129" spans="2:3" x14ac:dyDescent="0.75">
      <c r="B4129" s="218">
        <v>4066</v>
      </c>
      <c r="C4129" s="217">
        <v>222.11335531613682</v>
      </c>
    </row>
    <row r="4130" spans="2:3" x14ac:dyDescent="0.75">
      <c r="B4130" s="218">
        <v>4067</v>
      </c>
      <c r="C4130" s="217">
        <v>197.66975968998045</v>
      </c>
    </row>
    <row r="4131" spans="2:3" x14ac:dyDescent="0.75">
      <c r="B4131" s="218">
        <v>4068</v>
      </c>
      <c r="C4131" s="217">
        <v>98.731119732019195</v>
      </c>
    </row>
    <row r="4132" spans="2:3" x14ac:dyDescent="0.75">
      <c r="B4132" s="218">
        <v>4069</v>
      </c>
      <c r="C4132" s="217">
        <v>103.65940805130016</v>
      </c>
    </row>
    <row r="4133" spans="2:3" x14ac:dyDescent="0.75">
      <c r="B4133" s="218">
        <v>4070</v>
      </c>
      <c r="C4133" s="217">
        <v>163.88388054441265</v>
      </c>
    </row>
    <row r="4134" spans="2:3" x14ac:dyDescent="0.75">
      <c r="B4134" s="218">
        <v>4071</v>
      </c>
      <c r="C4134" s="217">
        <v>92.557174370707969</v>
      </c>
    </row>
    <row r="4135" spans="2:3" x14ac:dyDescent="0.75">
      <c r="B4135" s="218">
        <v>4072</v>
      </c>
      <c r="C4135" s="217">
        <v>98.151928886462997</v>
      </c>
    </row>
    <row r="4136" spans="2:3" x14ac:dyDescent="0.75">
      <c r="B4136" s="218">
        <v>4073</v>
      </c>
      <c r="C4136" s="217">
        <v>97.843586860629145</v>
      </c>
    </row>
    <row r="4137" spans="2:3" x14ac:dyDescent="0.75">
      <c r="B4137" s="218">
        <v>4074</v>
      </c>
      <c r="C4137" s="217">
        <v>106.96745669492604</v>
      </c>
    </row>
    <row r="4138" spans="2:3" x14ac:dyDescent="0.75">
      <c r="B4138" s="218">
        <v>4075</v>
      </c>
      <c r="C4138" s="217">
        <v>102.48942714657466</v>
      </c>
    </row>
    <row r="4139" spans="2:3" x14ac:dyDescent="0.75">
      <c r="B4139" s="218">
        <v>4076</v>
      </c>
      <c r="C4139" s="217">
        <v>78.7457116256858</v>
      </c>
    </row>
    <row r="4140" spans="2:3" x14ac:dyDescent="0.75">
      <c r="B4140" s="218">
        <v>4077</v>
      </c>
      <c r="C4140" s="217">
        <v>164.62390250940842</v>
      </c>
    </row>
    <row r="4141" spans="2:3" x14ac:dyDescent="0.75">
      <c r="B4141" s="218">
        <v>4078</v>
      </c>
      <c r="C4141" s="217">
        <v>115.66867332542166</v>
      </c>
    </row>
    <row r="4142" spans="2:3" x14ac:dyDescent="0.75">
      <c r="B4142" s="218">
        <v>4079</v>
      </c>
      <c r="C4142" s="217">
        <v>97.586800172641333</v>
      </c>
    </row>
    <row r="4143" spans="2:3" x14ac:dyDescent="0.75">
      <c r="B4143" s="218">
        <v>4080</v>
      </c>
      <c r="C4143" s="217">
        <v>112.18711989655755</v>
      </c>
    </row>
    <row r="4144" spans="2:3" x14ac:dyDescent="0.75">
      <c r="B4144" s="218">
        <v>4081</v>
      </c>
      <c r="C4144" s="217">
        <v>129.50047295572301</v>
      </c>
    </row>
    <row r="4145" spans="2:3" x14ac:dyDescent="0.75">
      <c r="B4145" s="218">
        <v>4082</v>
      </c>
      <c r="C4145" s="217">
        <v>133.68289176165257</v>
      </c>
    </row>
    <row r="4146" spans="2:3" x14ac:dyDescent="0.75">
      <c r="B4146" s="218">
        <v>4083</v>
      </c>
      <c r="C4146" s="217">
        <v>134.1789025004546</v>
      </c>
    </row>
    <row r="4147" spans="2:3" x14ac:dyDescent="0.75">
      <c r="B4147" s="218">
        <v>4084</v>
      </c>
      <c r="C4147" s="217">
        <v>133.19804574514501</v>
      </c>
    </row>
    <row r="4148" spans="2:3" x14ac:dyDescent="0.75">
      <c r="B4148" s="218">
        <v>4085</v>
      </c>
      <c r="C4148" s="217">
        <v>128.84633555582181</v>
      </c>
    </row>
    <row r="4149" spans="2:3" x14ac:dyDescent="0.75">
      <c r="B4149" s="218">
        <v>4086</v>
      </c>
      <c r="C4149" s="217">
        <v>121.21649926931148</v>
      </c>
    </row>
    <row r="4150" spans="2:3" x14ac:dyDescent="0.75">
      <c r="B4150" s="218">
        <v>4087</v>
      </c>
      <c r="C4150" s="217">
        <v>142.67564369780732</v>
      </c>
    </row>
    <row r="4151" spans="2:3" x14ac:dyDescent="0.75">
      <c r="B4151" s="218">
        <v>4088</v>
      </c>
      <c r="C4151" s="217">
        <v>105.47652751495055</v>
      </c>
    </row>
    <row r="4152" spans="2:3" x14ac:dyDescent="0.75">
      <c r="B4152" s="218">
        <v>4089</v>
      </c>
      <c r="C4152" s="217">
        <v>165.88549246175509</v>
      </c>
    </row>
    <row r="4153" spans="2:3" x14ac:dyDescent="0.75">
      <c r="B4153" s="218">
        <v>4090</v>
      </c>
      <c r="C4153" s="217">
        <v>84.719802484210859</v>
      </c>
    </row>
    <row r="4154" spans="2:3" x14ac:dyDescent="0.75">
      <c r="B4154" s="218">
        <v>4091</v>
      </c>
      <c r="C4154" s="217">
        <v>114.95533353971685</v>
      </c>
    </row>
    <row r="4155" spans="2:3" x14ac:dyDescent="0.75">
      <c r="B4155" s="218">
        <v>4092</v>
      </c>
      <c r="C4155" s="217">
        <v>94.981679250250082</v>
      </c>
    </row>
    <row r="4156" spans="2:3" x14ac:dyDescent="0.75">
      <c r="B4156" s="218">
        <v>4093</v>
      </c>
      <c r="C4156" s="217">
        <v>109.50547289941551</v>
      </c>
    </row>
    <row r="4157" spans="2:3" x14ac:dyDescent="0.75">
      <c r="B4157" s="218">
        <v>4094</v>
      </c>
      <c r="C4157" s="217">
        <v>150.83566337129491</v>
      </c>
    </row>
    <row r="4158" spans="2:3" x14ac:dyDescent="0.75">
      <c r="B4158" s="218">
        <v>4095</v>
      </c>
      <c r="C4158" s="217">
        <v>143.64586549691285</v>
      </c>
    </row>
    <row r="4159" spans="2:3" x14ac:dyDescent="0.75">
      <c r="B4159" s="218">
        <v>4096</v>
      </c>
      <c r="C4159" s="217">
        <v>130.93001597435884</v>
      </c>
    </row>
    <row r="4160" spans="2:3" x14ac:dyDescent="0.75">
      <c r="B4160" s="218">
        <v>4097</v>
      </c>
      <c r="C4160" s="217">
        <v>129.98888326907522</v>
      </c>
    </row>
    <row r="4161" spans="2:3" x14ac:dyDescent="0.75">
      <c r="B4161" s="218">
        <v>4098</v>
      </c>
      <c r="C4161" s="217">
        <v>246.19007358941627</v>
      </c>
    </row>
    <row r="4162" spans="2:3" x14ac:dyDescent="0.75">
      <c r="B4162" s="218">
        <v>4099</v>
      </c>
      <c r="C4162" s="217">
        <v>181.1822554454441</v>
      </c>
    </row>
    <row r="4163" spans="2:3" x14ac:dyDescent="0.75">
      <c r="B4163" s="218">
        <v>4100</v>
      </c>
      <c r="C4163" s="217">
        <v>192.77978616353499</v>
      </c>
    </row>
    <row r="4164" spans="2:3" x14ac:dyDescent="0.75">
      <c r="B4164" s="218">
        <v>4101</v>
      </c>
      <c r="C4164" s="217">
        <v>126.31342406847448</v>
      </c>
    </row>
    <row r="4165" spans="2:3" x14ac:dyDescent="0.75">
      <c r="B4165" s="218">
        <v>4102</v>
      </c>
      <c r="C4165" s="217">
        <v>140.78409717162054</v>
      </c>
    </row>
    <row r="4166" spans="2:3" x14ac:dyDescent="0.75">
      <c r="B4166" s="218">
        <v>4103</v>
      </c>
      <c r="C4166" s="217">
        <v>130.80143477320073</v>
      </c>
    </row>
    <row r="4167" spans="2:3" x14ac:dyDescent="0.75">
      <c r="B4167" s="218">
        <v>4104</v>
      </c>
      <c r="C4167" s="217">
        <v>107.98219381867791</v>
      </c>
    </row>
    <row r="4168" spans="2:3" x14ac:dyDescent="0.75">
      <c r="B4168" s="218">
        <v>4105</v>
      </c>
      <c r="C4168" s="217">
        <v>207.70858456405517</v>
      </c>
    </row>
    <row r="4169" spans="2:3" x14ac:dyDescent="0.75">
      <c r="B4169" s="218">
        <v>4106</v>
      </c>
      <c r="C4169" s="217">
        <v>112.40442187917559</v>
      </c>
    </row>
    <row r="4170" spans="2:3" x14ac:dyDescent="0.75">
      <c r="B4170" s="218">
        <v>4107</v>
      </c>
      <c r="C4170" s="217">
        <v>159.6601832369239</v>
      </c>
    </row>
    <row r="4171" spans="2:3" x14ac:dyDescent="0.75">
      <c r="B4171" s="218">
        <v>4108</v>
      </c>
      <c r="C4171" s="217">
        <v>170.45332356358065</v>
      </c>
    </row>
    <row r="4172" spans="2:3" x14ac:dyDescent="0.75">
      <c r="B4172" s="218">
        <v>4109</v>
      </c>
      <c r="C4172" s="217">
        <v>200.13529160649472</v>
      </c>
    </row>
    <row r="4173" spans="2:3" x14ac:dyDescent="0.75">
      <c r="B4173" s="218">
        <v>4110</v>
      </c>
      <c r="C4173" s="217">
        <v>96.393006322655324</v>
      </c>
    </row>
    <row r="4174" spans="2:3" x14ac:dyDescent="0.75">
      <c r="B4174" s="218">
        <v>4111</v>
      </c>
      <c r="C4174" s="217">
        <v>106.81479852378976</v>
      </c>
    </row>
    <row r="4175" spans="2:3" x14ac:dyDescent="0.75">
      <c r="B4175" s="218">
        <v>4112</v>
      </c>
      <c r="C4175" s="217">
        <v>83.056011668292115</v>
      </c>
    </row>
    <row r="4176" spans="2:3" x14ac:dyDescent="0.75">
      <c r="B4176" s="218">
        <v>4113</v>
      </c>
      <c r="C4176" s="217">
        <v>149.73086413157594</v>
      </c>
    </row>
    <row r="4177" spans="2:3" x14ac:dyDescent="0.75">
      <c r="B4177" s="218">
        <v>4114</v>
      </c>
      <c r="C4177" s="217">
        <v>130.42867582543377</v>
      </c>
    </row>
    <row r="4178" spans="2:3" x14ac:dyDescent="0.75">
      <c r="B4178" s="218">
        <v>4115</v>
      </c>
      <c r="C4178" s="217">
        <v>137.5094970702458</v>
      </c>
    </row>
    <row r="4179" spans="2:3" x14ac:dyDescent="0.75">
      <c r="B4179" s="218">
        <v>4116</v>
      </c>
      <c r="C4179" s="217">
        <v>82.721435006336151</v>
      </c>
    </row>
    <row r="4180" spans="2:3" x14ac:dyDescent="0.75">
      <c r="B4180" s="218">
        <v>4117</v>
      </c>
      <c r="C4180" s="217">
        <v>169.83015355301697</v>
      </c>
    </row>
    <row r="4181" spans="2:3" x14ac:dyDescent="0.75">
      <c r="B4181" s="218">
        <v>4118</v>
      </c>
      <c r="C4181" s="217">
        <v>102.95035077561386</v>
      </c>
    </row>
    <row r="4182" spans="2:3" x14ac:dyDescent="0.75">
      <c r="B4182" s="218">
        <v>4119</v>
      </c>
      <c r="C4182" s="217">
        <v>117.25974675827672</v>
      </c>
    </row>
    <row r="4183" spans="2:3" x14ac:dyDescent="0.75">
      <c r="B4183" s="218">
        <v>4120</v>
      </c>
      <c r="C4183" s="217">
        <v>66.91954060259836</v>
      </c>
    </row>
    <row r="4184" spans="2:3" x14ac:dyDescent="0.75">
      <c r="B4184" s="218">
        <v>4121</v>
      </c>
      <c r="C4184" s="217">
        <v>167.61401717238675</v>
      </c>
    </row>
    <row r="4185" spans="2:3" x14ac:dyDescent="0.75">
      <c r="B4185" s="218">
        <v>4122</v>
      </c>
      <c r="C4185" s="217">
        <v>81.393565900545951</v>
      </c>
    </row>
    <row r="4186" spans="2:3" x14ac:dyDescent="0.75">
      <c r="B4186" s="218">
        <v>4123</v>
      </c>
      <c r="C4186" s="217">
        <v>103.82801050695817</v>
      </c>
    </row>
    <row r="4187" spans="2:3" x14ac:dyDescent="0.75">
      <c r="B4187" s="218">
        <v>4124</v>
      </c>
      <c r="C4187" s="217">
        <v>146.17634591255944</v>
      </c>
    </row>
    <row r="4188" spans="2:3" x14ac:dyDescent="0.75">
      <c r="B4188" s="218">
        <v>4125</v>
      </c>
      <c r="C4188" s="217">
        <v>101.46718210283024</v>
      </c>
    </row>
    <row r="4189" spans="2:3" x14ac:dyDescent="0.75">
      <c r="B4189" s="218">
        <v>4126</v>
      </c>
      <c r="C4189" s="217">
        <v>125.92652850974743</v>
      </c>
    </row>
    <row r="4190" spans="2:3" x14ac:dyDescent="0.75">
      <c r="B4190" s="218">
        <v>4127</v>
      </c>
      <c r="C4190" s="217">
        <v>158.07937246010053</v>
      </c>
    </row>
    <row r="4191" spans="2:3" x14ac:dyDescent="0.75">
      <c r="B4191" s="218">
        <v>4128</v>
      </c>
      <c r="C4191" s="217">
        <v>129.30798501697467</v>
      </c>
    </row>
    <row r="4192" spans="2:3" x14ac:dyDescent="0.75">
      <c r="B4192" s="218">
        <v>4129</v>
      </c>
      <c r="C4192" s="217">
        <v>202.70252204995461</v>
      </c>
    </row>
    <row r="4193" spans="2:3" x14ac:dyDescent="0.75">
      <c r="B4193" s="218">
        <v>4130</v>
      </c>
      <c r="C4193" s="217">
        <v>80.689332223864952</v>
      </c>
    </row>
    <row r="4194" spans="2:3" x14ac:dyDescent="0.75">
      <c r="B4194" s="218">
        <v>4131</v>
      </c>
      <c r="C4194" s="217">
        <v>81.766926168532464</v>
      </c>
    </row>
    <row r="4195" spans="2:3" x14ac:dyDescent="0.75">
      <c r="B4195" s="218">
        <v>4132</v>
      </c>
      <c r="C4195" s="217">
        <v>131.42069969638891</v>
      </c>
    </row>
    <row r="4196" spans="2:3" x14ac:dyDescent="0.75">
      <c r="B4196" s="218">
        <v>4133</v>
      </c>
      <c r="C4196" s="217">
        <v>110.18999595530224</v>
      </c>
    </row>
    <row r="4197" spans="2:3" x14ac:dyDescent="0.75">
      <c r="B4197" s="218">
        <v>4134</v>
      </c>
      <c r="C4197" s="217">
        <v>115.48584124546129</v>
      </c>
    </row>
    <row r="4198" spans="2:3" x14ac:dyDescent="0.75">
      <c r="B4198" s="218">
        <v>4135</v>
      </c>
      <c r="C4198" s="217">
        <v>278.12970219431611</v>
      </c>
    </row>
    <row r="4199" spans="2:3" x14ac:dyDescent="0.75">
      <c r="B4199" s="218">
        <v>4136</v>
      </c>
      <c r="C4199" s="217">
        <v>175.66844611207205</v>
      </c>
    </row>
    <row r="4200" spans="2:3" x14ac:dyDescent="0.75">
      <c r="B4200" s="218">
        <v>4137</v>
      </c>
      <c r="C4200" s="217">
        <v>150.57835585007751</v>
      </c>
    </row>
    <row r="4201" spans="2:3" x14ac:dyDescent="0.75">
      <c r="B4201" s="218">
        <v>4138</v>
      </c>
      <c r="C4201" s="217">
        <v>151.92578179076216</v>
      </c>
    </row>
    <row r="4202" spans="2:3" x14ac:dyDescent="0.75">
      <c r="B4202" s="218">
        <v>4139</v>
      </c>
      <c r="C4202" s="217">
        <v>173.4048658420308</v>
      </c>
    </row>
    <row r="4203" spans="2:3" x14ac:dyDescent="0.75">
      <c r="B4203" s="218">
        <v>4140</v>
      </c>
      <c r="C4203" s="217">
        <v>92.462159110171598</v>
      </c>
    </row>
    <row r="4204" spans="2:3" x14ac:dyDescent="0.75">
      <c r="B4204" s="218">
        <v>4141</v>
      </c>
      <c r="C4204" s="217">
        <v>106.60984998133071</v>
      </c>
    </row>
    <row r="4205" spans="2:3" x14ac:dyDescent="0.75">
      <c r="B4205" s="218">
        <v>4142</v>
      </c>
      <c r="C4205" s="217">
        <v>153.54382877730407</v>
      </c>
    </row>
    <row r="4206" spans="2:3" x14ac:dyDescent="0.75">
      <c r="B4206" s="218">
        <v>4143</v>
      </c>
      <c r="C4206" s="217">
        <v>110.40610895361515</v>
      </c>
    </row>
    <row r="4207" spans="2:3" x14ac:dyDescent="0.75">
      <c r="B4207" s="218">
        <v>4144</v>
      </c>
      <c r="C4207" s="217">
        <v>174.39184287633827</v>
      </c>
    </row>
    <row r="4208" spans="2:3" x14ac:dyDescent="0.75">
      <c r="B4208" s="218">
        <v>4145</v>
      </c>
      <c r="C4208" s="217">
        <v>79.762405708091279</v>
      </c>
    </row>
    <row r="4209" spans="2:3" x14ac:dyDescent="0.75">
      <c r="B4209" s="218">
        <v>4146</v>
      </c>
      <c r="C4209" s="217">
        <v>96.02618733324519</v>
      </c>
    </row>
    <row r="4210" spans="2:3" x14ac:dyDescent="0.75">
      <c r="B4210" s="218">
        <v>4147</v>
      </c>
      <c r="C4210" s="217">
        <v>112.12461510616328</v>
      </c>
    </row>
    <row r="4211" spans="2:3" x14ac:dyDescent="0.75">
      <c r="B4211" s="218">
        <v>4148</v>
      </c>
      <c r="C4211" s="217">
        <v>130.31414088118518</v>
      </c>
    </row>
    <row r="4212" spans="2:3" x14ac:dyDescent="0.75">
      <c r="B4212" s="218">
        <v>4149</v>
      </c>
      <c r="C4212" s="217">
        <v>157.51634082259739</v>
      </c>
    </row>
    <row r="4213" spans="2:3" x14ac:dyDescent="0.75">
      <c r="B4213" s="218">
        <v>4150</v>
      </c>
      <c r="C4213" s="217">
        <v>133.98960088381543</v>
      </c>
    </row>
    <row r="4214" spans="2:3" x14ac:dyDescent="0.75">
      <c r="B4214" s="218">
        <v>4151</v>
      </c>
      <c r="C4214" s="217">
        <v>180.82105666233821</v>
      </c>
    </row>
    <row r="4215" spans="2:3" x14ac:dyDescent="0.75">
      <c r="B4215" s="218">
        <v>4152</v>
      </c>
      <c r="C4215" s="217">
        <v>110.62449218553476</v>
      </c>
    </row>
    <row r="4216" spans="2:3" x14ac:dyDescent="0.75">
      <c r="B4216" s="218">
        <v>4153</v>
      </c>
      <c r="C4216" s="217">
        <v>91.88703001834935</v>
      </c>
    </row>
    <row r="4217" spans="2:3" x14ac:dyDescent="0.75">
      <c r="B4217" s="218">
        <v>4154</v>
      </c>
      <c r="C4217" s="217">
        <v>147.13322385991518</v>
      </c>
    </row>
    <row r="4218" spans="2:3" x14ac:dyDescent="0.75">
      <c r="B4218" s="218">
        <v>4155</v>
      </c>
      <c r="C4218" s="217">
        <v>151.4079204983812</v>
      </c>
    </row>
    <row r="4219" spans="2:3" x14ac:dyDescent="0.75">
      <c r="B4219" s="218">
        <v>4156</v>
      </c>
      <c r="C4219" s="217">
        <v>101.82640734635525</v>
      </c>
    </row>
    <row r="4220" spans="2:3" x14ac:dyDescent="0.75">
      <c r="B4220" s="218">
        <v>4157</v>
      </c>
      <c r="C4220" s="217">
        <v>107.96716711021675</v>
      </c>
    </row>
    <row r="4221" spans="2:3" x14ac:dyDescent="0.75">
      <c r="B4221" s="218">
        <v>4158</v>
      </c>
      <c r="C4221" s="217">
        <v>107.66612502294551</v>
      </c>
    </row>
    <row r="4222" spans="2:3" x14ac:dyDescent="0.75">
      <c r="B4222" s="218">
        <v>4159</v>
      </c>
      <c r="C4222" s="217">
        <v>65.234619145390724</v>
      </c>
    </row>
    <row r="4223" spans="2:3" x14ac:dyDescent="0.75">
      <c r="B4223" s="218">
        <v>4160</v>
      </c>
      <c r="C4223" s="217">
        <v>125.59141981238122</v>
      </c>
    </row>
    <row r="4224" spans="2:3" x14ac:dyDescent="0.75">
      <c r="B4224" s="218">
        <v>4161</v>
      </c>
      <c r="C4224" s="217">
        <v>176.14145137524974</v>
      </c>
    </row>
    <row r="4225" spans="2:3" x14ac:dyDescent="0.75">
      <c r="B4225" s="218">
        <v>4162</v>
      </c>
      <c r="C4225" s="217">
        <v>161.24393877421625</v>
      </c>
    </row>
    <row r="4226" spans="2:3" x14ac:dyDescent="0.75">
      <c r="B4226" s="218">
        <v>4163</v>
      </c>
      <c r="C4226" s="217">
        <v>104.502759385793</v>
      </c>
    </row>
    <row r="4227" spans="2:3" x14ac:dyDescent="0.75">
      <c r="B4227" s="218">
        <v>4164</v>
      </c>
      <c r="C4227" s="217">
        <v>96.242843802466339</v>
      </c>
    </row>
    <row r="4228" spans="2:3" x14ac:dyDescent="0.75">
      <c r="B4228" s="218">
        <v>4165</v>
      </c>
      <c r="C4228" s="217">
        <v>182.09750337455276</v>
      </c>
    </row>
    <row r="4229" spans="2:3" x14ac:dyDescent="0.75">
      <c r="B4229" s="218">
        <v>4166</v>
      </c>
      <c r="C4229" s="217">
        <v>97.195670552945884</v>
      </c>
    </row>
    <row r="4230" spans="2:3" x14ac:dyDescent="0.75">
      <c r="B4230" s="218">
        <v>4167</v>
      </c>
      <c r="C4230" s="217">
        <v>129.35365740320864</v>
      </c>
    </row>
    <row r="4231" spans="2:3" x14ac:dyDescent="0.75">
      <c r="B4231" s="218">
        <v>4168</v>
      </c>
      <c r="C4231" s="217">
        <v>160.9281464393919</v>
      </c>
    </row>
    <row r="4232" spans="2:3" x14ac:dyDescent="0.75">
      <c r="B4232" s="218">
        <v>4169</v>
      </c>
      <c r="C4232" s="217">
        <v>137.44106565081972</v>
      </c>
    </row>
    <row r="4233" spans="2:3" x14ac:dyDescent="0.75">
      <c r="B4233" s="218">
        <v>4170</v>
      </c>
      <c r="C4233" s="217">
        <v>161.39764216224938</v>
      </c>
    </row>
    <row r="4234" spans="2:3" x14ac:dyDescent="0.75">
      <c r="B4234" s="218">
        <v>4171</v>
      </c>
      <c r="C4234" s="217">
        <v>146.34364925052421</v>
      </c>
    </row>
    <row r="4235" spans="2:3" x14ac:dyDescent="0.75">
      <c r="B4235" s="218">
        <v>4172</v>
      </c>
      <c r="C4235" s="217">
        <v>94.763324795364355</v>
      </c>
    </row>
    <row r="4236" spans="2:3" x14ac:dyDescent="0.75">
      <c r="B4236" s="218">
        <v>4173</v>
      </c>
      <c r="C4236" s="217">
        <v>173.14725857995649</v>
      </c>
    </row>
    <row r="4237" spans="2:3" x14ac:dyDescent="0.75">
      <c r="B4237" s="218">
        <v>4174</v>
      </c>
      <c r="C4237" s="217">
        <v>88.589703805390329</v>
      </c>
    </row>
    <row r="4238" spans="2:3" x14ac:dyDescent="0.75">
      <c r="B4238" s="218">
        <v>4175</v>
      </c>
      <c r="C4238" s="217">
        <v>124.01113861252715</v>
      </c>
    </row>
    <row r="4239" spans="2:3" x14ac:dyDescent="0.75">
      <c r="B4239" s="218">
        <v>4176</v>
      </c>
      <c r="C4239" s="217">
        <v>116.44561420376991</v>
      </c>
    </row>
    <row r="4240" spans="2:3" x14ac:dyDescent="0.75">
      <c r="B4240" s="218">
        <v>4177</v>
      </c>
      <c r="C4240" s="217">
        <v>149.84585255980036</v>
      </c>
    </row>
    <row r="4241" spans="2:3" x14ac:dyDescent="0.75">
      <c r="B4241" s="218">
        <v>4178</v>
      </c>
      <c r="C4241" s="217">
        <v>120.1100059786972</v>
      </c>
    </row>
    <row r="4242" spans="2:3" x14ac:dyDescent="0.75">
      <c r="B4242" s="218">
        <v>4179</v>
      </c>
      <c r="C4242" s="217">
        <v>116.29322856883462</v>
      </c>
    </row>
    <row r="4243" spans="2:3" x14ac:dyDescent="0.75">
      <c r="B4243" s="218">
        <v>4180</v>
      </c>
      <c r="C4243" s="217">
        <v>114.53417647595177</v>
      </c>
    </row>
    <row r="4244" spans="2:3" x14ac:dyDescent="0.75">
      <c r="B4244" s="218">
        <v>4181</v>
      </c>
      <c r="C4244" s="217">
        <v>149.24195093732635</v>
      </c>
    </row>
    <row r="4245" spans="2:3" x14ac:dyDescent="0.75">
      <c r="B4245" s="218">
        <v>4182</v>
      </c>
      <c r="C4245" s="217">
        <v>152.57005244275274</v>
      </c>
    </row>
    <row r="4246" spans="2:3" x14ac:dyDescent="0.75">
      <c r="B4246" s="218">
        <v>4183</v>
      </c>
      <c r="C4246" s="217">
        <v>91.820237206958936</v>
      </c>
    </row>
    <row r="4247" spans="2:3" x14ac:dyDescent="0.75">
      <c r="B4247" s="218">
        <v>4184</v>
      </c>
      <c r="C4247" s="217">
        <v>135.93955716690621</v>
      </c>
    </row>
    <row r="4248" spans="2:3" x14ac:dyDescent="0.75">
      <c r="B4248" s="218">
        <v>4185</v>
      </c>
      <c r="C4248" s="217">
        <v>127.53536193285842</v>
      </c>
    </row>
    <row r="4249" spans="2:3" x14ac:dyDescent="0.75">
      <c r="B4249" s="218">
        <v>4186</v>
      </c>
      <c r="C4249" s="217">
        <v>71.398763355803112</v>
      </c>
    </row>
    <row r="4250" spans="2:3" x14ac:dyDescent="0.75">
      <c r="B4250" s="218">
        <v>4187</v>
      </c>
      <c r="C4250" s="217">
        <v>147.43050385893827</v>
      </c>
    </row>
    <row r="4251" spans="2:3" x14ac:dyDescent="0.75">
      <c r="B4251" s="218">
        <v>4188</v>
      </c>
      <c r="C4251" s="217">
        <v>94.397839174060721</v>
      </c>
    </row>
    <row r="4252" spans="2:3" x14ac:dyDescent="0.75">
      <c r="B4252" s="218">
        <v>4189</v>
      </c>
      <c r="C4252" s="217">
        <v>145.94294334423299</v>
      </c>
    </row>
    <row r="4253" spans="2:3" x14ac:dyDescent="0.75">
      <c r="B4253" s="218">
        <v>4190</v>
      </c>
      <c r="C4253" s="217">
        <v>120.71992190901712</v>
      </c>
    </row>
    <row r="4254" spans="2:3" x14ac:dyDescent="0.75">
      <c r="B4254" s="218">
        <v>4191</v>
      </c>
      <c r="C4254" s="217">
        <v>118.63204363054288</v>
      </c>
    </row>
    <row r="4255" spans="2:3" x14ac:dyDescent="0.75">
      <c r="B4255" s="218">
        <v>4192</v>
      </c>
      <c r="C4255" s="217">
        <v>177.82196414937775</v>
      </c>
    </row>
    <row r="4256" spans="2:3" x14ac:dyDescent="0.75">
      <c r="B4256" s="218">
        <v>4193</v>
      </c>
      <c r="C4256" s="217">
        <v>124.3142629286784</v>
      </c>
    </row>
    <row r="4257" spans="2:3" x14ac:dyDescent="0.75">
      <c r="B4257" s="218">
        <v>4194</v>
      </c>
      <c r="C4257" s="217">
        <v>118.45039466109665</v>
      </c>
    </row>
    <row r="4258" spans="2:3" x14ac:dyDescent="0.75">
      <c r="B4258" s="218">
        <v>4195</v>
      </c>
      <c r="C4258" s="217">
        <v>190.11851045635467</v>
      </c>
    </row>
    <row r="4259" spans="2:3" x14ac:dyDescent="0.75">
      <c r="B4259" s="218">
        <v>4196</v>
      </c>
      <c r="C4259" s="217">
        <v>96.418162789855685</v>
      </c>
    </row>
    <row r="4260" spans="2:3" x14ac:dyDescent="0.75">
      <c r="B4260" s="218">
        <v>4197</v>
      </c>
      <c r="C4260" s="217">
        <v>118.9458334159356</v>
      </c>
    </row>
    <row r="4261" spans="2:3" x14ac:dyDescent="0.75">
      <c r="B4261" s="218">
        <v>4198</v>
      </c>
      <c r="C4261" s="217">
        <v>94.91678248263996</v>
      </c>
    </row>
    <row r="4262" spans="2:3" x14ac:dyDescent="0.75">
      <c r="B4262" s="218">
        <v>4199</v>
      </c>
      <c r="C4262" s="217">
        <v>112.89536098207708</v>
      </c>
    </row>
    <row r="4263" spans="2:3" x14ac:dyDescent="0.75">
      <c r="B4263" s="218">
        <v>4200</v>
      </c>
      <c r="C4263" s="217">
        <v>116.72944074226761</v>
      </c>
    </row>
    <row r="4264" spans="2:3" x14ac:dyDescent="0.75">
      <c r="B4264" s="218">
        <v>4201</v>
      </c>
      <c r="C4264" s="217">
        <v>119.45780531343728</v>
      </c>
    </row>
    <row r="4265" spans="2:3" x14ac:dyDescent="0.75">
      <c r="B4265" s="218">
        <v>4202</v>
      </c>
      <c r="C4265" s="217">
        <v>147.69969292969114</v>
      </c>
    </row>
    <row r="4266" spans="2:3" x14ac:dyDescent="0.75">
      <c r="B4266" s="218">
        <v>4203</v>
      </c>
      <c r="C4266" s="217">
        <v>178.44483863994043</v>
      </c>
    </row>
    <row r="4267" spans="2:3" x14ac:dyDescent="0.75">
      <c r="B4267" s="218">
        <v>4204</v>
      </c>
      <c r="C4267" s="217">
        <v>148.65453565366022</v>
      </c>
    </row>
    <row r="4268" spans="2:3" x14ac:dyDescent="0.75">
      <c r="B4268" s="218">
        <v>4205</v>
      </c>
      <c r="C4268" s="217">
        <v>135.79333770533222</v>
      </c>
    </row>
    <row r="4269" spans="2:3" x14ac:dyDescent="0.75">
      <c r="B4269" s="218">
        <v>4206</v>
      </c>
      <c r="C4269" s="217">
        <v>104.84579507078313</v>
      </c>
    </row>
    <row r="4270" spans="2:3" x14ac:dyDescent="0.75">
      <c r="B4270" s="218">
        <v>4207</v>
      </c>
      <c r="C4270" s="217">
        <v>133.59588077887233</v>
      </c>
    </row>
    <row r="4271" spans="2:3" x14ac:dyDescent="0.75">
      <c r="B4271" s="218">
        <v>4208</v>
      </c>
      <c r="C4271" s="217">
        <v>126.56537018983724</v>
      </c>
    </row>
    <row r="4272" spans="2:3" x14ac:dyDescent="0.75">
      <c r="B4272" s="218">
        <v>4209</v>
      </c>
      <c r="C4272" s="217">
        <v>111.26793327437127</v>
      </c>
    </row>
    <row r="4273" spans="2:3" x14ac:dyDescent="0.75">
      <c r="B4273" s="218">
        <v>4210</v>
      </c>
      <c r="C4273" s="217">
        <v>142.52518407919553</v>
      </c>
    </row>
    <row r="4274" spans="2:3" x14ac:dyDescent="0.75">
      <c r="B4274" s="218">
        <v>4211</v>
      </c>
      <c r="C4274" s="217">
        <v>121.85197146559213</v>
      </c>
    </row>
    <row r="4275" spans="2:3" x14ac:dyDescent="0.75">
      <c r="B4275" s="218">
        <v>4212</v>
      </c>
      <c r="C4275" s="217">
        <v>108.66461770260726</v>
      </c>
    </row>
    <row r="4276" spans="2:3" x14ac:dyDescent="0.75">
      <c r="B4276" s="218">
        <v>4213</v>
      </c>
      <c r="C4276" s="217">
        <v>102.07993947495174</v>
      </c>
    </row>
    <row r="4277" spans="2:3" x14ac:dyDescent="0.75">
      <c r="B4277" s="218">
        <v>4214</v>
      </c>
      <c r="C4277" s="217">
        <v>124.54205265100821</v>
      </c>
    </row>
    <row r="4278" spans="2:3" x14ac:dyDescent="0.75">
      <c r="B4278" s="218">
        <v>4215</v>
      </c>
      <c r="C4278" s="217">
        <v>141.17618901100343</v>
      </c>
    </row>
    <row r="4279" spans="2:3" x14ac:dyDescent="0.75">
      <c r="B4279" s="218">
        <v>4216</v>
      </c>
      <c r="C4279" s="217">
        <v>139.49147740487342</v>
      </c>
    </row>
    <row r="4280" spans="2:3" x14ac:dyDescent="0.75">
      <c r="B4280" s="218">
        <v>4217</v>
      </c>
      <c r="C4280" s="217">
        <v>185.75433998473909</v>
      </c>
    </row>
    <row r="4281" spans="2:3" x14ac:dyDescent="0.75">
      <c r="B4281" s="218">
        <v>4218</v>
      </c>
      <c r="C4281" s="217">
        <v>107.15082295797124</v>
      </c>
    </row>
    <row r="4282" spans="2:3" x14ac:dyDescent="0.75">
      <c r="B4282" s="218">
        <v>4219</v>
      </c>
      <c r="C4282" s="217">
        <v>142.66782711108971</v>
      </c>
    </row>
    <row r="4283" spans="2:3" x14ac:dyDescent="0.75">
      <c r="B4283" s="218">
        <v>4220</v>
      </c>
      <c r="C4283" s="217">
        <v>161.62048996243496</v>
      </c>
    </row>
    <row r="4284" spans="2:3" x14ac:dyDescent="0.75">
      <c r="B4284" s="218">
        <v>4221</v>
      </c>
      <c r="C4284" s="217">
        <v>140.55137336871448</v>
      </c>
    </row>
    <row r="4285" spans="2:3" x14ac:dyDescent="0.75">
      <c r="B4285" s="218">
        <v>4222</v>
      </c>
      <c r="C4285" s="217">
        <v>107.04613853027453</v>
      </c>
    </row>
    <row r="4286" spans="2:3" x14ac:dyDescent="0.75">
      <c r="B4286" s="218">
        <v>4223</v>
      </c>
      <c r="C4286" s="217">
        <v>150.97336438784481</v>
      </c>
    </row>
    <row r="4287" spans="2:3" x14ac:dyDescent="0.75">
      <c r="B4287" s="218">
        <v>4224</v>
      </c>
      <c r="C4287" s="217">
        <v>131.16598993792527</v>
      </c>
    </row>
    <row r="4288" spans="2:3" x14ac:dyDescent="0.75">
      <c r="B4288" s="218">
        <v>4225</v>
      </c>
      <c r="C4288" s="217">
        <v>180.76192833951208</v>
      </c>
    </row>
    <row r="4289" spans="2:3" x14ac:dyDescent="0.75">
      <c r="B4289" s="218">
        <v>4226</v>
      </c>
      <c r="C4289" s="217">
        <v>99.01912084979233</v>
      </c>
    </row>
    <row r="4290" spans="2:3" x14ac:dyDescent="0.75">
      <c r="B4290" s="218">
        <v>4227</v>
      </c>
      <c r="C4290" s="217">
        <v>111.77581336801337</v>
      </c>
    </row>
    <row r="4291" spans="2:3" x14ac:dyDescent="0.75">
      <c r="B4291" s="218">
        <v>4228</v>
      </c>
      <c r="C4291" s="217">
        <v>170.83570912257622</v>
      </c>
    </row>
    <row r="4292" spans="2:3" x14ac:dyDescent="0.75">
      <c r="B4292" s="218">
        <v>4229</v>
      </c>
      <c r="C4292" s="217">
        <v>207.96375126297093</v>
      </c>
    </row>
    <row r="4293" spans="2:3" x14ac:dyDescent="0.75">
      <c r="B4293" s="218">
        <v>4230</v>
      </c>
      <c r="C4293" s="217">
        <v>161.4621057596481</v>
      </c>
    </row>
    <row r="4294" spans="2:3" x14ac:dyDescent="0.75">
      <c r="B4294" s="218">
        <v>4231</v>
      </c>
      <c r="C4294" s="217">
        <v>138.04876264151227</v>
      </c>
    </row>
    <row r="4295" spans="2:3" x14ac:dyDescent="0.75">
      <c r="B4295" s="218">
        <v>4232</v>
      </c>
      <c r="C4295" s="217">
        <v>122.19662475339453</v>
      </c>
    </row>
    <row r="4296" spans="2:3" x14ac:dyDescent="0.75">
      <c r="B4296" s="218">
        <v>4233</v>
      </c>
      <c r="C4296" s="217">
        <v>76.741083475335046</v>
      </c>
    </row>
    <row r="4297" spans="2:3" x14ac:dyDescent="0.75">
      <c r="B4297" s="218">
        <v>4234</v>
      </c>
      <c r="C4297" s="217">
        <v>95.151113463785322</v>
      </c>
    </row>
    <row r="4298" spans="2:3" x14ac:dyDescent="0.75">
      <c r="B4298" s="218">
        <v>4235</v>
      </c>
      <c r="C4298" s="217">
        <v>116.44378957199599</v>
      </c>
    </row>
    <row r="4299" spans="2:3" x14ac:dyDescent="0.75">
      <c r="B4299" s="218">
        <v>4236</v>
      </c>
      <c r="C4299" s="217">
        <v>223.75443575238793</v>
      </c>
    </row>
    <row r="4300" spans="2:3" x14ac:dyDescent="0.75">
      <c r="B4300" s="218">
        <v>4237</v>
      </c>
      <c r="C4300" s="217">
        <v>142.86915878880831</v>
      </c>
    </row>
    <row r="4301" spans="2:3" x14ac:dyDescent="0.75">
      <c r="B4301" s="218">
        <v>4238</v>
      </c>
      <c r="C4301" s="217">
        <v>165.39623874693092</v>
      </c>
    </row>
    <row r="4302" spans="2:3" x14ac:dyDescent="0.75">
      <c r="B4302" s="218">
        <v>4239</v>
      </c>
      <c r="C4302" s="217">
        <v>117.0212722855528</v>
      </c>
    </row>
    <row r="4303" spans="2:3" x14ac:dyDescent="0.75">
      <c r="B4303" s="218">
        <v>4240</v>
      </c>
      <c r="C4303" s="217">
        <v>117.50632124423865</v>
      </c>
    </row>
    <row r="4304" spans="2:3" x14ac:dyDescent="0.75">
      <c r="B4304" s="218">
        <v>4241</v>
      </c>
      <c r="C4304" s="217">
        <v>114.49879022590581</v>
      </c>
    </row>
    <row r="4305" spans="2:3" x14ac:dyDescent="0.75">
      <c r="B4305" s="218">
        <v>4242</v>
      </c>
      <c r="C4305" s="217">
        <v>151.00837294253759</v>
      </c>
    </row>
    <row r="4306" spans="2:3" x14ac:dyDescent="0.75">
      <c r="B4306" s="218">
        <v>4243</v>
      </c>
      <c r="C4306" s="217">
        <v>80.627646874633754</v>
      </c>
    </row>
    <row r="4307" spans="2:3" x14ac:dyDescent="0.75">
      <c r="B4307" s="218">
        <v>4244</v>
      </c>
      <c r="C4307" s="217">
        <v>92.495732789416067</v>
      </c>
    </row>
    <row r="4308" spans="2:3" x14ac:dyDescent="0.75">
      <c r="B4308" s="218">
        <v>4245</v>
      </c>
      <c r="C4308" s="217">
        <v>151.87588087778411</v>
      </c>
    </row>
    <row r="4309" spans="2:3" x14ac:dyDescent="0.75">
      <c r="B4309" s="218">
        <v>4246</v>
      </c>
      <c r="C4309" s="217">
        <v>124.45623681690707</v>
      </c>
    </row>
    <row r="4310" spans="2:3" x14ac:dyDescent="0.75">
      <c r="B4310" s="218">
        <v>4247</v>
      </c>
      <c r="C4310" s="217">
        <v>104.08902027532035</v>
      </c>
    </row>
    <row r="4311" spans="2:3" x14ac:dyDescent="0.75">
      <c r="B4311" s="218">
        <v>4248</v>
      </c>
      <c r="C4311" s="217">
        <v>131.36807162811573</v>
      </c>
    </row>
    <row r="4312" spans="2:3" x14ac:dyDescent="0.75">
      <c r="B4312" s="218">
        <v>4249</v>
      </c>
      <c r="C4312" s="217">
        <v>141.06566213299084</v>
      </c>
    </row>
    <row r="4313" spans="2:3" x14ac:dyDescent="0.75">
      <c r="B4313" s="218">
        <v>4250</v>
      </c>
      <c r="C4313" s="217">
        <v>134.33357373311526</v>
      </c>
    </row>
    <row r="4314" spans="2:3" x14ac:dyDescent="0.75">
      <c r="B4314" s="218">
        <v>4251</v>
      </c>
      <c r="C4314" s="217">
        <v>93.099025361616725</v>
      </c>
    </row>
    <row r="4315" spans="2:3" x14ac:dyDescent="0.75">
      <c r="B4315" s="218">
        <v>4252</v>
      </c>
      <c r="C4315" s="217">
        <v>92.115260884038463</v>
      </c>
    </row>
    <row r="4316" spans="2:3" x14ac:dyDescent="0.75">
      <c r="B4316" s="218">
        <v>4253</v>
      </c>
      <c r="C4316" s="217">
        <v>121.54092295382567</v>
      </c>
    </row>
    <row r="4317" spans="2:3" x14ac:dyDescent="0.75">
      <c r="B4317" s="218">
        <v>4254</v>
      </c>
      <c r="C4317" s="217">
        <v>111.48600006361259</v>
      </c>
    </row>
    <row r="4318" spans="2:3" x14ac:dyDescent="0.75">
      <c r="B4318" s="218">
        <v>4255</v>
      </c>
      <c r="C4318" s="217">
        <v>194.90376623427804</v>
      </c>
    </row>
    <row r="4319" spans="2:3" x14ac:dyDescent="0.75">
      <c r="B4319" s="218">
        <v>4256</v>
      </c>
      <c r="C4319" s="217">
        <v>107.13911621995635</v>
      </c>
    </row>
    <row r="4320" spans="2:3" x14ac:dyDescent="0.75">
      <c r="B4320" s="218">
        <v>4257</v>
      </c>
      <c r="C4320" s="217">
        <v>174.09249157437995</v>
      </c>
    </row>
    <row r="4321" spans="2:3" x14ac:dyDescent="0.75">
      <c r="B4321" s="218">
        <v>4258</v>
      </c>
      <c r="C4321" s="217">
        <v>144.07393041990503</v>
      </c>
    </row>
    <row r="4322" spans="2:3" x14ac:dyDescent="0.75">
      <c r="B4322" s="218">
        <v>4259</v>
      </c>
      <c r="C4322" s="217">
        <v>219.36194938260314</v>
      </c>
    </row>
    <row r="4323" spans="2:3" x14ac:dyDescent="0.75">
      <c r="B4323" s="218">
        <v>4260</v>
      </c>
      <c r="C4323" s="217">
        <v>125.26918443180942</v>
      </c>
    </row>
    <row r="4324" spans="2:3" x14ac:dyDescent="0.75">
      <c r="B4324" s="218">
        <v>4261</v>
      </c>
      <c r="C4324" s="217">
        <v>112.55170213659717</v>
      </c>
    </row>
    <row r="4325" spans="2:3" x14ac:dyDescent="0.75">
      <c r="B4325" s="218">
        <v>4262</v>
      </c>
      <c r="C4325" s="217">
        <v>88.185347083609599</v>
      </c>
    </row>
    <row r="4326" spans="2:3" x14ac:dyDescent="0.75">
      <c r="B4326" s="218">
        <v>4263</v>
      </c>
      <c r="C4326" s="217">
        <v>109.72916499819851</v>
      </c>
    </row>
    <row r="4327" spans="2:3" x14ac:dyDescent="0.75">
      <c r="B4327" s="218">
        <v>4264</v>
      </c>
      <c r="C4327" s="217">
        <v>96.024949755204318</v>
      </c>
    </row>
    <row r="4328" spans="2:3" x14ac:dyDescent="0.75">
      <c r="B4328" s="218">
        <v>4265</v>
      </c>
      <c r="C4328" s="217">
        <v>151.39544753922914</v>
      </c>
    </row>
    <row r="4329" spans="2:3" x14ac:dyDescent="0.75">
      <c r="B4329" s="218">
        <v>4266</v>
      </c>
      <c r="C4329" s="217">
        <v>175.64112977343561</v>
      </c>
    </row>
    <row r="4330" spans="2:3" x14ac:dyDescent="0.75">
      <c r="B4330" s="218">
        <v>4267</v>
      </c>
      <c r="C4330" s="217">
        <v>87.417557894430232</v>
      </c>
    </row>
    <row r="4331" spans="2:3" x14ac:dyDescent="0.75">
      <c r="B4331" s="218">
        <v>4268</v>
      </c>
      <c r="C4331" s="217">
        <v>131.40358527403572</v>
      </c>
    </row>
    <row r="4332" spans="2:3" x14ac:dyDescent="0.75">
      <c r="B4332" s="218">
        <v>4269</v>
      </c>
      <c r="C4332" s="217">
        <v>95.282498584752844</v>
      </c>
    </row>
    <row r="4333" spans="2:3" x14ac:dyDescent="0.75">
      <c r="B4333" s="218">
        <v>4270</v>
      </c>
      <c r="C4333" s="217">
        <v>88.916830789815293</v>
      </c>
    </row>
    <row r="4334" spans="2:3" x14ac:dyDescent="0.75">
      <c r="B4334" s="218">
        <v>4271</v>
      </c>
      <c r="C4334" s="217">
        <v>222.98811411192847</v>
      </c>
    </row>
    <row r="4335" spans="2:3" x14ac:dyDescent="0.75">
      <c r="B4335" s="218">
        <v>4272</v>
      </c>
      <c r="C4335" s="217">
        <v>106.57749452247853</v>
      </c>
    </row>
    <row r="4336" spans="2:3" x14ac:dyDescent="0.75">
      <c r="B4336" s="218">
        <v>4273</v>
      </c>
      <c r="C4336" s="217">
        <v>84.031360188886893</v>
      </c>
    </row>
    <row r="4337" spans="2:3" x14ac:dyDescent="0.75">
      <c r="B4337" s="218">
        <v>4274</v>
      </c>
      <c r="C4337" s="217">
        <v>218.54767579204909</v>
      </c>
    </row>
    <row r="4338" spans="2:3" x14ac:dyDescent="0.75">
      <c r="B4338" s="218">
        <v>4275</v>
      </c>
      <c r="C4338" s="217">
        <v>135.33002155302776</v>
      </c>
    </row>
    <row r="4339" spans="2:3" x14ac:dyDescent="0.75">
      <c r="B4339" s="218">
        <v>4276</v>
      </c>
      <c r="C4339" s="217">
        <v>126.68821415503518</v>
      </c>
    </row>
    <row r="4340" spans="2:3" x14ac:dyDescent="0.75">
      <c r="B4340" s="218">
        <v>4277</v>
      </c>
      <c r="C4340" s="217">
        <v>153.25416772611393</v>
      </c>
    </row>
    <row r="4341" spans="2:3" x14ac:dyDescent="0.75">
      <c r="B4341" s="218">
        <v>4278</v>
      </c>
      <c r="C4341" s="217">
        <v>160.75323355790138</v>
      </c>
    </row>
    <row r="4342" spans="2:3" x14ac:dyDescent="0.75">
      <c r="B4342" s="218">
        <v>4279</v>
      </c>
      <c r="C4342" s="217">
        <v>110.74430267132705</v>
      </c>
    </row>
    <row r="4343" spans="2:3" x14ac:dyDescent="0.75">
      <c r="B4343" s="218">
        <v>4280</v>
      </c>
      <c r="C4343" s="217">
        <v>60.973386323201737</v>
      </c>
    </row>
    <row r="4344" spans="2:3" x14ac:dyDescent="0.75">
      <c r="B4344" s="218">
        <v>4281</v>
      </c>
      <c r="C4344" s="217">
        <v>80.938047025818022</v>
      </c>
    </row>
    <row r="4345" spans="2:3" x14ac:dyDescent="0.75">
      <c r="B4345" s="218">
        <v>4282</v>
      </c>
      <c r="C4345" s="217">
        <v>190.14436818374469</v>
      </c>
    </row>
    <row r="4346" spans="2:3" x14ac:dyDescent="0.75">
      <c r="B4346" s="218">
        <v>4283</v>
      </c>
      <c r="C4346" s="217">
        <v>128.11580072482275</v>
      </c>
    </row>
    <row r="4347" spans="2:3" x14ac:dyDescent="0.75">
      <c r="B4347" s="218">
        <v>4284</v>
      </c>
      <c r="C4347" s="217">
        <v>167.07837203664295</v>
      </c>
    </row>
    <row r="4348" spans="2:3" x14ac:dyDescent="0.75">
      <c r="B4348" s="218">
        <v>4285</v>
      </c>
      <c r="C4348" s="217">
        <v>166.44939980381466</v>
      </c>
    </row>
    <row r="4349" spans="2:3" x14ac:dyDescent="0.75">
      <c r="B4349" s="218">
        <v>4286</v>
      </c>
      <c r="C4349" s="217">
        <v>68.395215650502593</v>
      </c>
    </row>
    <row r="4350" spans="2:3" x14ac:dyDescent="0.75">
      <c r="B4350" s="218">
        <v>4287</v>
      </c>
      <c r="C4350" s="217">
        <v>79.743861365932446</v>
      </c>
    </row>
    <row r="4351" spans="2:3" x14ac:dyDescent="0.75">
      <c r="B4351" s="218">
        <v>4288</v>
      </c>
      <c r="C4351" s="217">
        <v>161.17408788340362</v>
      </c>
    </row>
    <row r="4352" spans="2:3" x14ac:dyDescent="0.75">
      <c r="B4352" s="218">
        <v>4289</v>
      </c>
      <c r="C4352" s="217">
        <v>132.75560169255991</v>
      </c>
    </row>
    <row r="4353" spans="2:3" x14ac:dyDescent="0.75">
      <c r="B4353" s="218">
        <v>4290</v>
      </c>
      <c r="C4353" s="217">
        <v>91.616368882349931</v>
      </c>
    </row>
    <row r="4354" spans="2:3" x14ac:dyDescent="0.75">
      <c r="B4354" s="218">
        <v>4291</v>
      </c>
      <c r="C4354" s="217">
        <v>155.26463785773882</v>
      </c>
    </row>
    <row r="4355" spans="2:3" x14ac:dyDescent="0.75">
      <c r="B4355" s="218">
        <v>4292</v>
      </c>
      <c r="C4355" s="217">
        <v>117.33379421853047</v>
      </c>
    </row>
    <row r="4356" spans="2:3" x14ac:dyDescent="0.75">
      <c r="B4356" s="218">
        <v>4293</v>
      </c>
      <c r="C4356" s="217">
        <v>124.75349243711659</v>
      </c>
    </row>
    <row r="4357" spans="2:3" x14ac:dyDescent="0.75">
      <c r="B4357" s="218">
        <v>4294</v>
      </c>
      <c r="C4357" s="217">
        <v>135.00585439094027</v>
      </c>
    </row>
    <row r="4358" spans="2:3" x14ac:dyDescent="0.75">
      <c r="B4358" s="218">
        <v>4295</v>
      </c>
      <c r="C4358" s="217">
        <v>102.26987073372783</v>
      </c>
    </row>
    <row r="4359" spans="2:3" x14ac:dyDescent="0.75">
      <c r="B4359" s="218">
        <v>4296</v>
      </c>
      <c r="C4359" s="217">
        <v>137.33705180340141</v>
      </c>
    </row>
    <row r="4360" spans="2:3" x14ac:dyDescent="0.75">
      <c r="B4360" s="218">
        <v>4297</v>
      </c>
      <c r="C4360" s="217">
        <v>124.98732535329404</v>
      </c>
    </row>
    <row r="4361" spans="2:3" x14ac:dyDescent="0.75">
      <c r="B4361" s="218">
        <v>4298</v>
      </c>
      <c r="C4361" s="217">
        <v>107.36537822684873</v>
      </c>
    </row>
    <row r="4362" spans="2:3" x14ac:dyDescent="0.75">
      <c r="B4362" s="218">
        <v>4299</v>
      </c>
      <c r="C4362" s="217">
        <v>140.09586369114754</v>
      </c>
    </row>
    <row r="4363" spans="2:3" x14ac:dyDescent="0.75">
      <c r="B4363" s="218">
        <v>4300</v>
      </c>
      <c r="C4363" s="217">
        <v>97.129409901250867</v>
      </c>
    </row>
    <row r="4364" spans="2:3" x14ac:dyDescent="0.75">
      <c r="B4364" s="218">
        <v>4301</v>
      </c>
      <c r="C4364" s="217">
        <v>107.2895510569595</v>
      </c>
    </row>
    <row r="4365" spans="2:3" x14ac:dyDescent="0.75">
      <c r="B4365" s="218">
        <v>4302</v>
      </c>
      <c r="C4365" s="217">
        <v>128.31655106191991</v>
      </c>
    </row>
    <row r="4366" spans="2:3" x14ac:dyDescent="0.75">
      <c r="B4366" s="218">
        <v>4303</v>
      </c>
      <c r="C4366" s="217">
        <v>135.43929940181894</v>
      </c>
    </row>
    <row r="4367" spans="2:3" x14ac:dyDescent="0.75">
      <c r="B4367" s="218">
        <v>4304</v>
      </c>
      <c r="C4367" s="217">
        <v>128.31733387420346</v>
      </c>
    </row>
    <row r="4368" spans="2:3" x14ac:dyDescent="0.75">
      <c r="B4368" s="218">
        <v>4305</v>
      </c>
      <c r="C4368" s="217">
        <v>97.272861495608979</v>
      </c>
    </row>
    <row r="4369" spans="2:3" x14ac:dyDescent="0.75">
      <c r="B4369" s="218">
        <v>4306</v>
      </c>
      <c r="C4369" s="217">
        <v>113.21895967247436</v>
      </c>
    </row>
    <row r="4370" spans="2:3" x14ac:dyDescent="0.75">
      <c r="B4370" s="218">
        <v>4307</v>
      </c>
      <c r="C4370" s="217">
        <v>215.29702802151044</v>
      </c>
    </row>
    <row r="4371" spans="2:3" x14ac:dyDescent="0.75">
      <c r="B4371" s="218">
        <v>4308</v>
      </c>
      <c r="C4371" s="217">
        <v>110.23954748610211</v>
      </c>
    </row>
    <row r="4372" spans="2:3" x14ac:dyDescent="0.75">
      <c r="B4372" s="218">
        <v>4309</v>
      </c>
      <c r="C4372" s="217">
        <v>230.07107402650507</v>
      </c>
    </row>
    <row r="4373" spans="2:3" x14ac:dyDescent="0.75">
      <c r="B4373" s="218">
        <v>4310</v>
      </c>
      <c r="C4373" s="217">
        <v>193.60382875131558</v>
      </c>
    </row>
    <row r="4374" spans="2:3" x14ac:dyDescent="0.75">
      <c r="B4374" s="218">
        <v>4311</v>
      </c>
      <c r="C4374" s="217">
        <v>105.61406384173844</v>
      </c>
    </row>
    <row r="4375" spans="2:3" x14ac:dyDescent="0.75">
      <c r="B4375" s="218">
        <v>4312</v>
      </c>
      <c r="C4375" s="217">
        <v>136.25151475924017</v>
      </c>
    </row>
    <row r="4376" spans="2:3" x14ac:dyDescent="0.75">
      <c r="B4376" s="218">
        <v>4313</v>
      </c>
      <c r="C4376" s="217">
        <v>129.16863468096705</v>
      </c>
    </row>
    <row r="4377" spans="2:3" x14ac:dyDescent="0.75">
      <c r="B4377" s="218">
        <v>4314</v>
      </c>
      <c r="C4377" s="217">
        <v>102.4649375114769</v>
      </c>
    </row>
    <row r="4378" spans="2:3" x14ac:dyDescent="0.75">
      <c r="B4378" s="218">
        <v>4315</v>
      </c>
      <c r="C4378" s="217">
        <v>215.51932221825106</v>
      </c>
    </row>
    <row r="4379" spans="2:3" x14ac:dyDescent="0.75">
      <c r="B4379" s="218">
        <v>4316</v>
      </c>
      <c r="C4379" s="217">
        <v>144.9850298532036</v>
      </c>
    </row>
    <row r="4380" spans="2:3" x14ac:dyDescent="0.75">
      <c r="B4380" s="218">
        <v>4317</v>
      </c>
      <c r="C4380" s="217">
        <v>123.87714892257934</v>
      </c>
    </row>
    <row r="4381" spans="2:3" x14ac:dyDescent="0.75">
      <c r="B4381" s="218">
        <v>4318</v>
      </c>
      <c r="C4381" s="217">
        <v>102.6302773562509</v>
      </c>
    </row>
    <row r="4382" spans="2:3" x14ac:dyDescent="0.75">
      <c r="B4382" s="218">
        <v>4319</v>
      </c>
      <c r="C4382" s="217">
        <v>110.21423402978546</v>
      </c>
    </row>
    <row r="4383" spans="2:3" x14ac:dyDescent="0.75">
      <c r="B4383" s="218">
        <v>4320</v>
      </c>
      <c r="C4383" s="217">
        <v>161.62822892756313</v>
      </c>
    </row>
    <row r="4384" spans="2:3" x14ac:dyDescent="0.75">
      <c r="B4384" s="218">
        <v>4321</v>
      </c>
      <c r="C4384" s="217">
        <v>126.72188168729403</v>
      </c>
    </row>
    <row r="4385" spans="2:3" x14ac:dyDescent="0.75">
      <c r="B4385" s="218">
        <v>4322</v>
      </c>
      <c r="C4385" s="217">
        <v>90.703003500766698</v>
      </c>
    </row>
    <row r="4386" spans="2:3" x14ac:dyDescent="0.75">
      <c r="B4386" s="218">
        <v>4323</v>
      </c>
      <c r="C4386" s="217">
        <v>96.868425369648051</v>
      </c>
    </row>
    <row r="4387" spans="2:3" x14ac:dyDescent="0.75">
      <c r="B4387" s="218">
        <v>4324</v>
      </c>
      <c r="C4387" s="217">
        <v>115.11463763034864</v>
      </c>
    </row>
    <row r="4388" spans="2:3" x14ac:dyDescent="0.75">
      <c r="B4388" s="218">
        <v>4325</v>
      </c>
      <c r="C4388" s="217">
        <v>187.90407582513023</v>
      </c>
    </row>
    <row r="4389" spans="2:3" x14ac:dyDescent="0.75">
      <c r="B4389" s="218">
        <v>4326</v>
      </c>
      <c r="C4389" s="217">
        <v>185.28172784749725</v>
      </c>
    </row>
    <row r="4390" spans="2:3" x14ac:dyDescent="0.75">
      <c r="B4390" s="218">
        <v>4327</v>
      </c>
      <c r="C4390" s="217">
        <v>99.333312005766302</v>
      </c>
    </row>
    <row r="4391" spans="2:3" x14ac:dyDescent="0.75">
      <c r="B4391" s="218">
        <v>4328</v>
      </c>
      <c r="C4391" s="217">
        <v>167.9460542543606</v>
      </c>
    </row>
    <row r="4392" spans="2:3" x14ac:dyDescent="0.75">
      <c r="B4392" s="218">
        <v>4329</v>
      </c>
      <c r="C4392" s="217">
        <v>145.04046026277933</v>
      </c>
    </row>
    <row r="4393" spans="2:3" x14ac:dyDescent="0.75">
      <c r="B4393" s="218">
        <v>4330</v>
      </c>
      <c r="C4393" s="217">
        <v>103.47491982206141</v>
      </c>
    </row>
    <row r="4394" spans="2:3" x14ac:dyDescent="0.75">
      <c r="B4394" s="218">
        <v>4331</v>
      </c>
      <c r="C4394" s="217">
        <v>115.25671281944859</v>
      </c>
    </row>
    <row r="4395" spans="2:3" x14ac:dyDescent="0.75">
      <c r="B4395" s="218">
        <v>4332</v>
      </c>
      <c r="C4395" s="217">
        <v>98.248363363903792</v>
      </c>
    </row>
    <row r="4396" spans="2:3" x14ac:dyDescent="0.75">
      <c r="B4396" s="218">
        <v>4333</v>
      </c>
      <c r="C4396" s="217">
        <v>91.309443034901989</v>
      </c>
    </row>
    <row r="4397" spans="2:3" x14ac:dyDescent="0.75">
      <c r="B4397" s="218">
        <v>4334</v>
      </c>
      <c r="C4397" s="217">
        <v>165.61414271188733</v>
      </c>
    </row>
    <row r="4398" spans="2:3" x14ac:dyDescent="0.75">
      <c r="B4398" s="218">
        <v>4335</v>
      </c>
      <c r="C4398" s="217">
        <v>132.48090472603795</v>
      </c>
    </row>
    <row r="4399" spans="2:3" x14ac:dyDescent="0.75">
      <c r="B4399" s="218">
        <v>4336</v>
      </c>
      <c r="C4399" s="217">
        <v>121.41170921916999</v>
      </c>
    </row>
    <row r="4400" spans="2:3" x14ac:dyDescent="0.75">
      <c r="B4400" s="218">
        <v>4337</v>
      </c>
      <c r="C4400" s="217">
        <v>116.26631877885204</v>
      </c>
    </row>
    <row r="4401" spans="2:3" x14ac:dyDescent="0.75">
      <c r="B4401" s="218">
        <v>4338</v>
      </c>
      <c r="C4401" s="217">
        <v>120.37890986230587</v>
      </c>
    </row>
    <row r="4402" spans="2:3" x14ac:dyDescent="0.75">
      <c r="B4402" s="218">
        <v>4339</v>
      </c>
      <c r="C4402" s="217">
        <v>123.68283215151867</v>
      </c>
    </row>
    <row r="4403" spans="2:3" x14ac:dyDescent="0.75">
      <c r="B4403" s="218">
        <v>4340</v>
      </c>
      <c r="C4403" s="217">
        <v>166.25922588664744</v>
      </c>
    </row>
    <row r="4404" spans="2:3" x14ac:dyDescent="0.75">
      <c r="B4404" s="218">
        <v>4341</v>
      </c>
      <c r="C4404" s="217">
        <v>74.811748752513708</v>
      </c>
    </row>
    <row r="4405" spans="2:3" x14ac:dyDescent="0.75">
      <c r="B4405" s="218">
        <v>4342</v>
      </c>
      <c r="C4405" s="217">
        <v>114.24152150538387</v>
      </c>
    </row>
    <row r="4406" spans="2:3" x14ac:dyDescent="0.75">
      <c r="B4406" s="218">
        <v>4343</v>
      </c>
      <c r="C4406" s="217">
        <v>92.280684157206096</v>
      </c>
    </row>
    <row r="4407" spans="2:3" x14ac:dyDescent="0.75">
      <c r="B4407" s="218">
        <v>4344</v>
      </c>
      <c r="C4407" s="217">
        <v>221.66904718428842</v>
      </c>
    </row>
    <row r="4408" spans="2:3" x14ac:dyDescent="0.75">
      <c r="B4408" s="218">
        <v>4345</v>
      </c>
      <c r="C4408" s="217">
        <v>104.19822669734933</v>
      </c>
    </row>
    <row r="4409" spans="2:3" x14ac:dyDescent="0.75">
      <c r="B4409" s="218">
        <v>4346</v>
      </c>
      <c r="C4409" s="217">
        <v>179.7206238953849</v>
      </c>
    </row>
    <row r="4410" spans="2:3" x14ac:dyDescent="0.75">
      <c r="B4410" s="218">
        <v>4347</v>
      </c>
      <c r="C4410" s="217">
        <v>169.60694659383404</v>
      </c>
    </row>
    <row r="4411" spans="2:3" x14ac:dyDescent="0.75">
      <c r="B4411" s="218">
        <v>4348</v>
      </c>
      <c r="C4411" s="217">
        <v>206.13836359659692</v>
      </c>
    </row>
    <row r="4412" spans="2:3" x14ac:dyDescent="0.75">
      <c r="B4412" s="218">
        <v>4349</v>
      </c>
      <c r="C4412" s="217">
        <v>154.35332811018995</v>
      </c>
    </row>
    <row r="4413" spans="2:3" x14ac:dyDescent="0.75">
      <c r="B4413" s="218">
        <v>4350</v>
      </c>
      <c r="C4413" s="217">
        <v>144.78962195711128</v>
      </c>
    </row>
    <row r="4414" spans="2:3" x14ac:dyDescent="0.75">
      <c r="B4414" s="218">
        <v>4351</v>
      </c>
      <c r="C4414" s="217">
        <v>136.06846272307962</v>
      </c>
    </row>
    <row r="4415" spans="2:3" x14ac:dyDescent="0.75">
      <c r="B4415" s="218">
        <v>4352</v>
      </c>
      <c r="C4415" s="217">
        <v>190.00681710195258</v>
      </c>
    </row>
    <row r="4416" spans="2:3" x14ac:dyDescent="0.75">
      <c r="B4416" s="218">
        <v>4353</v>
      </c>
      <c r="C4416" s="217">
        <v>92.237384193922821</v>
      </c>
    </row>
    <row r="4417" spans="2:3" x14ac:dyDescent="0.75">
      <c r="B4417" s="218">
        <v>4354</v>
      </c>
      <c r="C4417" s="217">
        <v>156.25836774802542</v>
      </c>
    </row>
    <row r="4418" spans="2:3" x14ac:dyDescent="0.75">
      <c r="B4418" s="218">
        <v>4355</v>
      </c>
      <c r="C4418" s="217">
        <v>132.33343358518255</v>
      </c>
    </row>
    <row r="4419" spans="2:3" x14ac:dyDescent="0.75">
      <c r="B4419" s="218">
        <v>4356</v>
      </c>
      <c r="C4419" s="217">
        <v>101.09703693268236</v>
      </c>
    </row>
    <row r="4420" spans="2:3" x14ac:dyDescent="0.75">
      <c r="B4420" s="218">
        <v>4357</v>
      </c>
      <c r="C4420" s="217">
        <v>89.120981954091249</v>
      </c>
    </row>
    <row r="4421" spans="2:3" x14ac:dyDescent="0.75">
      <c r="B4421" s="218">
        <v>4358</v>
      </c>
      <c r="C4421" s="217">
        <v>93.696921304423057</v>
      </c>
    </row>
    <row r="4422" spans="2:3" x14ac:dyDescent="0.75">
      <c r="B4422" s="218">
        <v>4359</v>
      </c>
      <c r="C4422" s="217">
        <v>99.973448786503923</v>
      </c>
    </row>
    <row r="4423" spans="2:3" x14ac:dyDescent="0.75">
      <c r="B4423" s="218">
        <v>4360</v>
      </c>
      <c r="C4423" s="217">
        <v>114.03288241441865</v>
      </c>
    </row>
    <row r="4424" spans="2:3" x14ac:dyDescent="0.75">
      <c r="B4424" s="218">
        <v>4361</v>
      </c>
      <c r="C4424" s="217">
        <v>77.422020613729458</v>
      </c>
    </row>
    <row r="4425" spans="2:3" x14ac:dyDescent="0.75">
      <c r="B4425" s="218">
        <v>4362</v>
      </c>
      <c r="C4425" s="217">
        <v>123.01217339155532</v>
      </c>
    </row>
    <row r="4426" spans="2:3" x14ac:dyDescent="0.75">
      <c r="B4426" s="218">
        <v>4363</v>
      </c>
      <c r="C4426" s="217">
        <v>170.44363877051964</v>
      </c>
    </row>
    <row r="4427" spans="2:3" x14ac:dyDescent="0.75">
      <c r="B4427" s="218">
        <v>4364</v>
      </c>
      <c r="C4427" s="217">
        <v>143.72580120843264</v>
      </c>
    </row>
    <row r="4428" spans="2:3" x14ac:dyDescent="0.75">
      <c r="B4428" s="218">
        <v>4365</v>
      </c>
      <c r="C4428" s="217">
        <v>225.51514661586663</v>
      </c>
    </row>
    <row r="4429" spans="2:3" x14ac:dyDescent="0.75">
      <c r="B4429" s="218">
        <v>4366</v>
      </c>
      <c r="C4429" s="217">
        <v>91.972852664012819</v>
      </c>
    </row>
    <row r="4430" spans="2:3" x14ac:dyDescent="0.75">
      <c r="B4430" s="218">
        <v>4367</v>
      </c>
      <c r="C4430" s="217">
        <v>140.47480356630768</v>
      </c>
    </row>
    <row r="4431" spans="2:3" x14ac:dyDescent="0.75">
      <c r="B4431" s="218">
        <v>4368</v>
      </c>
      <c r="C4431" s="217">
        <v>125.88813548179712</v>
      </c>
    </row>
    <row r="4432" spans="2:3" x14ac:dyDescent="0.75">
      <c r="B4432" s="218">
        <v>4369</v>
      </c>
      <c r="C4432" s="217">
        <v>163.67279599866254</v>
      </c>
    </row>
    <row r="4433" spans="2:3" x14ac:dyDescent="0.75">
      <c r="B4433" s="218">
        <v>4370</v>
      </c>
      <c r="C4433" s="217">
        <v>130.21582529024866</v>
      </c>
    </row>
    <row r="4434" spans="2:3" x14ac:dyDescent="0.75">
      <c r="B4434" s="218">
        <v>4371</v>
      </c>
      <c r="C4434" s="217">
        <v>132.46590126351208</v>
      </c>
    </row>
    <row r="4435" spans="2:3" x14ac:dyDescent="0.75">
      <c r="B4435" s="218">
        <v>4372</v>
      </c>
      <c r="C4435" s="217">
        <v>135.11566790915947</v>
      </c>
    </row>
    <row r="4436" spans="2:3" x14ac:dyDescent="0.75">
      <c r="B4436" s="218">
        <v>4373</v>
      </c>
      <c r="C4436" s="217">
        <v>145.1404484077066</v>
      </c>
    </row>
    <row r="4437" spans="2:3" x14ac:dyDescent="0.75">
      <c r="B4437" s="218">
        <v>4374</v>
      </c>
      <c r="C4437" s="217">
        <v>125.96649974106624</v>
      </c>
    </row>
    <row r="4438" spans="2:3" x14ac:dyDescent="0.75">
      <c r="B4438" s="218">
        <v>4375</v>
      </c>
      <c r="C4438" s="217">
        <v>138.07378695773542</v>
      </c>
    </row>
    <row r="4439" spans="2:3" x14ac:dyDescent="0.75">
      <c r="B4439" s="218">
        <v>4376</v>
      </c>
      <c r="C4439" s="217">
        <v>142.09568897616688</v>
      </c>
    </row>
    <row r="4440" spans="2:3" x14ac:dyDescent="0.75">
      <c r="B4440" s="218">
        <v>4377</v>
      </c>
      <c r="C4440" s="217">
        <v>128.12539469712877</v>
      </c>
    </row>
    <row r="4441" spans="2:3" x14ac:dyDescent="0.75">
      <c r="B4441" s="218">
        <v>4378</v>
      </c>
      <c r="C4441" s="217">
        <v>105.13680916063404</v>
      </c>
    </row>
    <row r="4442" spans="2:3" x14ac:dyDescent="0.75">
      <c r="B4442" s="218">
        <v>4379</v>
      </c>
      <c r="C4442" s="217">
        <v>191.00309039366891</v>
      </c>
    </row>
    <row r="4443" spans="2:3" x14ac:dyDescent="0.75">
      <c r="B4443" s="218">
        <v>4380</v>
      </c>
      <c r="C4443" s="217">
        <v>131.2086730405421</v>
      </c>
    </row>
    <row r="4444" spans="2:3" x14ac:dyDescent="0.75">
      <c r="B4444" s="218">
        <v>4381</v>
      </c>
      <c r="C4444" s="217">
        <v>80.901517486579777</v>
      </c>
    </row>
    <row r="4445" spans="2:3" x14ac:dyDescent="0.75">
      <c r="B4445" s="218">
        <v>4382</v>
      </c>
      <c r="C4445" s="217">
        <v>90.149902240402312</v>
      </c>
    </row>
    <row r="4446" spans="2:3" x14ac:dyDescent="0.75">
      <c r="B4446" s="218">
        <v>4383</v>
      </c>
      <c r="C4446" s="217">
        <v>137.11146850383895</v>
      </c>
    </row>
    <row r="4447" spans="2:3" x14ac:dyDescent="0.75">
      <c r="B4447" s="218">
        <v>4384</v>
      </c>
      <c r="C4447" s="217">
        <v>114.40020141175384</v>
      </c>
    </row>
    <row r="4448" spans="2:3" x14ac:dyDescent="0.75">
      <c r="B4448" s="218">
        <v>4385</v>
      </c>
      <c r="C4448" s="217">
        <v>136.83497446514119</v>
      </c>
    </row>
    <row r="4449" spans="2:3" x14ac:dyDescent="0.75">
      <c r="B4449" s="218">
        <v>4386</v>
      </c>
      <c r="C4449" s="217">
        <v>164.14949243434222</v>
      </c>
    </row>
    <row r="4450" spans="2:3" x14ac:dyDescent="0.75">
      <c r="B4450" s="218">
        <v>4387</v>
      </c>
      <c r="C4450" s="217">
        <v>148.23007601316331</v>
      </c>
    </row>
    <row r="4451" spans="2:3" x14ac:dyDescent="0.75">
      <c r="B4451" s="218">
        <v>4388</v>
      </c>
      <c r="C4451" s="217">
        <v>162.02487490342727</v>
      </c>
    </row>
    <row r="4452" spans="2:3" x14ac:dyDescent="0.75">
      <c r="B4452" s="218">
        <v>4389</v>
      </c>
      <c r="C4452" s="217">
        <v>122.80527971229529</v>
      </c>
    </row>
    <row r="4453" spans="2:3" x14ac:dyDescent="0.75">
      <c r="B4453" s="218">
        <v>4390</v>
      </c>
      <c r="C4453" s="217">
        <v>84.70657629090833</v>
      </c>
    </row>
    <row r="4454" spans="2:3" x14ac:dyDescent="0.75">
      <c r="B4454" s="218">
        <v>4391</v>
      </c>
      <c r="C4454" s="217">
        <v>106.98468313214288</v>
      </c>
    </row>
    <row r="4455" spans="2:3" x14ac:dyDescent="0.75">
      <c r="B4455" s="218">
        <v>4392</v>
      </c>
      <c r="C4455" s="217">
        <v>79.597147579723753</v>
      </c>
    </row>
    <row r="4456" spans="2:3" x14ac:dyDescent="0.75">
      <c r="B4456" s="218">
        <v>4393</v>
      </c>
      <c r="C4456" s="217">
        <v>189.20942508482634</v>
      </c>
    </row>
    <row r="4457" spans="2:3" x14ac:dyDescent="0.75">
      <c r="B4457" s="218">
        <v>4394</v>
      </c>
      <c r="C4457" s="217">
        <v>99.222723054241172</v>
      </c>
    </row>
    <row r="4458" spans="2:3" x14ac:dyDescent="0.75">
      <c r="B4458" s="218">
        <v>4395</v>
      </c>
      <c r="C4458" s="217">
        <v>174.69819444295837</v>
      </c>
    </row>
    <row r="4459" spans="2:3" x14ac:dyDescent="0.75">
      <c r="B4459" s="218">
        <v>4396</v>
      </c>
      <c r="C4459" s="217">
        <v>143.61466164582706</v>
      </c>
    </row>
    <row r="4460" spans="2:3" x14ac:dyDescent="0.75">
      <c r="B4460" s="218">
        <v>4397</v>
      </c>
      <c r="C4460" s="217">
        <v>95.523060500008185</v>
      </c>
    </row>
    <row r="4461" spans="2:3" x14ac:dyDescent="0.75">
      <c r="B4461" s="218">
        <v>4398</v>
      </c>
      <c r="C4461" s="217">
        <v>156.37817039413315</v>
      </c>
    </row>
    <row r="4462" spans="2:3" x14ac:dyDescent="0.75">
      <c r="B4462" s="218">
        <v>4399</v>
      </c>
      <c r="C4462" s="217">
        <v>138.89271103194119</v>
      </c>
    </row>
    <row r="4463" spans="2:3" x14ac:dyDescent="0.75">
      <c r="B4463" s="218">
        <v>4400</v>
      </c>
      <c r="C4463" s="217">
        <v>142.07708973301771</v>
      </c>
    </row>
    <row r="4464" spans="2:3" x14ac:dyDescent="0.75">
      <c r="B4464" s="218">
        <v>4401</v>
      </c>
      <c r="C4464" s="217">
        <v>139.75002309140172</v>
      </c>
    </row>
    <row r="4465" spans="2:3" x14ac:dyDescent="0.75">
      <c r="B4465" s="218">
        <v>4402</v>
      </c>
      <c r="C4465" s="217">
        <v>155.01029238671921</v>
      </c>
    </row>
    <row r="4466" spans="2:3" x14ac:dyDescent="0.75">
      <c r="B4466" s="218">
        <v>4403</v>
      </c>
      <c r="C4466" s="217">
        <v>151.34966494512869</v>
      </c>
    </row>
    <row r="4467" spans="2:3" x14ac:dyDescent="0.75">
      <c r="B4467" s="218">
        <v>4404</v>
      </c>
      <c r="C4467" s="217">
        <v>159.4374205519517</v>
      </c>
    </row>
    <row r="4468" spans="2:3" x14ac:dyDescent="0.75">
      <c r="B4468" s="218">
        <v>4405</v>
      </c>
      <c r="C4468" s="217">
        <v>121.33684680390465</v>
      </c>
    </row>
    <row r="4469" spans="2:3" x14ac:dyDescent="0.75">
      <c r="B4469" s="218">
        <v>4406</v>
      </c>
      <c r="C4469" s="217">
        <v>91.365929709915704</v>
      </c>
    </row>
    <row r="4470" spans="2:3" x14ac:dyDescent="0.75">
      <c r="B4470" s="218">
        <v>4407</v>
      </c>
      <c r="C4470" s="217">
        <v>167.46221380184193</v>
      </c>
    </row>
    <row r="4471" spans="2:3" x14ac:dyDescent="0.75">
      <c r="B4471" s="218">
        <v>4408</v>
      </c>
      <c r="C4471" s="217">
        <v>117.56275094103501</v>
      </c>
    </row>
    <row r="4472" spans="2:3" x14ac:dyDescent="0.75">
      <c r="B4472" s="218">
        <v>4409</v>
      </c>
      <c r="C4472" s="217">
        <v>133.36067073110203</v>
      </c>
    </row>
    <row r="4473" spans="2:3" x14ac:dyDescent="0.75">
      <c r="B4473" s="218">
        <v>4410</v>
      </c>
      <c r="C4473" s="217">
        <v>139.16075694518014</v>
      </c>
    </row>
    <row r="4474" spans="2:3" x14ac:dyDescent="0.75">
      <c r="B4474" s="218">
        <v>4411</v>
      </c>
      <c r="C4474" s="217">
        <v>142.44507486118175</v>
      </c>
    </row>
    <row r="4475" spans="2:3" x14ac:dyDescent="0.75">
      <c r="B4475" s="218">
        <v>4412</v>
      </c>
      <c r="C4475" s="217">
        <v>114.70517769910599</v>
      </c>
    </row>
    <row r="4476" spans="2:3" x14ac:dyDescent="0.75">
      <c r="B4476" s="218">
        <v>4413</v>
      </c>
      <c r="C4476" s="217">
        <v>106.08791694825206</v>
      </c>
    </row>
    <row r="4477" spans="2:3" x14ac:dyDescent="0.75">
      <c r="B4477" s="218">
        <v>4414</v>
      </c>
      <c r="C4477" s="217">
        <v>185.59730490800791</v>
      </c>
    </row>
    <row r="4478" spans="2:3" x14ac:dyDescent="0.75">
      <c r="B4478" s="218">
        <v>4415</v>
      </c>
      <c r="C4478" s="217">
        <v>127.50402505520421</v>
      </c>
    </row>
    <row r="4479" spans="2:3" x14ac:dyDescent="0.75">
      <c r="B4479" s="218">
        <v>4416</v>
      </c>
      <c r="C4479" s="217">
        <v>160.02582538210578</v>
      </c>
    </row>
    <row r="4480" spans="2:3" x14ac:dyDescent="0.75">
      <c r="B4480" s="218">
        <v>4417</v>
      </c>
      <c r="C4480" s="217">
        <v>108.86222370082152</v>
      </c>
    </row>
    <row r="4481" spans="2:3" x14ac:dyDescent="0.75">
      <c r="B4481" s="218">
        <v>4418</v>
      </c>
      <c r="C4481" s="217">
        <v>138.37450398395873</v>
      </c>
    </row>
    <row r="4482" spans="2:3" x14ac:dyDescent="0.75">
      <c r="B4482" s="218">
        <v>4419</v>
      </c>
      <c r="C4482" s="217">
        <v>137.46342241960161</v>
      </c>
    </row>
    <row r="4483" spans="2:3" x14ac:dyDescent="0.75">
      <c r="B4483" s="218">
        <v>4420</v>
      </c>
      <c r="C4483" s="217">
        <v>112.64037824024315</v>
      </c>
    </row>
    <row r="4484" spans="2:3" x14ac:dyDescent="0.75">
      <c r="B4484" s="218">
        <v>4421</v>
      </c>
      <c r="C4484" s="217">
        <v>148.5179477490471</v>
      </c>
    </row>
    <row r="4485" spans="2:3" x14ac:dyDescent="0.75">
      <c r="B4485" s="218">
        <v>4422</v>
      </c>
      <c r="C4485" s="217">
        <v>133.02539456957314</v>
      </c>
    </row>
    <row r="4486" spans="2:3" x14ac:dyDescent="0.75">
      <c r="B4486" s="218">
        <v>4423</v>
      </c>
      <c r="C4486" s="217">
        <v>110.37221155466152</v>
      </c>
    </row>
    <row r="4487" spans="2:3" x14ac:dyDescent="0.75">
      <c r="B4487" s="218">
        <v>4424</v>
      </c>
      <c r="C4487" s="217">
        <v>107.93652991933219</v>
      </c>
    </row>
    <row r="4488" spans="2:3" x14ac:dyDescent="0.75">
      <c r="B4488" s="218">
        <v>4425</v>
      </c>
      <c r="C4488" s="217">
        <v>193.88765066050394</v>
      </c>
    </row>
    <row r="4489" spans="2:3" x14ac:dyDescent="0.75">
      <c r="B4489" s="218">
        <v>4426</v>
      </c>
      <c r="C4489" s="217">
        <v>192.2447307636871</v>
      </c>
    </row>
    <row r="4490" spans="2:3" x14ac:dyDescent="0.75">
      <c r="B4490" s="218">
        <v>4427</v>
      </c>
      <c r="C4490" s="217">
        <v>218.80612839384224</v>
      </c>
    </row>
    <row r="4491" spans="2:3" x14ac:dyDescent="0.75">
      <c r="B4491" s="218">
        <v>4428</v>
      </c>
      <c r="C4491" s="217">
        <v>106.96787439369847</v>
      </c>
    </row>
    <row r="4492" spans="2:3" x14ac:dyDescent="0.75">
      <c r="B4492" s="218">
        <v>4429</v>
      </c>
      <c r="C4492" s="217">
        <v>80.149071452202591</v>
      </c>
    </row>
    <row r="4493" spans="2:3" x14ac:dyDescent="0.75">
      <c r="B4493" s="218">
        <v>4430</v>
      </c>
      <c r="C4493" s="217">
        <v>98.709226486250628</v>
      </c>
    </row>
    <row r="4494" spans="2:3" x14ac:dyDescent="0.75">
      <c r="B4494" s="218">
        <v>4431</v>
      </c>
      <c r="C4494" s="217">
        <v>139.03902369119132</v>
      </c>
    </row>
    <row r="4495" spans="2:3" x14ac:dyDescent="0.75">
      <c r="B4495" s="218">
        <v>4432</v>
      </c>
      <c r="C4495" s="217">
        <v>148.13211108690626</v>
      </c>
    </row>
    <row r="4496" spans="2:3" x14ac:dyDescent="0.75">
      <c r="B4496" s="218">
        <v>4433</v>
      </c>
      <c r="C4496" s="217">
        <v>158.3704321399789</v>
      </c>
    </row>
    <row r="4497" spans="2:3" x14ac:dyDescent="0.75">
      <c r="B4497" s="218">
        <v>4434</v>
      </c>
      <c r="C4497" s="217">
        <v>168.36110924936332</v>
      </c>
    </row>
    <row r="4498" spans="2:3" x14ac:dyDescent="0.75">
      <c r="B4498" s="218">
        <v>4435</v>
      </c>
      <c r="C4498" s="217">
        <v>114.77243812051337</v>
      </c>
    </row>
    <row r="4499" spans="2:3" x14ac:dyDescent="0.75">
      <c r="B4499" s="218">
        <v>4436</v>
      </c>
      <c r="C4499" s="217">
        <v>138.4320407103985</v>
      </c>
    </row>
    <row r="4500" spans="2:3" x14ac:dyDescent="0.75">
      <c r="B4500" s="218">
        <v>4437</v>
      </c>
      <c r="C4500" s="217">
        <v>150.94371941865364</v>
      </c>
    </row>
    <row r="4501" spans="2:3" x14ac:dyDescent="0.75">
      <c r="B4501" s="218">
        <v>4438</v>
      </c>
      <c r="C4501" s="217">
        <v>112.23748271087726</v>
      </c>
    </row>
    <row r="4502" spans="2:3" x14ac:dyDescent="0.75">
      <c r="B4502" s="218">
        <v>4439</v>
      </c>
      <c r="C4502" s="217">
        <v>121.48384308911086</v>
      </c>
    </row>
    <row r="4503" spans="2:3" x14ac:dyDescent="0.75">
      <c r="B4503" s="218">
        <v>4440</v>
      </c>
      <c r="C4503" s="217">
        <v>98.086985605466424</v>
      </c>
    </row>
    <row r="4504" spans="2:3" x14ac:dyDescent="0.75">
      <c r="B4504" s="218">
        <v>4441</v>
      </c>
      <c r="C4504" s="217">
        <v>89.098077406966681</v>
      </c>
    </row>
    <row r="4505" spans="2:3" x14ac:dyDescent="0.75">
      <c r="B4505" s="218">
        <v>4442</v>
      </c>
      <c r="C4505" s="217">
        <v>152.60954616764877</v>
      </c>
    </row>
    <row r="4506" spans="2:3" x14ac:dyDescent="0.75">
      <c r="B4506" s="218">
        <v>4443</v>
      </c>
      <c r="C4506" s="217">
        <v>142.69531021913858</v>
      </c>
    </row>
    <row r="4507" spans="2:3" x14ac:dyDescent="0.75">
      <c r="B4507" s="218">
        <v>4444</v>
      </c>
      <c r="C4507" s="217">
        <v>109.32021821459615</v>
      </c>
    </row>
    <row r="4508" spans="2:3" x14ac:dyDescent="0.75">
      <c r="B4508" s="218">
        <v>4445</v>
      </c>
      <c r="C4508" s="217">
        <v>187.1065180320345</v>
      </c>
    </row>
    <row r="4509" spans="2:3" x14ac:dyDescent="0.75">
      <c r="B4509" s="218">
        <v>4446</v>
      </c>
      <c r="C4509" s="217">
        <v>81.469296208922103</v>
      </c>
    </row>
    <row r="4510" spans="2:3" x14ac:dyDescent="0.75">
      <c r="B4510" s="218">
        <v>4447</v>
      </c>
      <c r="C4510" s="217">
        <v>149.27492924738209</v>
      </c>
    </row>
    <row r="4511" spans="2:3" x14ac:dyDescent="0.75">
      <c r="B4511" s="218">
        <v>4448</v>
      </c>
      <c r="C4511" s="217">
        <v>194.99934572882989</v>
      </c>
    </row>
    <row r="4512" spans="2:3" x14ac:dyDescent="0.75">
      <c r="B4512" s="218">
        <v>4449</v>
      </c>
      <c r="C4512" s="217">
        <v>92.45292205406794</v>
      </c>
    </row>
    <row r="4513" spans="2:3" x14ac:dyDescent="0.75">
      <c r="B4513" s="218">
        <v>4450</v>
      </c>
      <c r="C4513" s="217">
        <v>139.01578801325624</v>
      </c>
    </row>
    <row r="4514" spans="2:3" x14ac:dyDescent="0.75">
      <c r="B4514" s="218">
        <v>4451</v>
      </c>
      <c r="C4514" s="217">
        <v>136.86301112821226</v>
      </c>
    </row>
    <row r="4515" spans="2:3" x14ac:dyDescent="0.75">
      <c r="B4515" s="218">
        <v>4452</v>
      </c>
      <c r="C4515" s="217">
        <v>130.71940022114558</v>
      </c>
    </row>
    <row r="4516" spans="2:3" x14ac:dyDescent="0.75">
      <c r="B4516" s="218">
        <v>4453</v>
      </c>
      <c r="C4516" s="217">
        <v>161.94613224671082</v>
      </c>
    </row>
    <row r="4517" spans="2:3" x14ac:dyDescent="0.75">
      <c r="B4517" s="218">
        <v>4454</v>
      </c>
      <c r="C4517" s="217">
        <v>128.07491275892554</v>
      </c>
    </row>
    <row r="4518" spans="2:3" x14ac:dyDescent="0.75">
      <c r="B4518" s="218">
        <v>4455</v>
      </c>
      <c r="C4518" s="217">
        <v>93.781352236437812</v>
      </c>
    </row>
    <row r="4519" spans="2:3" x14ac:dyDescent="0.75">
      <c r="B4519" s="218">
        <v>4456</v>
      </c>
      <c r="C4519" s="217">
        <v>108.09544365975077</v>
      </c>
    </row>
    <row r="4520" spans="2:3" x14ac:dyDescent="0.75">
      <c r="B4520" s="218">
        <v>4457</v>
      </c>
      <c r="C4520" s="217">
        <v>165.01343959040364</v>
      </c>
    </row>
    <row r="4521" spans="2:3" x14ac:dyDescent="0.75">
      <c r="B4521" s="218">
        <v>4458</v>
      </c>
      <c r="C4521" s="217">
        <v>121.23014931800219</v>
      </c>
    </row>
    <row r="4522" spans="2:3" x14ac:dyDescent="0.75">
      <c r="B4522" s="218">
        <v>4459</v>
      </c>
      <c r="C4522" s="217">
        <v>172.92330944123137</v>
      </c>
    </row>
    <row r="4523" spans="2:3" x14ac:dyDescent="0.75">
      <c r="B4523" s="218">
        <v>4460</v>
      </c>
      <c r="C4523" s="217">
        <v>65.599702464501249</v>
      </c>
    </row>
    <row r="4524" spans="2:3" x14ac:dyDescent="0.75">
      <c r="B4524" s="218">
        <v>4461</v>
      </c>
      <c r="C4524" s="217">
        <v>111.83049712842936</v>
      </c>
    </row>
    <row r="4525" spans="2:3" x14ac:dyDescent="0.75">
      <c r="B4525" s="218">
        <v>4462</v>
      </c>
      <c r="C4525" s="217">
        <v>126.65385165292562</v>
      </c>
    </row>
    <row r="4526" spans="2:3" x14ac:dyDescent="0.75">
      <c r="B4526" s="218">
        <v>4463</v>
      </c>
      <c r="C4526" s="217">
        <v>104.5461899929667</v>
      </c>
    </row>
    <row r="4527" spans="2:3" x14ac:dyDescent="0.75">
      <c r="B4527" s="218">
        <v>4464</v>
      </c>
      <c r="C4527" s="217">
        <v>119.34275681849176</v>
      </c>
    </row>
    <row r="4528" spans="2:3" x14ac:dyDescent="0.75">
      <c r="B4528" s="218">
        <v>4465</v>
      </c>
      <c r="C4528" s="217">
        <v>113.56261554735727</v>
      </c>
    </row>
    <row r="4529" spans="2:3" x14ac:dyDescent="0.75">
      <c r="B4529" s="218">
        <v>4466</v>
      </c>
      <c r="C4529" s="217">
        <v>95.82052102566179</v>
      </c>
    </row>
    <row r="4530" spans="2:3" x14ac:dyDescent="0.75">
      <c r="B4530" s="218">
        <v>4467</v>
      </c>
      <c r="C4530" s="217">
        <v>78.564738758246122</v>
      </c>
    </row>
    <row r="4531" spans="2:3" x14ac:dyDescent="0.75">
      <c r="B4531" s="218">
        <v>4468</v>
      </c>
      <c r="C4531" s="217">
        <v>99.161170808273241</v>
      </c>
    </row>
    <row r="4532" spans="2:3" x14ac:dyDescent="0.75">
      <c r="B4532" s="218">
        <v>4469</v>
      </c>
      <c r="C4532" s="217">
        <v>118.06801469466635</v>
      </c>
    </row>
    <row r="4533" spans="2:3" x14ac:dyDescent="0.75">
      <c r="B4533" s="218">
        <v>4470</v>
      </c>
      <c r="C4533" s="217">
        <v>128.38407487206817</v>
      </c>
    </row>
    <row r="4534" spans="2:3" x14ac:dyDescent="0.75">
      <c r="B4534" s="218">
        <v>4471</v>
      </c>
      <c r="C4534" s="217">
        <v>137.23694735649329</v>
      </c>
    </row>
    <row r="4535" spans="2:3" x14ac:dyDescent="0.75">
      <c r="B4535" s="218">
        <v>4472</v>
      </c>
      <c r="C4535" s="217">
        <v>140.75871369557436</v>
      </c>
    </row>
    <row r="4536" spans="2:3" x14ac:dyDescent="0.75">
      <c r="B4536" s="218">
        <v>4473</v>
      </c>
      <c r="C4536" s="217">
        <v>182.90737387245315</v>
      </c>
    </row>
    <row r="4537" spans="2:3" x14ac:dyDescent="0.75">
      <c r="B4537" s="218">
        <v>4474</v>
      </c>
      <c r="C4537" s="217">
        <v>102.32210891516816</v>
      </c>
    </row>
    <row r="4538" spans="2:3" x14ac:dyDescent="0.75">
      <c r="B4538" s="218">
        <v>4475</v>
      </c>
      <c r="C4538" s="217">
        <v>139.02356470961547</v>
      </c>
    </row>
    <row r="4539" spans="2:3" x14ac:dyDescent="0.75">
      <c r="B4539" s="218">
        <v>4476</v>
      </c>
      <c r="C4539" s="217">
        <v>134.03689515620189</v>
      </c>
    </row>
    <row r="4540" spans="2:3" x14ac:dyDescent="0.75">
      <c r="B4540" s="218">
        <v>4477</v>
      </c>
      <c r="C4540" s="217">
        <v>116.30087291427205</v>
      </c>
    </row>
    <row r="4541" spans="2:3" x14ac:dyDescent="0.75">
      <c r="B4541" s="218">
        <v>4478</v>
      </c>
      <c r="C4541" s="217">
        <v>145.71228436357484</v>
      </c>
    </row>
    <row r="4542" spans="2:3" x14ac:dyDescent="0.75">
      <c r="B4542" s="218">
        <v>4479</v>
      </c>
      <c r="C4542" s="217">
        <v>159.01774236947963</v>
      </c>
    </row>
    <row r="4543" spans="2:3" x14ac:dyDescent="0.75">
      <c r="B4543" s="218">
        <v>4480</v>
      </c>
      <c r="C4543" s="217">
        <v>85.165015459310425</v>
      </c>
    </row>
    <row r="4544" spans="2:3" x14ac:dyDescent="0.75">
      <c r="B4544" s="218">
        <v>4481</v>
      </c>
      <c r="C4544" s="217">
        <v>155.07767633128253</v>
      </c>
    </row>
    <row r="4545" spans="2:3" x14ac:dyDescent="0.75">
      <c r="B4545" s="218">
        <v>4482</v>
      </c>
      <c r="C4545" s="217">
        <v>128.76514702705302</v>
      </c>
    </row>
    <row r="4546" spans="2:3" x14ac:dyDescent="0.75">
      <c r="B4546" s="218">
        <v>4483</v>
      </c>
      <c r="C4546" s="217">
        <v>171.80973522278634</v>
      </c>
    </row>
    <row r="4547" spans="2:3" x14ac:dyDescent="0.75">
      <c r="B4547" s="218">
        <v>4484</v>
      </c>
      <c r="C4547" s="217">
        <v>154.62348153794585</v>
      </c>
    </row>
    <row r="4548" spans="2:3" x14ac:dyDescent="0.75">
      <c r="B4548" s="218">
        <v>4485</v>
      </c>
      <c r="C4548" s="217">
        <v>143.47756490635692</v>
      </c>
    </row>
    <row r="4549" spans="2:3" x14ac:dyDescent="0.75">
      <c r="B4549" s="218">
        <v>4486</v>
      </c>
      <c r="C4549" s="217">
        <v>167.06725131010387</v>
      </c>
    </row>
    <row r="4550" spans="2:3" x14ac:dyDescent="0.75">
      <c r="B4550" s="218">
        <v>4487</v>
      </c>
      <c r="C4550" s="217">
        <v>149.32271610546059</v>
      </c>
    </row>
    <row r="4551" spans="2:3" x14ac:dyDescent="0.75">
      <c r="B4551" s="218">
        <v>4488</v>
      </c>
      <c r="C4551" s="217">
        <v>135.17220835064884</v>
      </c>
    </row>
    <row r="4552" spans="2:3" x14ac:dyDescent="0.75">
      <c r="B4552" s="218">
        <v>4489</v>
      </c>
      <c r="C4552" s="217">
        <v>115.2820000857168</v>
      </c>
    </row>
    <row r="4553" spans="2:3" x14ac:dyDescent="0.75">
      <c r="B4553" s="218">
        <v>4490</v>
      </c>
      <c r="C4553" s="217">
        <v>112.17364471740494</v>
      </c>
    </row>
    <row r="4554" spans="2:3" x14ac:dyDescent="0.75">
      <c r="B4554" s="218">
        <v>4491</v>
      </c>
      <c r="C4554" s="217">
        <v>137.17431118088643</v>
      </c>
    </row>
    <row r="4555" spans="2:3" x14ac:dyDescent="0.75">
      <c r="B4555" s="218">
        <v>4492</v>
      </c>
      <c r="C4555" s="217">
        <v>81.584093005316547</v>
      </c>
    </row>
    <row r="4556" spans="2:3" x14ac:dyDescent="0.75">
      <c r="B4556" s="218">
        <v>4493</v>
      </c>
      <c r="C4556" s="217">
        <v>160.32648629721336</v>
      </c>
    </row>
    <row r="4557" spans="2:3" x14ac:dyDescent="0.75">
      <c r="B4557" s="218">
        <v>4494</v>
      </c>
      <c r="C4557" s="217">
        <v>133.6638296657753</v>
      </c>
    </row>
    <row r="4558" spans="2:3" x14ac:dyDescent="0.75">
      <c r="B4558" s="218">
        <v>4495</v>
      </c>
      <c r="C4558" s="217">
        <v>182.35503455640645</v>
      </c>
    </row>
    <row r="4559" spans="2:3" x14ac:dyDescent="0.75">
      <c r="B4559" s="218">
        <v>4496</v>
      </c>
      <c r="C4559" s="217">
        <v>163.62653958012081</v>
      </c>
    </row>
    <row r="4560" spans="2:3" x14ac:dyDescent="0.75">
      <c r="B4560" s="218">
        <v>4497</v>
      </c>
      <c r="C4560" s="217">
        <v>128.18015386721768</v>
      </c>
    </row>
    <row r="4561" spans="2:3" x14ac:dyDescent="0.75">
      <c r="B4561" s="218">
        <v>4498</v>
      </c>
      <c r="C4561" s="217">
        <v>220.72728452628246</v>
      </c>
    </row>
    <row r="4562" spans="2:3" x14ac:dyDescent="0.75">
      <c r="B4562" s="218">
        <v>4499</v>
      </c>
      <c r="C4562" s="217">
        <v>125.24843922502643</v>
      </c>
    </row>
    <row r="4563" spans="2:3" x14ac:dyDescent="0.75">
      <c r="B4563" s="218">
        <v>4500</v>
      </c>
      <c r="C4563" s="217">
        <v>147.47515736911794</v>
      </c>
    </row>
    <row r="4564" spans="2:3" x14ac:dyDescent="0.75">
      <c r="B4564" s="218">
        <v>4501</v>
      </c>
      <c r="C4564" s="217">
        <v>118.68629816219399</v>
      </c>
    </row>
    <row r="4565" spans="2:3" x14ac:dyDescent="0.75">
      <c r="B4565" s="218">
        <v>4502</v>
      </c>
      <c r="C4565" s="217">
        <v>177.60320562349014</v>
      </c>
    </row>
    <row r="4566" spans="2:3" x14ac:dyDescent="0.75">
      <c r="B4566" s="218">
        <v>4503</v>
      </c>
      <c r="C4566" s="217">
        <v>136.95426278265572</v>
      </c>
    </row>
    <row r="4567" spans="2:3" x14ac:dyDescent="0.75">
      <c r="B4567" s="218">
        <v>4504</v>
      </c>
      <c r="C4567" s="217">
        <v>107.56826359360421</v>
      </c>
    </row>
    <row r="4568" spans="2:3" x14ac:dyDescent="0.75">
      <c r="B4568" s="218">
        <v>4505</v>
      </c>
      <c r="C4568" s="217">
        <v>157.85444872388686</v>
      </c>
    </row>
    <row r="4569" spans="2:3" x14ac:dyDescent="0.75">
      <c r="B4569" s="218">
        <v>4506</v>
      </c>
      <c r="C4569" s="217">
        <v>88.425677035111221</v>
      </c>
    </row>
    <row r="4570" spans="2:3" x14ac:dyDescent="0.75">
      <c r="B4570" s="218">
        <v>4507</v>
      </c>
      <c r="C4570" s="217">
        <v>110.32991303066237</v>
      </c>
    </row>
    <row r="4571" spans="2:3" x14ac:dyDescent="0.75">
      <c r="B4571" s="218">
        <v>4508</v>
      </c>
      <c r="C4571" s="217">
        <v>96.412926151712497</v>
      </c>
    </row>
    <row r="4572" spans="2:3" x14ac:dyDescent="0.75">
      <c r="B4572" s="218">
        <v>4509</v>
      </c>
      <c r="C4572" s="217">
        <v>158.87924922904608</v>
      </c>
    </row>
    <row r="4573" spans="2:3" x14ac:dyDescent="0.75">
      <c r="B4573" s="218">
        <v>4510</v>
      </c>
      <c r="C4573" s="217">
        <v>212.06701976054029</v>
      </c>
    </row>
    <row r="4574" spans="2:3" x14ac:dyDescent="0.75">
      <c r="B4574" s="218">
        <v>4511</v>
      </c>
      <c r="C4574" s="217">
        <v>139.51798487200273</v>
      </c>
    </row>
    <row r="4575" spans="2:3" x14ac:dyDescent="0.75">
      <c r="B4575" s="218">
        <v>4512</v>
      </c>
      <c r="C4575" s="217">
        <v>109.09055766609082</v>
      </c>
    </row>
    <row r="4576" spans="2:3" x14ac:dyDescent="0.75">
      <c r="B4576" s="218">
        <v>4513</v>
      </c>
      <c r="C4576" s="217">
        <v>125.125056293239</v>
      </c>
    </row>
    <row r="4577" spans="2:3" x14ac:dyDescent="0.75">
      <c r="B4577" s="218">
        <v>4514</v>
      </c>
      <c r="C4577" s="217">
        <v>104.09577287093792</v>
      </c>
    </row>
    <row r="4578" spans="2:3" x14ac:dyDescent="0.75">
      <c r="B4578" s="218">
        <v>4515</v>
      </c>
      <c r="C4578" s="217">
        <v>116.85167092318515</v>
      </c>
    </row>
    <row r="4579" spans="2:3" x14ac:dyDescent="0.75">
      <c r="B4579" s="218">
        <v>4516</v>
      </c>
      <c r="C4579" s="217">
        <v>77.917149337538461</v>
      </c>
    </row>
    <row r="4580" spans="2:3" x14ac:dyDescent="0.75">
      <c r="B4580" s="218">
        <v>4517</v>
      </c>
      <c r="C4580" s="217">
        <v>85.093060466459207</v>
      </c>
    </row>
    <row r="4581" spans="2:3" x14ac:dyDescent="0.75">
      <c r="B4581" s="218">
        <v>4518</v>
      </c>
      <c r="C4581" s="217">
        <v>141.26407807067343</v>
      </c>
    </row>
    <row r="4582" spans="2:3" x14ac:dyDescent="0.75">
      <c r="B4582" s="218">
        <v>4519</v>
      </c>
      <c r="C4582" s="217">
        <v>179.84943197952521</v>
      </c>
    </row>
    <row r="4583" spans="2:3" x14ac:dyDescent="0.75">
      <c r="B4583" s="218">
        <v>4520</v>
      </c>
      <c r="C4583" s="217">
        <v>108.326219166896</v>
      </c>
    </row>
    <row r="4584" spans="2:3" x14ac:dyDescent="0.75">
      <c r="B4584" s="218">
        <v>4521</v>
      </c>
      <c r="C4584" s="217">
        <v>113.83731615642004</v>
      </c>
    </row>
    <row r="4585" spans="2:3" x14ac:dyDescent="0.75">
      <c r="B4585" s="218">
        <v>4522</v>
      </c>
      <c r="C4585" s="217">
        <v>135.52649144176394</v>
      </c>
    </row>
    <row r="4586" spans="2:3" x14ac:dyDescent="0.75">
      <c r="B4586" s="218">
        <v>4523</v>
      </c>
      <c r="C4586" s="217">
        <v>165.8401684250112</v>
      </c>
    </row>
    <row r="4587" spans="2:3" x14ac:dyDescent="0.75">
      <c r="B4587" s="218">
        <v>4524</v>
      </c>
      <c r="C4587" s="217">
        <v>137.39986471754057</v>
      </c>
    </row>
    <row r="4588" spans="2:3" x14ac:dyDescent="0.75">
      <c r="B4588" s="218">
        <v>4525</v>
      </c>
      <c r="C4588" s="217">
        <v>157.79318567733216</v>
      </c>
    </row>
    <row r="4589" spans="2:3" x14ac:dyDescent="0.75">
      <c r="B4589" s="218">
        <v>4526</v>
      </c>
      <c r="C4589" s="217">
        <v>83.844533389951096</v>
      </c>
    </row>
    <row r="4590" spans="2:3" x14ac:dyDescent="0.75">
      <c r="B4590" s="218">
        <v>4527</v>
      </c>
      <c r="C4590" s="217">
        <v>92.088562006072422</v>
      </c>
    </row>
    <row r="4591" spans="2:3" x14ac:dyDescent="0.75">
      <c r="B4591" s="218">
        <v>4528</v>
      </c>
      <c r="C4591" s="217">
        <v>83.246124406083922</v>
      </c>
    </row>
    <row r="4592" spans="2:3" x14ac:dyDescent="0.75">
      <c r="B4592" s="218">
        <v>4529</v>
      </c>
      <c r="C4592" s="217">
        <v>137.06812240493124</v>
      </c>
    </row>
    <row r="4593" spans="2:3" x14ac:dyDescent="0.75">
      <c r="B4593" s="218">
        <v>4530</v>
      </c>
      <c r="C4593" s="217">
        <v>155.04135389437582</v>
      </c>
    </row>
    <row r="4594" spans="2:3" x14ac:dyDescent="0.75">
      <c r="B4594" s="218">
        <v>4531</v>
      </c>
      <c r="C4594" s="217">
        <v>151.07162034549043</v>
      </c>
    </row>
    <row r="4595" spans="2:3" x14ac:dyDescent="0.75">
      <c r="B4595" s="218">
        <v>4532</v>
      </c>
      <c r="C4595" s="217">
        <v>141.91789096938939</v>
      </c>
    </row>
    <row r="4596" spans="2:3" x14ac:dyDescent="0.75">
      <c r="B4596" s="218">
        <v>4533</v>
      </c>
      <c r="C4596" s="217">
        <v>88.619384851304233</v>
      </c>
    </row>
    <row r="4597" spans="2:3" x14ac:dyDescent="0.75">
      <c r="B4597" s="218">
        <v>4534</v>
      </c>
      <c r="C4597" s="217">
        <v>157.23725606359088</v>
      </c>
    </row>
    <row r="4598" spans="2:3" x14ac:dyDescent="0.75">
      <c r="B4598" s="218">
        <v>4535</v>
      </c>
      <c r="C4598" s="217">
        <v>117.14308110151831</v>
      </c>
    </row>
    <row r="4599" spans="2:3" x14ac:dyDescent="0.75">
      <c r="B4599" s="218">
        <v>4536</v>
      </c>
      <c r="C4599" s="217">
        <v>132.99618318531415</v>
      </c>
    </row>
    <row r="4600" spans="2:3" x14ac:dyDescent="0.75">
      <c r="B4600" s="218">
        <v>4537</v>
      </c>
      <c r="C4600" s="217">
        <v>90.14528899757012</v>
      </c>
    </row>
    <row r="4601" spans="2:3" x14ac:dyDescent="0.75">
      <c r="B4601" s="218">
        <v>4538</v>
      </c>
      <c r="C4601" s="217">
        <v>113.06448039484812</v>
      </c>
    </row>
    <row r="4602" spans="2:3" x14ac:dyDescent="0.75">
      <c r="B4602" s="218">
        <v>4539</v>
      </c>
      <c r="C4602" s="217">
        <v>173.89503915880172</v>
      </c>
    </row>
    <row r="4603" spans="2:3" x14ac:dyDescent="0.75">
      <c r="B4603" s="218">
        <v>4540</v>
      </c>
      <c r="C4603" s="217">
        <v>99.751718605869343</v>
      </c>
    </row>
    <row r="4604" spans="2:3" x14ac:dyDescent="0.75">
      <c r="B4604" s="218">
        <v>4541</v>
      </c>
      <c r="C4604" s="217">
        <v>110.22997667740901</v>
      </c>
    </row>
    <row r="4605" spans="2:3" x14ac:dyDescent="0.75">
      <c r="B4605" s="218">
        <v>4542</v>
      </c>
      <c r="C4605" s="217">
        <v>107.13605080281802</v>
      </c>
    </row>
    <row r="4606" spans="2:3" x14ac:dyDescent="0.75">
      <c r="B4606" s="218">
        <v>4543</v>
      </c>
      <c r="C4606" s="217">
        <v>106.54332202376226</v>
      </c>
    </row>
    <row r="4607" spans="2:3" x14ac:dyDescent="0.75">
      <c r="B4607" s="218">
        <v>4544</v>
      </c>
      <c r="C4607" s="217">
        <v>129.04870238745895</v>
      </c>
    </row>
    <row r="4608" spans="2:3" x14ac:dyDescent="0.75">
      <c r="B4608" s="218">
        <v>4545</v>
      </c>
      <c r="C4608" s="217">
        <v>89.824665481688854</v>
      </c>
    </row>
    <row r="4609" spans="2:3" x14ac:dyDescent="0.75">
      <c r="B4609" s="218">
        <v>4546</v>
      </c>
      <c r="C4609" s="217">
        <v>133.0463505377007</v>
      </c>
    </row>
    <row r="4610" spans="2:3" x14ac:dyDescent="0.75">
      <c r="B4610" s="218">
        <v>4547</v>
      </c>
      <c r="C4610" s="217">
        <v>110.5572193577726</v>
      </c>
    </row>
    <row r="4611" spans="2:3" x14ac:dyDescent="0.75">
      <c r="B4611" s="218">
        <v>4548</v>
      </c>
      <c r="C4611" s="217">
        <v>127.84128012536156</v>
      </c>
    </row>
    <row r="4612" spans="2:3" x14ac:dyDescent="0.75">
      <c r="B4612" s="218">
        <v>4549</v>
      </c>
      <c r="C4612" s="217">
        <v>129.41262420263155</v>
      </c>
    </row>
    <row r="4613" spans="2:3" x14ac:dyDescent="0.75">
      <c r="B4613" s="218">
        <v>4550</v>
      </c>
      <c r="C4613" s="217">
        <v>183.23940023497079</v>
      </c>
    </row>
    <row r="4614" spans="2:3" x14ac:dyDescent="0.75">
      <c r="B4614" s="218">
        <v>4551</v>
      </c>
      <c r="C4614" s="217">
        <v>92.599624159130656</v>
      </c>
    </row>
    <row r="4615" spans="2:3" x14ac:dyDescent="0.75">
      <c r="B4615" s="218">
        <v>4552</v>
      </c>
      <c r="C4615" s="217">
        <v>122.50484257051997</v>
      </c>
    </row>
    <row r="4616" spans="2:3" x14ac:dyDescent="0.75">
      <c r="B4616" s="218">
        <v>4553</v>
      </c>
      <c r="C4616" s="217">
        <v>104.09101437651246</v>
      </c>
    </row>
    <row r="4617" spans="2:3" x14ac:dyDescent="0.75">
      <c r="B4617" s="218">
        <v>4554</v>
      </c>
      <c r="C4617" s="217">
        <v>174.01542407206995</v>
      </c>
    </row>
    <row r="4618" spans="2:3" x14ac:dyDescent="0.75">
      <c r="B4618" s="218">
        <v>4555</v>
      </c>
      <c r="C4618" s="217">
        <v>106.20819157836846</v>
      </c>
    </row>
    <row r="4619" spans="2:3" x14ac:dyDescent="0.75">
      <c r="B4619" s="218">
        <v>4556</v>
      </c>
      <c r="C4619" s="217">
        <v>112.41945328919141</v>
      </c>
    </row>
    <row r="4620" spans="2:3" x14ac:dyDescent="0.75">
      <c r="B4620" s="218">
        <v>4557</v>
      </c>
      <c r="C4620" s="217">
        <v>152.16276240179218</v>
      </c>
    </row>
    <row r="4621" spans="2:3" x14ac:dyDescent="0.75">
      <c r="B4621" s="218">
        <v>4558</v>
      </c>
      <c r="C4621" s="217">
        <v>99.181658639459783</v>
      </c>
    </row>
    <row r="4622" spans="2:3" x14ac:dyDescent="0.75">
      <c r="B4622" s="218">
        <v>4559</v>
      </c>
      <c r="C4622" s="217">
        <v>129.60653508485535</v>
      </c>
    </row>
    <row r="4623" spans="2:3" x14ac:dyDescent="0.75">
      <c r="B4623" s="218">
        <v>4560</v>
      </c>
      <c r="C4623" s="217">
        <v>200.09077673410965</v>
      </c>
    </row>
    <row r="4624" spans="2:3" x14ac:dyDescent="0.75">
      <c r="B4624" s="218">
        <v>4561</v>
      </c>
      <c r="C4624" s="217">
        <v>90.351922275652711</v>
      </c>
    </row>
    <row r="4625" spans="2:3" x14ac:dyDescent="0.75">
      <c r="B4625" s="218">
        <v>4562</v>
      </c>
      <c r="C4625" s="217">
        <v>207.82386786241355</v>
      </c>
    </row>
    <row r="4626" spans="2:3" x14ac:dyDescent="0.75">
      <c r="B4626" s="218">
        <v>4563</v>
      </c>
      <c r="C4626" s="217">
        <v>84.840997317679708</v>
      </c>
    </row>
    <row r="4627" spans="2:3" x14ac:dyDescent="0.75">
      <c r="B4627" s="218">
        <v>4564</v>
      </c>
      <c r="C4627" s="217">
        <v>128.36115846046408</v>
      </c>
    </row>
    <row r="4628" spans="2:3" x14ac:dyDescent="0.75">
      <c r="B4628" s="218">
        <v>4565</v>
      </c>
      <c r="C4628" s="217">
        <v>103.04966429582601</v>
      </c>
    </row>
    <row r="4629" spans="2:3" x14ac:dyDescent="0.75">
      <c r="B4629" s="218">
        <v>4566</v>
      </c>
      <c r="C4629" s="217">
        <v>151.98229685958009</v>
      </c>
    </row>
    <row r="4630" spans="2:3" x14ac:dyDescent="0.75">
      <c r="B4630" s="218">
        <v>4567</v>
      </c>
      <c r="C4630" s="217">
        <v>119.22806630880082</v>
      </c>
    </row>
    <row r="4631" spans="2:3" x14ac:dyDescent="0.75">
      <c r="B4631" s="218">
        <v>4568</v>
      </c>
      <c r="C4631" s="217">
        <v>124.28587847461144</v>
      </c>
    </row>
    <row r="4632" spans="2:3" x14ac:dyDescent="0.75">
      <c r="B4632" s="218">
        <v>4569</v>
      </c>
      <c r="C4632" s="217">
        <v>204.90701389540857</v>
      </c>
    </row>
    <row r="4633" spans="2:3" x14ac:dyDescent="0.75">
      <c r="B4633" s="218">
        <v>4570</v>
      </c>
      <c r="C4633" s="217">
        <v>134.19274312872946</v>
      </c>
    </row>
    <row r="4634" spans="2:3" x14ac:dyDescent="0.75">
      <c r="B4634" s="218">
        <v>4571</v>
      </c>
      <c r="C4634" s="217">
        <v>134.72228815449378</v>
      </c>
    </row>
    <row r="4635" spans="2:3" x14ac:dyDescent="0.75">
      <c r="B4635" s="218">
        <v>4572</v>
      </c>
      <c r="C4635" s="217">
        <v>134.39116348872727</v>
      </c>
    </row>
    <row r="4636" spans="2:3" x14ac:dyDescent="0.75">
      <c r="B4636" s="218">
        <v>4573</v>
      </c>
      <c r="C4636" s="217">
        <v>81.332184332320281</v>
      </c>
    </row>
    <row r="4637" spans="2:3" x14ac:dyDescent="0.75">
      <c r="B4637" s="218">
        <v>4574</v>
      </c>
      <c r="C4637" s="217">
        <v>155.30475892002394</v>
      </c>
    </row>
    <row r="4638" spans="2:3" x14ac:dyDescent="0.75">
      <c r="B4638" s="218">
        <v>4575</v>
      </c>
      <c r="C4638" s="217">
        <v>82.466997719034879</v>
      </c>
    </row>
    <row r="4639" spans="2:3" x14ac:dyDescent="0.75">
      <c r="B4639" s="218">
        <v>4576</v>
      </c>
      <c r="C4639" s="217">
        <v>135.81518370816616</v>
      </c>
    </row>
    <row r="4640" spans="2:3" x14ac:dyDescent="0.75">
      <c r="B4640" s="218">
        <v>4577</v>
      </c>
      <c r="C4640" s="217">
        <v>123.36257658373474</v>
      </c>
    </row>
    <row r="4641" spans="2:3" x14ac:dyDescent="0.75">
      <c r="B4641" s="218">
        <v>4578</v>
      </c>
      <c r="C4641" s="217">
        <v>224.52328840156571</v>
      </c>
    </row>
    <row r="4642" spans="2:3" x14ac:dyDescent="0.75">
      <c r="B4642" s="218">
        <v>4579</v>
      </c>
      <c r="C4642" s="217">
        <v>180.96483688800822</v>
      </c>
    </row>
    <row r="4643" spans="2:3" x14ac:dyDescent="0.75">
      <c r="B4643" s="218">
        <v>4580</v>
      </c>
      <c r="C4643" s="217">
        <v>127.35830531234838</v>
      </c>
    </row>
    <row r="4644" spans="2:3" x14ac:dyDescent="0.75">
      <c r="B4644" s="218">
        <v>4581</v>
      </c>
      <c r="C4644" s="217">
        <v>133.91282310408721</v>
      </c>
    </row>
    <row r="4645" spans="2:3" x14ac:dyDescent="0.75">
      <c r="B4645" s="218">
        <v>4582</v>
      </c>
      <c r="C4645" s="217">
        <v>119.02505511693847</v>
      </c>
    </row>
    <row r="4646" spans="2:3" x14ac:dyDescent="0.75">
      <c r="B4646" s="218">
        <v>4583</v>
      </c>
      <c r="C4646" s="217">
        <v>215.22551057929468</v>
      </c>
    </row>
    <row r="4647" spans="2:3" x14ac:dyDescent="0.75">
      <c r="B4647" s="218">
        <v>4584</v>
      </c>
      <c r="C4647" s="217">
        <v>78.734537687263668</v>
      </c>
    </row>
    <row r="4648" spans="2:3" x14ac:dyDescent="0.75">
      <c r="B4648" s="218">
        <v>4585</v>
      </c>
      <c r="C4648" s="217">
        <v>120.61138035014471</v>
      </c>
    </row>
    <row r="4649" spans="2:3" x14ac:dyDescent="0.75">
      <c r="B4649" s="218">
        <v>4586</v>
      </c>
      <c r="C4649" s="217">
        <v>133.921114895302</v>
      </c>
    </row>
    <row r="4650" spans="2:3" x14ac:dyDescent="0.75">
      <c r="B4650" s="218">
        <v>4587</v>
      </c>
      <c r="C4650" s="217">
        <v>123.42111642156657</v>
      </c>
    </row>
    <row r="4651" spans="2:3" x14ac:dyDescent="0.75">
      <c r="B4651" s="218">
        <v>4588</v>
      </c>
      <c r="C4651" s="217">
        <v>135.95576100051909</v>
      </c>
    </row>
    <row r="4652" spans="2:3" x14ac:dyDescent="0.75">
      <c r="B4652" s="218">
        <v>4589</v>
      </c>
      <c r="C4652" s="217">
        <v>96.971402123234398</v>
      </c>
    </row>
    <row r="4653" spans="2:3" x14ac:dyDescent="0.75">
      <c r="B4653" s="218">
        <v>4590</v>
      </c>
      <c r="C4653" s="217">
        <v>153.07932167889271</v>
      </c>
    </row>
    <row r="4654" spans="2:3" x14ac:dyDescent="0.75">
      <c r="B4654" s="218">
        <v>4591</v>
      </c>
      <c r="C4654" s="217">
        <v>122.47854592961372</v>
      </c>
    </row>
    <row r="4655" spans="2:3" x14ac:dyDescent="0.75">
      <c r="B4655" s="218">
        <v>4592</v>
      </c>
      <c r="C4655" s="217">
        <v>66.940296784216741</v>
      </c>
    </row>
    <row r="4656" spans="2:3" x14ac:dyDescent="0.75">
      <c r="B4656" s="218">
        <v>4593</v>
      </c>
      <c r="C4656" s="217">
        <v>128.07441153525932</v>
      </c>
    </row>
    <row r="4657" spans="2:3" x14ac:dyDescent="0.75">
      <c r="B4657" s="218">
        <v>4594</v>
      </c>
      <c r="C4657" s="217">
        <v>115.13357885409202</v>
      </c>
    </row>
    <row r="4658" spans="2:3" x14ac:dyDescent="0.75">
      <c r="B4658" s="218">
        <v>4595</v>
      </c>
      <c r="C4658" s="217">
        <v>161.53858834741004</v>
      </c>
    </row>
    <row r="4659" spans="2:3" x14ac:dyDescent="0.75">
      <c r="B4659" s="218">
        <v>4596</v>
      </c>
      <c r="C4659" s="217">
        <v>141.09523971268172</v>
      </c>
    </row>
    <row r="4660" spans="2:3" x14ac:dyDescent="0.75">
      <c r="B4660" s="218">
        <v>4597</v>
      </c>
      <c r="C4660" s="217">
        <v>178.27787273724186</v>
      </c>
    </row>
    <row r="4661" spans="2:3" x14ac:dyDescent="0.75">
      <c r="B4661" s="218">
        <v>4598</v>
      </c>
      <c r="C4661" s="217">
        <v>109.23043413784215</v>
      </c>
    </row>
    <row r="4662" spans="2:3" x14ac:dyDescent="0.75">
      <c r="B4662" s="218">
        <v>4599</v>
      </c>
      <c r="C4662" s="217">
        <v>170.77932229908444</v>
      </c>
    </row>
    <row r="4663" spans="2:3" x14ac:dyDescent="0.75">
      <c r="B4663" s="218">
        <v>4600</v>
      </c>
      <c r="C4663" s="217">
        <v>137.28603946633331</v>
      </c>
    </row>
    <row r="4664" spans="2:3" x14ac:dyDescent="0.75">
      <c r="B4664" s="218">
        <v>4601</v>
      </c>
      <c r="C4664" s="217">
        <v>92.625153382014204</v>
      </c>
    </row>
    <row r="4665" spans="2:3" x14ac:dyDescent="0.75">
      <c r="B4665" s="218">
        <v>4602</v>
      </c>
      <c r="C4665" s="217">
        <v>113.9112068532792</v>
      </c>
    </row>
    <row r="4666" spans="2:3" x14ac:dyDescent="0.75">
      <c r="B4666" s="218">
        <v>4603</v>
      </c>
      <c r="C4666" s="217">
        <v>176.80980031386127</v>
      </c>
    </row>
    <row r="4667" spans="2:3" x14ac:dyDescent="0.75">
      <c r="B4667" s="218">
        <v>4604</v>
      </c>
      <c r="C4667" s="217">
        <v>153.29259714657277</v>
      </c>
    </row>
    <row r="4668" spans="2:3" x14ac:dyDescent="0.75">
      <c r="B4668" s="218">
        <v>4605</v>
      </c>
      <c r="C4668" s="217">
        <v>128.23127266258436</v>
      </c>
    </row>
    <row r="4669" spans="2:3" x14ac:dyDescent="0.75">
      <c r="B4669" s="218">
        <v>4606</v>
      </c>
      <c r="C4669" s="217">
        <v>76.005735496273843</v>
      </c>
    </row>
    <row r="4670" spans="2:3" x14ac:dyDescent="0.75">
      <c r="B4670" s="218">
        <v>4607</v>
      </c>
      <c r="C4670" s="217">
        <v>92.105103566055263</v>
      </c>
    </row>
    <row r="4671" spans="2:3" x14ac:dyDescent="0.75">
      <c r="B4671" s="218">
        <v>4608</v>
      </c>
      <c r="C4671" s="217">
        <v>179.68726448362233</v>
      </c>
    </row>
    <row r="4672" spans="2:3" x14ac:dyDescent="0.75">
      <c r="B4672" s="218">
        <v>4609</v>
      </c>
      <c r="C4672" s="217">
        <v>207.12972719101614</v>
      </c>
    </row>
    <row r="4673" spans="2:3" x14ac:dyDescent="0.75">
      <c r="B4673" s="218">
        <v>4610</v>
      </c>
      <c r="C4673" s="217">
        <v>100.46646184537592</v>
      </c>
    </row>
    <row r="4674" spans="2:3" x14ac:dyDescent="0.75">
      <c r="B4674" s="218">
        <v>4611</v>
      </c>
      <c r="C4674" s="217">
        <v>75.340779038741729</v>
      </c>
    </row>
    <row r="4675" spans="2:3" x14ac:dyDescent="0.75">
      <c r="B4675" s="218">
        <v>4612</v>
      </c>
      <c r="C4675" s="217">
        <v>131.12239993215675</v>
      </c>
    </row>
    <row r="4676" spans="2:3" x14ac:dyDescent="0.75">
      <c r="B4676" s="218">
        <v>4613</v>
      </c>
      <c r="C4676" s="217">
        <v>210.72002188492706</v>
      </c>
    </row>
    <row r="4677" spans="2:3" x14ac:dyDescent="0.75">
      <c r="B4677" s="218">
        <v>4614</v>
      </c>
      <c r="C4677" s="217">
        <v>118.05232809803809</v>
      </c>
    </row>
    <row r="4678" spans="2:3" x14ac:dyDescent="0.75">
      <c r="B4678" s="218">
        <v>4615</v>
      </c>
      <c r="C4678" s="217">
        <v>84.887589686048159</v>
      </c>
    </row>
    <row r="4679" spans="2:3" x14ac:dyDescent="0.75">
      <c r="B4679" s="218">
        <v>4616</v>
      </c>
      <c r="C4679" s="217">
        <v>131.79762046806999</v>
      </c>
    </row>
    <row r="4680" spans="2:3" x14ac:dyDescent="0.75">
      <c r="B4680" s="218">
        <v>4617</v>
      </c>
      <c r="C4680" s="217">
        <v>153.81719937823866</v>
      </c>
    </row>
    <row r="4681" spans="2:3" x14ac:dyDescent="0.75">
      <c r="B4681" s="218">
        <v>4618</v>
      </c>
      <c r="C4681" s="217">
        <v>135.28773860056106</v>
      </c>
    </row>
    <row r="4682" spans="2:3" x14ac:dyDescent="0.75">
      <c r="B4682" s="218">
        <v>4619</v>
      </c>
      <c r="C4682" s="217">
        <v>157.30621873211322</v>
      </c>
    </row>
    <row r="4683" spans="2:3" x14ac:dyDescent="0.75">
      <c r="B4683" s="218">
        <v>4620</v>
      </c>
      <c r="C4683" s="217">
        <v>136.23763579360096</v>
      </c>
    </row>
    <row r="4684" spans="2:3" x14ac:dyDescent="0.75">
      <c r="B4684" s="218">
        <v>4621</v>
      </c>
      <c r="C4684" s="217">
        <v>104.925763497605</v>
      </c>
    </row>
    <row r="4685" spans="2:3" x14ac:dyDescent="0.75">
      <c r="B4685" s="218">
        <v>4622</v>
      </c>
      <c r="C4685" s="217">
        <v>109.69614876584392</v>
      </c>
    </row>
    <row r="4686" spans="2:3" x14ac:dyDescent="0.75">
      <c r="B4686" s="218">
        <v>4623</v>
      </c>
      <c r="C4686" s="217">
        <v>93.251500825976194</v>
      </c>
    </row>
    <row r="4687" spans="2:3" x14ac:dyDescent="0.75">
      <c r="B4687" s="218">
        <v>4624</v>
      </c>
      <c r="C4687" s="217">
        <v>130.6935541055</v>
      </c>
    </row>
    <row r="4688" spans="2:3" x14ac:dyDescent="0.75">
      <c r="B4688" s="218">
        <v>4625</v>
      </c>
      <c r="C4688" s="217">
        <v>193.88981674752597</v>
      </c>
    </row>
    <row r="4689" spans="2:3" x14ac:dyDescent="0.75">
      <c r="B4689" s="218">
        <v>4626</v>
      </c>
      <c r="C4689" s="217">
        <v>121.95672324031563</v>
      </c>
    </row>
    <row r="4690" spans="2:3" x14ac:dyDescent="0.75">
      <c r="B4690" s="218">
        <v>4627</v>
      </c>
      <c r="C4690" s="217">
        <v>165.66931928846762</v>
      </c>
    </row>
    <row r="4691" spans="2:3" x14ac:dyDescent="0.75">
      <c r="B4691" s="218">
        <v>4628</v>
      </c>
      <c r="C4691" s="217">
        <v>105.76721463699464</v>
      </c>
    </row>
    <row r="4692" spans="2:3" x14ac:dyDescent="0.75">
      <c r="B4692" s="218">
        <v>4629</v>
      </c>
      <c r="C4692" s="217">
        <v>158.96251716091876</v>
      </c>
    </row>
    <row r="4693" spans="2:3" x14ac:dyDescent="0.75">
      <c r="B4693" s="218">
        <v>4630</v>
      </c>
      <c r="C4693" s="217">
        <v>94.487446551332653</v>
      </c>
    </row>
    <row r="4694" spans="2:3" x14ac:dyDescent="0.75">
      <c r="B4694" s="218">
        <v>4631</v>
      </c>
      <c r="C4694" s="217">
        <v>54.895468403799519</v>
      </c>
    </row>
    <row r="4695" spans="2:3" x14ac:dyDescent="0.75">
      <c r="B4695" s="218">
        <v>4632</v>
      </c>
      <c r="C4695" s="217">
        <v>170.19791632992917</v>
      </c>
    </row>
    <row r="4696" spans="2:3" x14ac:dyDescent="0.75">
      <c r="B4696" s="218">
        <v>4633</v>
      </c>
      <c r="C4696" s="217">
        <v>154.4099042444665</v>
      </c>
    </row>
    <row r="4697" spans="2:3" x14ac:dyDescent="0.75">
      <c r="B4697" s="218">
        <v>4634</v>
      </c>
      <c r="C4697" s="217">
        <v>141.38544220582509</v>
      </c>
    </row>
    <row r="4698" spans="2:3" x14ac:dyDescent="0.75">
      <c r="B4698" s="218">
        <v>4635</v>
      </c>
      <c r="C4698" s="217">
        <v>89.324377667040721</v>
      </c>
    </row>
    <row r="4699" spans="2:3" x14ac:dyDescent="0.75">
      <c r="B4699" s="218">
        <v>4636</v>
      </c>
      <c r="C4699" s="217">
        <v>245.97400578138772</v>
      </c>
    </row>
    <row r="4700" spans="2:3" x14ac:dyDescent="0.75">
      <c r="B4700" s="218">
        <v>4637</v>
      </c>
      <c r="C4700" s="217">
        <v>164.98249807904591</v>
      </c>
    </row>
    <row r="4701" spans="2:3" x14ac:dyDescent="0.75">
      <c r="B4701" s="218">
        <v>4638</v>
      </c>
      <c r="C4701" s="217">
        <v>192.22007209568937</v>
      </c>
    </row>
    <row r="4702" spans="2:3" x14ac:dyDescent="0.75">
      <c r="B4702" s="218">
        <v>4639</v>
      </c>
      <c r="C4702" s="217">
        <v>143.09918089420736</v>
      </c>
    </row>
    <row r="4703" spans="2:3" x14ac:dyDescent="0.75">
      <c r="B4703" s="218">
        <v>4640</v>
      </c>
      <c r="C4703" s="217">
        <v>108.71737292527131</v>
      </c>
    </row>
    <row r="4704" spans="2:3" x14ac:dyDescent="0.75">
      <c r="B4704" s="218">
        <v>4641</v>
      </c>
      <c r="C4704" s="217">
        <v>124.12374723669785</v>
      </c>
    </row>
    <row r="4705" spans="2:3" x14ac:dyDescent="0.75">
      <c r="B4705" s="218">
        <v>4642</v>
      </c>
      <c r="C4705" s="217">
        <v>116.61489359538662</v>
      </c>
    </row>
    <row r="4706" spans="2:3" x14ac:dyDescent="0.75">
      <c r="B4706" s="218">
        <v>4643</v>
      </c>
      <c r="C4706" s="217">
        <v>48.146075350921734</v>
      </c>
    </row>
    <row r="4707" spans="2:3" x14ac:dyDescent="0.75">
      <c r="B4707" s="218">
        <v>4644</v>
      </c>
      <c r="C4707" s="217">
        <v>97.053941012793643</v>
      </c>
    </row>
    <row r="4708" spans="2:3" x14ac:dyDescent="0.75">
      <c r="B4708" s="218">
        <v>4645</v>
      </c>
      <c r="C4708" s="217">
        <v>155.75142034292531</v>
      </c>
    </row>
    <row r="4709" spans="2:3" x14ac:dyDescent="0.75">
      <c r="B4709" s="218">
        <v>4646</v>
      </c>
      <c r="C4709" s="217">
        <v>71.554206082449738</v>
      </c>
    </row>
    <row r="4710" spans="2:3" x14ac:dyDescent="0.75">
      <c r="B4710" s="218">
        <v>4647</v>
      </c>
      <c r="C4710" s="217">
        <v>75.412207375073876</v>
      </c>
    </row>
    <row r="4711" spans="2:3" x14ac:dyDescent="0.75">
      <c r="B4711" s="218">
        <v>4648</v>
      </c>
      <c r="C4711" s="217">
        <v>115.8326461202203</v>
      </c>
    </row>
    <row r="4712" spans="2:3" x14ac:dyDescent="0.75">
      <c r="B4712" s="218">
        <v>4649</v>
      </c>
      <c r="C4712" s="217">
        <v>149.11238712644325</v>
      </c>
    </row>
    <row r="4713" spans="2:3" x14ac:dyDescent="0.75">
      <c r="B4713" s="218">
        <v>4650</v>
      </c>
      <c r="C4713" s="217">
        <v>210.80968345254561</v>
      </c>
    </row>
    <row r="4714" spans="2:3" x14ac:dyDescent="0.75">
      <c r="B4714" s="218">
        <v>4651</v>
      </c>
      <c r="C4714" s="217">
        <v>232.53216990064726</v>
      </c>
    </row>
    <row r="4715" spans="2:3" x14ac:dyDescent="0.75">
      <c r="B4715" s="218">
        <v>4652</v>
      </c>
      <c r="C4715" s="217">
        <v>126.56131599122477</v>
      </c>
    </row>
    <row r="4716" spans="2:3" x14ac:dyDescent="0.75">
      <c r="B4716" s="218">
        <v>4653</v>
      </c>
      <c r="C4716" s="217">
        <v>172.14641584664696</v>
      </c>
    </row>
    <row r="4717" spans="2:3" x14ac:dyDescent="0.75">
      <c r="B4717" s="218">
        <v>4654</v>
      </c>
      <c r="C4717" s="217">
        <v>181.48219277036765</v>
      </c>
    </row>
    <row r="4718" spans="2:3" x14ac:dyDescent="0.75">
      <c r="B4718" s="218">
        <v>4655</v>
      </c>
      <c r="C4718" s="217">
        <v>134.75549015742257</v>
      </c>
    </row>
    <row r="4719" spans="2:3" x14ac:dyDescent="0.75">
      <c r="B4719" s="218">
        <v>4656</v>
      </c>
      <c r="C4719" s="217">
        <v>86.352080191977379</v>
      </c>
    </row>
    <row r="4720" spans="2:3" x14ac:dyDescent="0.75">
      <c r="B4720" s="218">
        <v>4657</v>
      </c>
      <c r="C4720" s="217">
        <v>89.620274084962773</v>
      </c>
    </row>
    <row r="4721" spans="2:3" x14ac:dyDescent="0.75">
      <c r="B4721" s="218">
        <v>4658</v>
      </c>
      <c r="C4721" s="217">
        <v>160.31496177689002</v>
      </c>
    </row>
    <row r="4722" spans="2:3" x14ac:dyDescent="0.75">
      <c r="B4722" s="218">
        <v>4659</v>
      </c>
      <c r="C4722" s="217">
        <v>178.12517407904002</v>
      </c>
    </row>
    <row r="4723" spans="2:3" x14ac:dyDescent="0.75">
      <c r="B4723" s="218">
        <v>4660</v>
      </c>
      <c r="C4723" s="217">
        <v>180.75571122062536</v>
      </c>
    </row>
    <row r="4724" spans="2:3" x14ac:dyDescent="0.75">
      <c r="B4724" s="218">
        <v>4661</v>
      </c>
      <c r="C4724" s="217">
        <v>122.10148717271268</v>
      </c>
    </row>
    <row r="4725" spans="2:3" x14ac:dyDescent="0.75">
      <c r="B4725" s="218">
        <v>4662</v>
      </c>
      <c r="C4725" s="217">
        <v>144.08621528779085</v>
      </c>
    </row>
    <row r="4726" spans="2:3" x14ac:dyDescent="0.75">
      <c r="B4726" s="218">
        <v>4663</v>
      </c>
      <c r="C4726" s="217">
        <v>145.3294617010709</v>
      </c>
    </row>
    <row r="4727" spans="2:3" x14ac:dyDescent="0.75">
      <c r="B4727" s="218">
        <v>4664</v>
      </c>
      <c r="C4727" s="217">
        <v>130.47234588148254</v>
      </c>
    </row>
    <row r="4728" spans="2:3" x14ac:dyDescent="0.75">
      <c r="B4728" s="218">
        <v>4665</v>
      </c>
      <c r="C4728" s="217">
        <v>227.55759356836205</v>
      </c>
    </row>
    <row r="4729" spans="2:3" x14ac:dyDescent="0.75">
      <c r="B4729" s="218">
        <v>4666</v>
      </c>
      <c r="C4729" s="217">
        <v>119.44936514084912</v>
      </c>
    </row>
    <row r="4730" spans="2:3" x14ac:dyDescent="0.75">
      <c r="B4730" s="218">
        <v>4667</v>
      </c>
      <c r="C4730" s="217">
        <v>132.72301028738022</v>
      </c>
    </row>
    <row r="4731" spans="2:3" x14ac:dyDescent="0.75">
      <c r="B4731" s="218">
        <v>4668</v>
      </c>
      <c r="C4731" s="217">
        <v>142.02658424438238</v>
      </c>
    </row>
    <row r="4732" spans="2:3" x14ac:dyDescent="0.75">
      <c r="B4732" s="218">
        <v>4669</v>
      </c>
      <c r="C4732" s="217">
        <v>123.84627103387176</v>
      </c>
    </row>
    <row r="4733" spans="2:3" x14ac:dyDescent="0.75">
      <c r="B4733" s="218">
        <v>4670</v>
      </c>
      <c r="C4733" s="217">
        <v>94.450330228545809</v>
      </c>
    </row>
    <row r="4734" spans="2:3" x14ac:dyDescent="0.75">
      <c r="B4734" s="218">
        <v>4671</v>
      </c>
      <c r="C4734" s="217">
        <v>84.084858004851512</v>
      </c>
    </row>
    <row r="4735" spans="2:3" x14ac:dyDescent="0.75">
      <c r="B4735" s="218">
        <v>4672</v>
      </c>
      <c r="C4735" s="217">
        <v>133.96290407643377</v>
      </c>
    </row>
    <row r="4736" spans="2:3" x14ac:dyDescent="0.75">
      <c r="B4736" s="218">
        <v>4673</v>
      </c>
      <c r="C4736" s="217">
        <v>78.752982625833283</v>
      </c>
    </row>
    <row r="4737" spans="2:3" x14ac:dyDescent="0.75">
      <c r="B4737" s="218">
        <v>4674</v>
      </c>
      <c r="C4737" s="217">
        <v>168.12049020523497</v>
      </c>
    </row>
    <row r="4738" spans="2:3" x14ac:dyDescent="0.75">
      <c r="B4738" s="218">
        <v>4675</v>
      </c>
      <c r="C4738" s="217">
        <v>215.88784168176073</v>
      </c>
    </row>
    <row r="4739" spans="2:3" x14ac:dyDescent="0.75">
      <c r="B4739" s="218">
        <v>4676</v>
      </c>
      <c r="C4739" s="217">
        <v>109.50929045340541</v>
      </c>
    </row>
    <row r="4740" spans="2:3" x14ac:dyDescent="0.75">
      <c r="B4740" s="218">
        <v>4677</v>
      </c>
      <c r="C4740" s="217">
        <v>148.1241063398549</v>
      </c>
    </row>
    <row r="4741" spans="2:3" x14ac:dyDescent="0.75">
      <c r="B4741" s="218">
        <v>4678</v>
      </c>
      <c r="C4741" s="217">
        <v>134.66573731079114</v>
      </c>
    </row>
    <row r="4742" spans="2:3" x14ac:dyDescent="0.75">
      <c r="B4742" s="218">
        <v>4679</v>
      </c>
      <c r="C4742" s="217">
        <v>64.268886118526552</v>
      </c>
    </row>
    <row r="4743" spans="2:3" x14ac:dyDescent="0.75">
      <c r="B4743" s="218">
        <v>4680</v>
      </c>
      <c r="C4743" s="217">
        <v>118.8859437537747</v>
      </c>
    </row>
    <row r="4744" spans="2:3" x14ac:dyDescent="0.75">
      <c r="B4744" s="218">
        <v>4681</v>
      </c>
      <c r="C4744" s="217">
        <v>84.222710098795517</v>
      </c>
    </row>
    <row r="4745" spans="2:3" x14ac:dyDescent="0.75">
      <c r="B4745" s="218">
        <v>4682</v>
      </c>
      <c r="C4745" s="217">
        <v>82.765529711984414</v>
      </c>
    </row>
    <row r="4746" spans="2:3" x14ac:dyDescent="0.75">
      <c r="B4746" s="218">
        <v>4683</v>
      </c>
      <c r="C4746" s="217">
        <v>123.45480220156722</v>
      </c>
    </row>
    <row r="4747" spans="2:3" x14ac:dyDescent="0.75">
      <c r="B4747" s="218">
        <v>4684</v>
      </c>
      <c r="C4747" s="217">
        <v>94.525939987049327</v>
      </c>
    </row>
    <row r="4748" spans="2:3" x14ac:dyDescent="0.75">
      <c r="B4748" s="218">
        <v>4685</v>
      </c>
      <c r="C4748" s="217">
        <v>85.681504139643735</v>
      </c>
    </row>
    <row r="4749" spans="2:3" x14ac:dyDescent="0.75">
      <c r="B4749" s="218">
        <v>4686</v>
      </c>
      <c r="C4749" s="217">
        <v>95.146981662927686</v>
      </c>
    </row>
    <row r="4750" spans="2:3" x14ac:dyDescent="0.75">
      <c r="B4750" s="218">
        <v>4687</v>
      </c>
      <c r="C4750" s="217">
        <v>129.3686503476429</v>
      </c>
    </row>
    <row r="4751" spans="2:3" x14ac:dyDescent="0.75">
      <c r="B4751" s="218">
        <v>4688</v>
      </c>
      <c r="C4751" s="217">
        <v>86.169956190119819</v>
      </c>
    </row>
    <row r="4752" spans="2:3" x14ac:dyDescent="0.75">
      <c r="B4752" s="218">
        <v>4689</v>
      </c>
      <c r="C4752" s="217">
        <v>134.61893793578184</v>
      </c>
    </row>
    <row r="4753" spans="2:3" x14ac:dyDescent="0.75">
      <c r="B4753" s="218">
        <v>4690</v>
      </c>
      <c r="C4753" s="217">
        <v>107.15532537817728</v>
      </c>
    </row>
    <row r="4754" spans="2:3" x14ac:dyDescent="0.75">
      <c r="B4754" s="218">
        <v>4691</v>
      </c>
      <c r="C4754" s="217">
        <v>76.001852192802275</v>
      </c>
    </row>
    <row r="4755" spans="2:3" x14ac:dyDescent="0.75">
      <c r="B4755" s="218">
        <v>4692</v>
      </c>
      <c r="C4755" s="217">
        <v>105.54702235026191</v>
      </c>
    </row>
    <row r="4756" spans="2:3" x14ac:dyDescent="0.75">
      <c r="B4756" s="218">
        <v>4693</v>
      </c>
      <c r="C4756" s="217">
        <v>116.06800951935962</v>
      </c>
    </row>
    <row r="4757" spans="2:3" x14ac:dyDescent="0.75">
      <c r="B4757" s="218">
        <v>4694</v>
      </c>
      <c r="C4757" s="217">
        <v>140.97990453342038</v>
      </c>
    </row>
    <row r="4758" spans="2:3" x14ac:dyDescent="0.75">
      <c r="B4758" s="218">
        <v>4695</v>
      </c>
      <c r="C4758" s="217">
        <v>129.00300400809923</v>
      </c>
    </row>
    <row r="4759" spans="2:3" x14ac:dyDescent="0.75">
      <c r="B4759" s="218">
        <v>4696</v>
      </c>
      <c r="C4759" s="217">
        <v>131.96929205220437</v>
      </c>
    </row>
    <row r="4760" spans="2:3" x14ac:dyDescent="0.75">
      <c r="B4760" s="218">
        <v>4697</v>
      </c>
      <c r="C4760" s="217">
        <v>138.90852382591925</v>
      </c>
    </row>
    <row r="4761" spans="2:3" x14ac:dyDescent="0.75">
      <c r="B4761" s="218">
        <v>4698</v>
      </c>
      <c r="C4761" s="217">
        <v>98.116060218186021</v>
      </c>
    </row>
    <row r="4762" spans="2:3" x14ac:dyDescent="0.75">
      <c r="B4762" s="218">
        <v>4699</v>
      </c>
      <c r="C4762" s="217">
        <v>69.774203638405012</v>
      </c>
    </row>
    <row r="4763" spans="2:3" x14ac:dyDescent="0.75">
      <c r="B4763" s="218">
        <v>4700</v>
      </c>
      <c r="C4763" s="217">
        <v>186.6323450485668</v>
      </c>
    </row>
    <row r="4764" spans="2:3" x14ac:dyDescent="0.75">
      <c r="B4764" s="218">
        <v>4701</v>
      </c>
      <c r="C4764" s="217">
        <v>143.82388840412145</v>
      </c>
    </row>
    <row r="4765" spans="2:3" x14ac:dyDescent="0.75">
      <c r="B4765" s="218">
        <v>4702</v>
      </c>
      <c r="C4765" s="217">
        <v>118.89372231275478</v>
      </c>
    </row>
    <row r="4766" spans="2:3" x14ac:dyDescent="0.75">
      <c r="B4766" s="218">
        <v>4703</v>
      </c>
      <c r="C4766" s="217">
        <v>100.52866612490079</v>
      </c>
    </row>
    <row r="4767" spans="2:3" x14ac:dyDescent="0.75">
      <c r="B4767" s="218">
        <v>4704</v>
      </c>
      <c r="C4767" s="217">
        <v>118.80427274913704</v>
      </c>
    </row>
    <row r="4768" spans="2:3" x14ac:dyDescent="0.75">
      <c r="B4768" s="218">
        <v>4705</v>
      </c>
      <c r="C4768" s="217">
        <v>203.16876857869639</v>
      </c>
    </row>
    <row r="4769" spans="2:3" x14ac:dyDescent="0.75">
      <c r="B4769" s="218">
        <v>4706</v>
      </c>
      <c r="C4769" s="217">
        <v>115.19764257167252</v>
      </c>
    </row>
    <row r="4770" spans="2:3" x14ac:dyDescent="0.75">
      <c r="B4770" s="218">
        <v>4707</v>
      </c>
      <c r="C4770" s="217">
        <v>142.40662078108883</v>
      </c>
    </row>
    <row r="4771" spans="2:3" x14ac:dyDescent="0.75">
      <c r="B4771" s="218">
        <v>4708</v>
      </c>
      <c r="C4771" s="217">
        <v>128.74662735546144</v>
      </c>
    </row>
    <row r="4772" spans="2:3" x14ac:dyDescent="0.75">
      <c r="B4772" s="218">
        <v>4709</v>
      </c>
      <c r="C4772" s="217">
        <v>253.08183595872956</v>
      </c>
    </row>
    <row r="4773" spans="2:3" x14ac:dyDescent="0.75">
      <c r="B4773" s="218">
        <v>4710</v>
      </c>
      <c r="C4773" s="217">
        <v>104.16609819306314</v>
      </c>
    </row>
    <row r="4774" spans="2:3" x14ac:dyDescent="0.75">
      <c r="B4774" s="218">
        <v>4711</v>
      </c>
      <c r="C4774" s="217">
        <v>112.61886280161035</v>
      </c>
    </row>
    <row r="4775" spans="2:3" x14ac:dyDescent="0.75">
      <c r="B4775" s="218">
        <v>4712</v>
      </c>
      <c r="C4775" s="217">
        <v>177.24002261295161</v>
      </c>
    </row>
    <row r="4776" spans="2:3" x14ac:dyDescent="0.75">
      <c r="B4776" s="218">
        <v>4713</v>
      </c>
      <c r="C4776" s="217">
        <v>174.53863276522469</v>
      </c>
    </row>
    <row r="4777" spans="2:3" x14ac:dyDescent="0.75">
      <c r="B4777" s="218">
        <v>4714</v>
      </c>
      <c r="C4777" s="217">
        <v>160.96173667510044</v>
      </c>
    </row>
    <row r="4778" spans="2:3" x14ac:dyDescent="0.75">
      <c r="B4778" s="218">
        <v>4715</v>
      </c>
      <c r="C4778" s="217">
        <v>185.01755381577749</v>
      </c>
    </row>
    <row r="4779" spans="2:3" x14ac:dyDescent="0.75">
      <c r="B4779" s="218">
        <v>4716</v>
      </c>
      <c r="C4779" s="217">
        <v>143.2916214319489</v>
      </c>
    </row>
    <row r="4780" spans="2:3" x14ac:dyDescent="0.75">
      <c r="B4780" s="218">
        <v>4717</v>
      </c>
      <c r="C4780" s="217">
        <v>166.04407239466443</v>
      </c>
    </row>
    <row r="4781" spans="2:3" x14ac:dyDescent="0.75">
      <c r="B4781" s="218">
        <v>4718</v>
      </c>
      <c r="C4781" s="217">
        <v>127.79194867602139</v>
      </c>
    </row>
    <row r="4782" spans="2:3" x14ac:dyDescent="0.75">
      <c r="B4782" s="218">
        <v>4719</v>
      </c>
      <c r="C4782" s="217">
        <v>123.81589151775837</v>
      </c>
    </row>
    <row r="4783" spans="2:3" x14ac:dyDescent="0.75">
      <c r="B4783" s="218">
        <v>4720</v>
      </c>
      <c r="C4783" s="217">
        <v>221.5296445939567</v>
      </c>
    </row>
    <row r="4784" spans="2:3" x14ac:dyDescent="0.75">
      <c r="B4784" s="218">
        <v>4721</v>
      </c>
      <c r="C4784" s="217">
        <v>185.10133896019158</v>
      </c>
    </row>
    <row r="4785" spans="2:3" x14ac:dyDescent="0.75">
      <c r="B4785" s="218">
        <v>4722</v>
      </c>
      <c r="C4785" s="217">
        <v>96.251154878109503</v>
      </c>
    </row>
    <row r="4786" spans="2:3" x14ac:dyDescent="0.75">
      <c r="B4786" s="218">
        <v>4723</v>
      </c>
      <c r="C4786" s="217">
        <v>70.945683791628312</v>
      </c>
    </row>
    <row r="4787" spans="2:3" x14ac:dyDescent="0.75">
      <c r="B4787" s="218">
        <v>4724</v>
      </c>
      <c r="C4787" s="217">
        <v>121.71893650312171</v>
      </c>
    </row>
    <row r="4788" spans="2:3" x14ac:dyDescent="0.75">
      <c r="B4788" s="218">
        <v>4725</v>
      </c>
      <c r="C4788" s="217">
        <v>115.99169364164433</v>
      </c>
    </row>
    <row r="4789" spans="2:3" x14ac:dyDescent="0.75">
      <c r="B4789" s="218">
        <v>4726</v>
      </c>
      <c r="C4789" s="217">
        <v>145.9870138600354</v>
      </c>
    </row>
    <row r="4790" spans="2:3" x14ac:dyDescent="0.75">
      <c r="B4790" s="218">
        <v>4727</v>
      </c>
      <c r="C4790" s="217">
        <v>141.91757794640344</v>
      </c>
    </row>
    <row r="4791" spans="2:3" x14ac:dyDescent="0.75">
      <c r="B4791" s="218">
        <v>4728</v>
      </c>
      <c r="C4791" s="217">
        <v>79.761207469438162</v>
      </c>
    </row>
    <row r="4792" spans="2:3" x14ac:dyDescent="0.75">
      <c r="B4792" s="218">
        <v>4729</v>
      </c>
      <c r="C4792" s="217">
        <v>169.98399570553622</v>
      </c>
    </row>
    <row r="4793" spans="2:3" x14ac:dyDescent="0.75">
      <c r="B4793" s="218">
        <v>4730</v>
      </c>
      <c r="C4793" s="217">
        <v>171.14053208224411</v>
      </c>
    </row>
    <row r="4794" spans="2:3" x14ac:dyDescent="0.75">
      <c r="B4794" s="218">
        <v>4731</v>
      </c>
      <c r="C4794" s="217">
        <v>250.77027143694605</v>
      </c>
    </row>
    <row r="4795" spans="2:3" x14ac:dyDescent="0.75">
      <c r="B4795" s="218">
        <v>4732</v>
      </c>
      <c r="C4795" s="217">
        <v>112.01994168076514</v>
      </c>
    </row>
    <row r="4796" spans="2:3" x14ac:dyDescent="0.75">
      <c r="B4796" s="218">
        <v>4733</v>
      </c>
      <c r="C4796" s="217">
        <v>103.97718066039373</v>
      </c>
    </row>
    <row r="4797" spans="2:3" x14ac:dyDescent="0.75">
      <c r="B4797" s="218">
        <v>4734</v>
      </c>
      <c r="C4797" s="217">
        <v>105.95884241251254</v>
      </c>
    </row>
    <row r="4798" spans="2:3" x14ac:dyDescent="0.75">
      <c r="B4798" s="218">
        <v>4735</v>
      </c>
      <c r="C4798" s="217">
        <v>88.623793611410903</v>
      </c>
    </row>
    <row r="4799" spans="2:3" x14ac:dyDescent="0.75">
      <c r="B4799" s="218">
        <v>4736</v>
      </c>
      <c r="C4799" s="217">
        <v>225.94547236185412</v>
      </c>
    </row>
    <row r="4800" spans="2:3" x14ac:dyDescent="0.75">
      <c r="B4800" s="218">
        <v>4737</v>
      </c>
      <c r="C4800" s="217">
        <v>157.97528879347956</v>
      </c>
    </row>
    <row r="4801" spans="2:3" x14ac:dyDescent="0.75">
      <c r="B4801" s="218">
        <v>4738</v>
      </c>
      <c r="C4801" s="217">
        <v>110.49711034542156</v>
      </c>
    </row>
    <row r="4802" spans="2:3" x14ac:dyDescent="0.75">
      <c r="B4802" s="218">
        <v>4739</v>
      </c>
      <c r="C4802" s="217">
        <v>116.41039763803744</v>
      </c>
    </row>
    <row r="4803" spans="2:3" x14ac:dyDescent="0.75">
      <c r="B4803" s="218">
        <v>4740</v>
      </c>
      <c r="C4803" s="217">
        <v>131.01380188390553</v>
      </c>
    </row>
    <row r="4804" spans="2:3" x14ac:dyDescent="0.75">
      <c r="B4804" s="218">
        <v>4741</v>
      </c>
      <c r="C4804" s="217">
        <v>172.08727563846881</v>
      </c>
    </row>
    <row r="4805" spans="2:3" x14ac:dyDescent="0.75">
      <c r="B4805" s="218">
        <v>4742</v>
      </c>
      <c r="C4805" s="217">
        <v>107.1805113243155</v>
      </c>
    </row>
    <row r="4806" spans="2:3" x14ac:dyDescent="0.75">
      <c r="B4806" s="218">
        <v>4743</v>
      </c>
      <c r="C4806" s="217">
        <v>223.35398840351084</v>
      </c>
    </row>
    <row r="4807" spans="2:3" x14ac:dyDescent="0.75">
      <c r="B4807" s="218">
        <v>4744</v>
      </c>
      <c r="C4807" s="217">
        <v>86.388832196700278</v>
      </c>
    </row>
    <row r="4808" spans="2:3" x14ac:dyDescent="0.75">
      <c r="B4808" s="218">
        <v>4745</v>
      </c>
      <c r="C4808" s="217">
        <v>111.62059617407905</v>
      </c>
    </row>
    <row r="4809" spans="2:3" x14ac:dyDescent="0.75">
      <c r="B4809" s="218">
        <v>4746</v>
      </c>
      <c r="C4809" s="217">
        <v>241.69417796460681</v>
      </c>
    </row>
    <row r="4810" spans="2:3" x14ac:dyDescent="0.75">
      <c r="B4810" s="218">
        <v>4747</v>
      </c>
      <c r="C4810" s="217">
        <v>128.21771588242308</v>
      </c>
    </row>
    <row r="4811" spans="2:3" x14ac:dyDescent="0.75">
      <c r="B4811" s="218">
        <v>4748</v>
      </c>
      <c r="C4811" s="217">
        <v>135.17376302896463</v>
      </c>
    </row>
    <row r="4812" spans="2:3" x14ac:dyDescent="0.75">
      <c r="B4812" s="218">
        <v>4749</v>
      </c>
      <c r="C4812" s="217">
        <v>120.59597789769195</v>
      </c>
    </row>
    <row r="4813" spans="2:3" x14ac:dyDescent="0.75">
      <c r="B4813" s="218">
        <v>4750</v>
      </c>
      <c r="C4813" s="217">
        <v>104.8390114985536</v>
      </c>
    </row>
    <row r="4814" spans="2:3" x14ac:dyDescent="0.75">
      <c r="B4814" s="218">
        <v>4751</v>
      </c>
      <c r="C4814" s="217">
        <v>203.68754420777219</v>
      </c>
    </row>
    <row r="4815" spans="2:3" x14ac:dyDescent="0.75">
      <c r="B4815" s="218">
        <v>4752</v>
      </c>
      <c r="C4815" s="217">
        <v>109.30263960148939</v>
      </c>
    </row>
    <row r="4816" spans="2:3" x14ac:dyDescent="0.75">
      <c r="B4816" s="218">
        <v>4753</v>
      </c>
      <c r="C4816" s="217">
        <v>122.89234381749488</v>
      </c>
    </row>
    <row r="4817" spans="2:3" x14ac:dyDescent="0.75">
      <c r="B4817" s="218">
        <v>4754</v>
      </c>
      <c r="C4817" s="217">
        <v>110.84944810455376</v>
      </c>
    </row>
    <row r="4818" spans="2:3" x14ac:dyDescent="0.75">
      <c r="B4818" s="218">
        <v>4755</v>
      </c>
      <c r="C4818" s="217">
        <v>158.57912933924513</v>
      </c>
    </row>
    <row r="4819" spans="2:3" x14ac:dyDescent="0.75">
      <c r="B4819" s="218">
        <v>4756</v>
      </c>
      <c r="C4819" s="217">
        <v>249.84616409527192</v>
      </c>
    </row>
    <row r="4820" spans="2:3" x14ac:dyDescent="0.75">
      <c r="B4820" s="218">
        <v>4757</v>
      </c>
      <c r="C4820" s="217">
        <v>198.66114262718406</v>
      </c>
    </row>
    <row r="4821" spans="2:3" x14ac:dyDescent="0.75">
      <c r="B4821" s="218">
        <v>4758</v>
      </c>
      <c r="C4821" s="217">
        <v>152.46175873506024</v>
      </c>
    </row>
    <row r="4822" spans="2:3" x14ac:dyDescent="0.75">
      <c r="B4822" s="218">
        <v>4759</v>
      </c>
      <c r="C4822" s="217">
        <v>167.45363163785603</v>
      </c>
    </row>
    <row r="4823" spans="2:3" x14ac:dyDescent="0.75">
      <c r="B4823" s="218">
        <v>4760</v>
      </c>
      <c r="C4823" s="217">
        <v>178.72475759777055</v>
      </c>
    </row>
    <row r="4824" spans="2:3" x14ac:dyDescent="0.75">
      <c r="B4824" s="218">
        <v>4761</v>
      </c>
      <c r="C4824" s="217">
        <v>112.98552383399925</v>
      </c>
    </row>
    <row r="4825" spans="2:3" x14ac:dyDescent="0.75">
      <c r="B4825" s="218">
        <v>4762</v>
      </c>
      <c r="C4825" s="217">
        <v>136.30165633713949</v>
      </c>
    </row>
    <row r="4826" spans="2:3" x14ac:dyDescent="0.75">
      <c r="B4826" s="218">
        <v>4763</v>
      </c>
      <c r="C4826" s="217">
        <v>152.12617451144416</v>
      </c>
    </row>
    <row r="4827" spans="2:3" x14ac:dyDescent="0.75">
      <c r="B4827" s="218">
        <v>4764</v>
      </c>
      <c r="C4827" s="217">
        <v>101.15242763375214</v>
      </c>
    </row>
    <row r="4828" spans="2:3" x14ac:dyDescent="0.75">
      <c r="B4828" s="218">
        <v>4765</v>
      </c>
      <c r="C4828" s="217">
        <v>111.53402666367373</v>
      </c>
    </row>
    <row r="4829" spans="2:3" x14ac:dyDescent="0.75">
      <c r="B4829" s="218">
        <v>4766</v>
      </c>
      <c r="C4829" s="217">
        <v>145.24280669699283</v>
      </c>
    </row>
    <row r="4830" spans="2:3" x14ac:dyDescent="0.75">
      <c r="B4830" s="218">
        <v>4767</v>
      </c>
      <c r="C4830" s="217">
        <v>92.335116893344832</v>
      </c>
    </row>
    <row r="4831" spans="2:3" x14ac:dyDescent="0.75">
      <c r="B4831" s="218">
        <v>4768</v>
      </c>
      <c r="C4831" s="217">
        <v>86.122707931744841</v>
      </c>
    </row>
    <row r="4832" spans="2:3" x14ac:dyDescent="0.75">
      <c r="B4832" s="218">
        <v>4769</v>
      </c>
      <c r="C4832" s="217">
        <v>172.11385723621243</v>
      </c>
    </row>
    <row r="4833" spans="2:3" x14ac:dyDescent="0.75">
      <c r="B4833" s="218">
        <v>4770</v>
      </c>
      <c r="C4833" s="217">
        <v>114.61771008704554</v>
      </c>
    </row>
    <row r="4834" spans="2:3" x14ac:dyDescent="0.75">
      <c r="B4834" s="218">
        <v>4771</v>
      </c>
      <c r="C4834" s="217">
        <v>135.17088937932064</v>
      </c>
    </row>
    <row r="4835" spans="2:3" x14ac:dyDescent="0.75">
      <c r="B4835" s="218">
        <v>4772</v>
      </c>
      <c r="C4835" s="217">
        <v>111.9582868736029</v>
      </c>
    </row>
    <row r="4836" spans="2:3" x14ac:dyDescent="0.75">
      <c r="B4836" s="218">
        <v>4773</v>
      </c>
      <c r="C4836" s="217">
        <v>130.62311546478264</v>
      </c>
    </row>
    <row r="4837" spans="2:3" x14ac:dyDescent="0.75">
      <c r="B4837" s="218">
        <v>4774</v>
      </c>
      <c r="C4837" s="217">
        <v>102.16317433083731</v>
      </c>
    </row>
    <row r="4838" spans="2:3" x14ac:dyDescent="0.75">
      <c r="B4838" s="218">
        <v>4775</v>
      </c>
      <c r="C4838" s="217">
        <v>98.640635257700183</v>
      </c>
    </row>
    <row r="4839" spans="2:3" x14ac:dyDescent="0.75">
      <c r="B4839" s="218">
        <v>4776</v>
      </c>
      <c r="C4839" s="217">
        <v>221.34909053071041</v>
      </c>
    </row>
    <row r="4840" spans="2:3" x14ac:dyDescent="0.75">
      <c r="B4840" s="218">
        <v>4777</v>
      </c>
      <c r="C4840" s="217">
        <v>104.35441274001256</v>
      </c>
    </row>
    <row r="4841" spans="2:3" x14ac:dyDescent="0.75">
      <c r="B4841" s="218">
        <v>4778</v>
      </c>
      <c r="C4841" s="217">
        <v>112.84901640413807</v>
      </c>
    </row>
    <row r="4842" spans="2:3" x14ac:dyDescent="0.75">
      <c r="B4842" s="218">
        <v>4779</v>
      </c>
      <c r="C4842" s="217">
        <v>131.01353993496068</v>
      </c>
    </row>
    <row r="4843" spans="2:3" x14ac:dyDescent="0.75">
      <c r="B4843" s="218">
        <v>4780</v>
      </c>
      <c r="C4843" s="217">
        <v>221.3882827395613</v>
      </c>
    </row>
    <row r="4844" spans="2:3" x14ac:dyDescent="0.75">
      <c r="B4844" s="218">
        <v>4781</v>
      </c>
      <c r="C4844" s="217">
        <v>154.95075622888865</v>
      </c>
    </row>
    <row r="4845" spans="2:3" x14ac:dyDescent="0.75">
      <c r="B4845" s="218">
        <v>4782</v>
      </c>
      <c r="C4845" s="217">
        <v>157.92993819793705</v>
      </c>
    </row>
    <row r="4846" spans="2:3" x14ac:dyDescent="0.75">
      <c r="B4846" s="218">
        <v>4783</v>
      </c>
      <c r="C4846" s="217">
        <v>127.99409890975357</v>
      </c>
    </row>
    <row r="4847" spans="2:3" x14ac:dyDescent="0.75">
      <c r="B4847" s="218">
        <v>4784</v>
      </c>
      <c r="C4847" s="217">
        <v>117.34276848555146</v>
      </c>
    </row>
    <row r="4848" spans="2:3" x14ac:dyDescent="0.75">
      <c r="B4848" s="218">
        <v>4785</v>
      </c>
      <c r="C4848" s="217">
        <v>75.108351732558148</v>
      </c>
    </row>
    <row r="4849" spans="2:3" x14ac:dyDescent="0.75">
      <c r="B4849" s="218">
        <v>4786</v>
      </c>
      <c r="C4849" s="217">
        <v>140.48158233265329</v>
      </c>
    </row>
    <row r="4850" spans="2:3" x14ac:dyDescent="0.75">
      <c r="B4850" s="218">
        <v>4787</v>
      </c>
      <c r="C4850" s="217">
        <v>173.8358782174536</v>
      </c>
    </row>
    <row r="4851" spans="2:3" x14ac:dyDescent="0.75">
      <c r="B4851" s="218">
        <v>4788</v>
      </c>
      <c r="C4851" s="217">
        <v>113.86611592797571</v>
      </c>
    </row>
    <row r="4852" spans="2:3" x14ac:dyDescent="0.75">
      <c r="B4852" s="218">
        <v>4789</v>
      </c>
      <c r="C4852" s="217">
        <v>135.71460600878044</v>
      </c>
    </row>
    <row r="4853" spans="2:3" x14ac:dyDescent="0.75">
      <c r="B4853" s="218">
        <v>4790</v>
      </c>
      <c r="C4853" s="217">
        <v>132.84682641560278</v>
      </c>
    </row>
    <row r="4854" spans="2:3" x14ac:dyDescent="0.75">
      <c r="B4854" s="218">
        <v>4791</v>
      </c>
      <c r="C4854" s="217">
        <v>124.89306152457235</v>
      </c>
    </row>
    <row r="4855" spans="2:3" x14ac:dyDescent="0.75">
      <c r="B4855" s="218">
        <v>4792</v>
      </c>
      <c r="C4855" s="217">
        <v>126.13392662774221</v>
      </c>
    </row>
    <row r="4856" spans="2:3" x14ac:dyDescent="0.75">
      <c r="B4856" s="218">
        <v>4793</v>
      </c>
      <c r="C4856" s="217">
        <v>157.64542179047282</v>
      </c>
    </row>
    <row r="4857" spans="2:3" x14ac:dyDescent="0.75">
      <c r="B4857" s="218">
        <v>4794</v>
      </c>
      <c r="C4857" s="217">
        <v>113.36671055760843</v>
      </c>
    </row>
    <row r="4858" spans="2:3" x14ac:dyDescent="0.75">
      <c r="B4858" s="218">
        <v>4795</v>
      </c>
      <c r="C4858" s="217">
        <v>118.93475879552416</v>
      </c>
    </row>
    <row r="4859" spans="2:3" x14ac:dyDescent="0.75">
      <c r="B4859" s="218">
        <v>4796</v>
      </c>
      <c r="C4859" s="217">
        <v>150.1394481285582</v>
      </c>
    </row>
    <row r="4860" spans="2:3" x14ac:dyDescent="0.75">
      <c r="B4860" s="218">
        <v>4797</v>
      </c>
      <c r="C4860" s="217">
        <v>148.24468798359482</v>
      </c>
    </row>
    <row r="4861" spans="2:3" x14ac:dyDescent="0.75">
      <c r="B4861" s="218">
        <v>4798</v>
      </c>
      <c r="C4861" s="217">
        <v>193.18339796150568</v>
      </c>
    </row>
    <row r="4862" spans="2:3" x14ac:dyDescent="0.75">
      <c r="B4862" s="218">
        <v>4799</v>
      </c>
      <c r="C4862" s="217">
        <v>140.79558779847534</v>
      </c>
    </row>
    <row r="4863" spans="2:3" x14ac:dyDescent="0.75">
      <c r="B4863" s="218">
        <v>4800</v>
      </c>
      <c r="C4863" s="217">
        <v>113.2739907797127</v>
      </c>
    </row>
    <row r="4864" spans="2:3" x14ac:dyDescent="0.75">
      <c r="B4864" s="218">
        <v>4801</v>
      </c>
      <c r="C4864" s="217">
        <v>116.26073235421022</v>
      </c>
    </row>
    <row r="4865" spans="2:3" x14ac:dyDescent="0.75">
      <c r="B4865" s="218">
        <v>4802</v>
      </c>
      <c r="C4865" s="217">
        <v>137.79727726871261</v>
      </c>
    </row>
    <row r="4866" spans="2:3" x14ac:dyDescent="0.75">
      <c r="B4866" s="218">
        <v>4803</v>
      </c>
      <c r="C4866" s="217">
        <v>97.916099164192261</v>
      </c>
    </row>
    <row r="4867" spans="2:3" x14ac:dyDescent="0.75">
      <c r="B4867" s="218">
        <v>4804</v>
      </c>
      <c r="C4867" s="217">
        <v>123.89713684018362</v>
      </c>
    </row>
    <row r="4868" spans="2:3" x14ac:dyDescent="0.75">
      <c r="B4868" s="218">
        <v>4805</v>
      </c>
      <c r="C4868" s="217">
        <v>92.99514580446511</v>
      </c>
    </row>
    <row r="4869" spans="2:3" x14ac:dyDescent="0.75">
      <c r="B4869" s="218">
        <v>4806</v>
      </c>
      <c r="C4869" s="217">
        <v>60.274375658700322</v>
      </c>
    </row>
    <row r="4870" spans="2:3" x14ac:dyDescent="0.75">
      <c r="B4870" s="218">
        <v>4807</v>
      </c>
      <c r="C4870" s="217">
        <v>107.51519299341085</v>
      </c>
    </row>
    <row r="4871" spans="2:3" x14ac:dyDescent="0.75">
      <c r="B4871" s="218">
        <v>4808</v>
      </c>
      <c r="C4871" s="217">
        <v>122.07003425231589</v>
      </c>
    </row>
    <row r="4872" spans="2:3" x14ac:dyDescent="0.75">
      <c r="B4872" s="218">
        <v>4809</v>
      </c>
      <c r="C4872" s="217">
        <v>155.25030125561295</v>
      </c>
    </row>
    <row r="4873" spans="2:3" x14ac:dyDescent="0.75">
      <c r="B4873" s="218">
        <v>4810</v>
      </c>
      <c r="C4873" s="217">
        <v>115.09489970755855</v>
      </c>
    </row>
    <row r="4874" spans="2:3" x14ac:dyDescent="0.75">
      <c r="B4874" s="218">
        <v>4811</v>
      </c>
      <c r="C4874" s="217">
        <v>186.01503943961214</v>
      </c>
    </row>
    <row r="4875" spans="2:3" x14ac:dyDescent="0.75">
      <c r="B4875" s="218">
        <v>4812</v>
      </c>
      <c r="C4875" s="217">
        <v>147.28935186365231</v>
      </c>
    </row>
    <row r="4876" spans="2:3" x14ac:dyDescent="0.75">
      <c r="B4876" s="218">
        <v>4813</v>
      </c>
      <c r="C4876" s="217">
        <v>170.73843799003737</v>
      </c>
    </row>
    <row r="4877" spans="2:3" x14ac:dyDescent="0.75">
      <c r="B4877" s="218">
        <v>4814</v>
      </c>
      <c r="C4877" s="217">
        <v>135.43444875421937</v>
      </c>
    </row>
    <row r="4878" spans="2:3" x14ac:dyDescent="0.75">
      <c r="B4878" s="218">
        <v>4815</v>
      </c>
      <c r="C4878" s="217">
        <v>139.02056013304795</v>
      </c>
    </row>
    <row r="4879" spans="2:3" x14ac:dyDescent="0.75">
      <c r="B4879" s="218">
        <v>4816</v>
      </c>
      <c r="C4879" s="217">
        <v>117.16261148152114</v>
      </c>
    </row>
    <row r="4880" spans="2:3" x14ac:dyDescent="0.75">
      <c r="B4880" s="218">
        <v>4817</v>
      </c>
      <c r="C4880" s="217">
        <v>138.05482715185877</v>
      </c>
    </row>
    <row r="4881" spans="2:3" x14ac:dyDescent="0.75">
      <c r="B4881" s="218">
        <v>4818</v>
      </c>
      <c r="C4881" s="217">
        <v>118.99301768891954</v>
      </c>
    </row>
    <row r="4882" spans="2:3" x14ac:dyDescent="0.75">
      <c r="B4882" s="218">
        <v>4819</v>
      </c>
      <c r="C4882" s="217">
        <v>131.63744738524952</v>
      </c>
    </row>
    <row r="4883" spans="2:3" x14ac:dyDescent="0.75">
      <c r="B4883" s="218">
        <v>4820</v>
      </c>
      <c r="C4883" s="217">
        <v>117.29730874577538</v>
      </c>
    </row>
    <row r="4884" spans="2:3" x14ac:dyDescent="0.75">
      <c r="B4884" s="218">
        <v>4821</v>
      </c>
      <c r="C4884" s="217">
        <v>90.567467048195425</v>
      </c>
    </row>
    <row r="4885" spans="2:3" x14ac:dyDescent="0.75">
      <c r="B4885" s="218">
        <v>4822</v>
      </c>
      <c r="C4885" s="217">
        <v>211.61505541552793</v>
      </c>
    </row>
    <row r="4886" spans="2:3" x14ac:dyDescent="0.75">
      <c r="B4886" s="218">
        <v>4823</v>
      </c>
      <c r="C4886" s="217">
        <v>160.1277895856081</v>
      </c>
    </row>
    <row r="4887" spans="2:3" x14ac:dyDescent="0.75">
      <c r="B4887" s="218">
        <v>4824</v>
      </c>
      <c r="C4887" s="217">
        <v>107.14413362295245</v>
      </c>
    </row>
    <row r="4888" spans="2:3" x14ac:dyDescent="0.75">
      <c r="B4888" s="218">
        <v>4825</v>
      </c>
      <c r="C4888" s="217">
        <v>129.60988171657908</v>
      </c>
    </row>
    <row r="4889" spans="2:3" x14ac:dyDescent="0.75">
      <c r="B4889" s="218">
        <v>4826</v>
      </c>
      <c r="C4889" s="217">
        <v>127.87603524255744</v>
      </c>
    </row>
    <row r="4890" spans="2:3" x14ac:dyDescent="0.75">
      <c r="B4890" s="218">
        <v>4827</v>
      </c>
      <c r="C4890" s="217">
        <v>96.464573851589691</v>
      </c>
    </row>
    <row r="4891" spans="2:3" x14ac:dyDescent="0.75">
      <c r="B4891" s="218">
        <v>4828</v>
      </c>
      <c r="C4891" s="217">
        <v>117.09830531830193</v>
      </c>
    </row>
    <row r="4892" spans="2:3" x14ac:dyDescent="0.75">
      <c r="B4892" s="218">
        <v>4829</v>
      </c>
      <c r="C4892" s="217">
        <v>201.30419517571542</v>
      </c>
    </row>
    <row r="4893" spans="2:3" x14ac:dyDescent="0.75">
      <c r="B4893" s="218">
        <v>4830</v>
      </c>
      <c r="C4893" s="217">
        <v>108.7492164608672</v>
      </c>
    </row>
    <row r="4894" spans="2:3" x14ac:dyDescent="0.75">
      <c r="B4894" s="218">
        <v>4831</v>
      </c>
      <c r="C4894" s="217">
        <v>90.990170893969704</v>
      </c>
    </row>
    <row r="4895" spans="2:3" x14ac:dyDescent="0.75">
      <c r="B4895" s="218">
        <v>4832</v>
      </c>
      <c r="C4895" s="217">
        <v>50.252345588303342</v>
      </c>
    </row>
    <row r="4896" spans="2:3" x14ac:dyDescent="0.75">
      <c r="B4896" s="218">
        <v>4833</v>
      </c>
      <c r="C4896" s="217">
        <v>134.183834397895</v>
      </c>
    </row>
    <row r="4897" spans="2:3" x14ac:dyDescent="0.75">
      <c r="B4897" s="218">
        <v>4834</v>
      </c>
      <c r="C4897" s="217">
        <v>99.051463491896087</v>
      </c>
    </row>
    <row r="4898" spans="2:3" x14ac:dyDescent="0.75">
      <c r="B4898" s="218">
        <v>4835</v>
      </c>
      <c r="C4898" s="217">
        <v>112.86162545547231</v>
      </c>
    </row>
    <row r="4899" spans="2:3" x14ac:dyDescent="0.75">
      <c r="B4899" s="218">
        <v>4836</v>
      </c>
      <c r="C4899" s="217">
        <v>114.38856861549438</v>
      </c>
    </row>
    <row r="4900" spans="2:3" x14ac:dyDescent="0.75">
      <c r="B4900" s="218">
        <v>4837</v>
      </c>
      <c r="C4900" s="217">
        <v>118.04039360919644</v>
      </c>
    </row>
    <row r="4901" spans="2:3" x14ac:dyDescent="0.75">
      <c r="B4901" s="218">
        <v>4838</v>
      </c>
      <c r="C4901" s="217">
        <v>67.310205163539294</v>
      </c>
    </row>
    <row r="4902" spans="2:3" x14ac:dyDescent="0.75">
      <c r="B4902" s="218">
        <v>4839</v>
      </c>
      <c r="C4902" s="217">
        <v>107.17034665524469</v>
      </c>
    </row>
    <row r="4903" spans="2:3" x14ac:dyDescent="0.75">
      <c r="B4903" s="218">
        <v>4840</v>
      </c>
      <c r="C4903" s="217">
        <v>122.34014115613664</v>
      </c>
    </row>
    <row r="4904" spans="2:3" x14ac:dyDescent="0.75">
      <c r="B4904" s="218">
        <v>4841</v>
      </c>
      <c r="C4904" s="217">
        <v>141.43076735984559</v>
      </c>
    </row>
    <row r="4905" spans="2:3" x14ac:dyDescent="0.75">
      <c r="B4905" s="218">
        <v>4842</v>
      </c>
      <c r="C4905" s="217">
        <v>95.460222025553989</v>
      </c>
    </row>
    <row r="4906" spans="2:3" x14ac:dyDescent="0.75">
      <c r="B4906" s="218">
        <v>4843</v>
      </c>
      <c r="C4906" s="217">
        <v>119.67034364615164</v>
      </c>
    </row>
    <row r="4907" spans="2:3" x14ac:dyDescent="0.75">
      <c r="B4907" s="218">
        <v>4844</v>
      </c>
      <c r="C4907" s="217">
        <v>122.69204796402916</v>
      </c>
    </row>
    <row r="4908" spans="2:3" x14ac:dyDescent="0.75">
      <c r="B4908" s="218">
        <v>4845</v>
      </c>
      <c r="C4908" s="217">
        <v>165.50733913070488</v>
      </c>
    </row>
    <row r="4909" spans="2:3" x14ac:dyDescent="0.75">
      <c r="B4909" s="218">
        <v>4846</v>
      </c>
      <c r="C4909" s="217">
        <v>129.23668277987645</v>
      </c>
    </row>
    <row r="4910" spans="2:3" x14ac:dyDescent="0.75">
      <c r="B4910" s="218">
        <v>4847</v>
      </c>
      <c r="C4910" s="217">
        <v>140.96835576242316</v>
      </c>
    </row>
    <row r="4911" spans="2:3" x14ac:dyDescent="0.75">
      <c r="B4911" s="218">
        <v>4848</v>
      </c>
      <c r="C4911" s="217">
        <v>131.41185247851945</v>
      </c>
    </row>
    <row r="4912" spans="2:3" x14ac:dyDescent="0.75">
      <c r="B4912" s="218">
        <v>4849</v>
      </c>
      <c r="C4912" s="217">
        <v>93.633045972680662</v>
      </c>
    </row>
    <row r="4913" spans="2:3" x14ac:dyDescent="0.75">
      <c r="B4913" s="218">
        <v>4850</v>
      </c>
      <c r="C4913" s="217">
        <v>148.08851930047013</v>
      </c>
    </row>
    <row r="4914" spans="2:3" x14ac:dyDescent="0.75">
      <c r="B4914" s="218">
        <v>4851</v>
      </c>
      <c r="C4914" s="217">
        <v>193.24066295045913</v>
      </c>
    </row>
    <row r="4915" spans="2:3" x14ac:dyDescent="0.75">
      <c r="B4915" s="218">
        <v>4852</v>
      </c>
      <c r="C4915" s="217">
        <v>94.930342920005145</v>
      </c>
    </row>
    <row r="4916" spans="2:3" x14ac:dyDescent="0.75">
      <c r="B4916" s="218">
        <v>4853</v>
      </c>
      <c r="C4916" s="217">
        <v>159.21650059419233</v>
      </c>
    </row>
    <row r="4917" spans="2:3" x14ac:dyDescent="0.75">
      <c r="B4917" s="218">
        <v>4854</v>
      </c>
      <c r="C4917" s="217">
        <v>112.92800702790704</v>
      </c>
    </row>
    <row r="4918" spans="2:3" x14ac:dyDescent="0.75">
      <c r="B4918" s="218">
        <v>4855</v>
      </c>
      <c r="C4918" s="217">
        <v>107.96276105060457</v>
      </c>
    </row>
    <row r="4919" spans="2:3" x14ac:dyDescent="0.75">
      <c r="B4919" s="218">
        <v>4856</v>
      </c>
      <c r="C4919" s="217">
        <v>97.978762786806044</v>
      </c>
    </row>
    <row r="4920" spans="2:3" x14ac:dyDescent="0.75">
      <c r="B4920" s="218">
        <v>4857</v>
      </c>
      <c r="C4920" s="217">
        <v>91.547507043926956</v>
      </c>
    </row>
    <row r="4921" spans="2:3" x14ac:dyDescent="0.75">
      <c r="B4921" s="218">
        <v>4858</v>
      </c>
      <c r="C4921" s="217">
        <v>128.36175948401393</v>
      </c>
    </row>
    <row r="4922" spans="2:3" x14ac:dyDescent="0.75">
      <c r="B4922" s="218">
        <v>4859</v>
      </c>
      <c r="C4922" s="217">
        <v>108.0345919395055</v>
      </c>
    </row>
    <row r="4923" spans="2:3" x14ac:dyDescent="0.75">
      <c r="B4923" s="218">
        <v>4860</v>
      </c>
      <c r="C4923" s="217">
        <v>136.86851266047645</v>
      </c>
    </row>
    <row r="4924" spans="2:3" x14ac:dyDescent="0.75">
      <c r="B4924" s="218">
        <v>4861</v>
      </c>
      <c r="C4924" s="217">
        <v>131.01691285820544</v>
      </c>
    </row>
    <row r="4925" spans="2:3" x14ac:dyDescent="0.75">
      <c r="B4925" s="218">
        <v>4862</v>
      </c>
      <c r="C4925" s="217">
        <v>138.30721540471643</v>
      </c>
    </row>
    <row r="4926" spans="2:3" x14ac:dyDescent="0.75">
      <c r="B4926" s="218">
        <v>4863</v>
      </c>
      <c r="C4926" s="217">
        <v>156.69766306231543</v>
      </c>
    </row>
    <row r="4927" spans="2:3" x14ac:dyDescent="0.75">
      <c r="B4927" s="218">
        <v>4864</v>
      </c>
      <c r="C4927" s="217">
        <v>115.43283082861304</v>
      </c>
    </row>
    <row r="4928" spans="2:3" x14ac:dyDescent="0.75">
      <c r="B4928" s="218">
        <v>4865</v>
      </c>
      <c r="C4928" s="217">
        <v>98.395599514460983</v>
      </c>
    </row>
    <row r="4929" spans="2:3" x14ac:dyDescent="0.75">
      <c r="B4929" s="218">
        <v>4866</v>
      </c>
      <c r="C4929" s="217">
        <v>94.987672950648687</v>
      </c>
    </row>
    <row r="4930" spans="2:3" x14ac:dyDescent="0.75">
      <c r="B4930" s="218">
        <v>4867</v>
      </c>
      <c r="C4930" s="217">
        <v>135.95013437840976</v>
      </c>
    </row>
    <row r="4931" spans="2:3" x14ac:dyDescent="0.75">
      <c r="B4931" s="218">
        <v>4868</v>
      </c>
      <c r="C4931" s="217">
        <v>119.69671815783808</v>
      </c>
    </row>
    <row r="4932" spans="2:3" x14ac:dyDescent="0.75">
      <c r="B4932" s="218">
        <v>4869</v>
      </c>
      <c r="C4932" s="217">
        <v>75.208484040479064</v>
      </c>
    </row>
    <row r="4933" spans="2:3" x14ac:dyDescent="0.75">
      <c r="B4933" s="218">
        <v>4870</v>
      </c>
      <c r="C4933" s="217">
        <v>156.5087743262292</v>
      </c>
    </row>
    <row r="4934" spans="2:3" x14ac:dyDescent="0.75">
      <c r="B4934" s="218">
        <v>4871</v>
      </c>
      <c r="C4934" s="217">
        <v>108.25367489444665</v>
      </c>
    </row>
    <row r="4935" spans="2:3" x14ac:dyDescent="0.75">
      <c r="B4935" s="218">
        <v>4872</v>
      </c>
      <c r="C4935" s="217">
        <v>117.22611589625033</v>
      </c>
    </row>
    <row r="4936" spans="2:3" x14ac:dyDescent="0.75">
      <c r="B4936" s="218">
        <v>4873</v>
      </c>
      <c r="C4936" s="217">
        <v>164.05998268353667</v>
      </c>
    </row>
    <row r="4937" spans="2:3" x14ac:dyDescent="0.75">
      <c r="B4937" s="218">
        <v>4874</v>
      </c>
      <c r="C4937" s="217">
        <v>84.698036463188487</v>
      </c>
    </row>
    <row r="4938" spans="2:3" x14ac:dyDescent="0.75">
      <c r="B4938" s="218">
        <v>4875</v>
      </c>
      <c r="C4938" s="217">
        <v>98.458767879121822</v>
      </c>
    </row>
    <row r="4939" spans="2:3" x14ac:dyDescent="0.75">
      <c r="B4939" s="218">
        <v>4876</v>
      </c>
      <c r="C4939" s="217">
        <v>104.85740909632639</v>
      </c>
    </row>
    <row r="4940" spans="2:3" x14ac:dyDescent="0.75">
      <c r="B4940" s="218">
        <v>4877</v>
      </c>
      <c r="C4940" s="217">
        <v>154.18221590679079</v>
      </c>
    </row>
    <row r="4941" spans="2:3" x14ac:dyDescent="0.75">
      <c r="B4941" s="218">
        <v>4878</v>
      </c>
      <c r="C4941" s="217">
        <v>146.09491674337426</v>
      </c>
    </row>
    <row r="4942" spans="2:3" x14ac:dyDescent="0.75">
      <c r="B4942" s="218">
        <v>4879</v>
      </c>
      <c r="C4942" s="217">
        <v>77.627228666529277</v>
      </c>
    </row>
    <row r="4943" spans="2:3" x14ac:dyDescent="0.75">
      <c r="B4943" s="218">
        <v>4880</v>
      </c>
      <c r="C4943" s="217">
        <v>104.94825392414285</v>
      </c>
    </row>
    <row r="4944" spans="2:3" x14ac:dyDescent="0.75">
      <c r="B4944" s="218">
        <v>4881</v>
      </c>
      <c r="C4944" s="217">
        <v>107.01711946974258</v>
      </c>
    </row>
    <row r="4945" spans="2:3" x14ac:dyDescent="0.75">
      <c r="B4945" s="218">
        <v>4882</v>
      </c>
      <c r="C4945" s="217">
        <v>111.28612502242618</v>
      </c>
    </row>
    <row r="4946" spans="2:3" x14ac:dyDescent="0.75">
      <c r="B4946" s="218">
        <v>4883</v>
      </c>
      <c r="C4946" s="217">
        <v>140.87819972534348</v>
      </c>
    </row>
    <row r="4947" spans="2:3" x14ac:dyDescent="0.75">
      <c r="B4947" s="218">
        <v>4884</v>
      </c>
      <c r="C4947" s="217">
        <v>141.70182406175624</v>
      </c>
    </row>
    <row r="4948" spans="2:3" x14ac:dyDescent="0.75">
      <c r="B4948" s="218">
        <v>4885</v>
      </c>
      <c r="C4948" s="217">
        <v>109.21154904619485</v>
      </c>
    </row>
    <row r="4949" spans="2:3" x14ac:dyDescent="0.75">
      <c r="B4949" s="218">
        <v>4886</v>
      </c>
      <c r="C4949" s="217">
        <v>111.27857374973826</v>
      </c>
    </row>
    <row r="4950" spans="2:3" x14ac:dyDescent="0.75">
      <c r="B4950" s="218">
        <v>4887</v>
      </c>
      <c r="C4950" s="217">
        <v>109.77146662221234</v>
      </c>
    </row>
    <row r="4951" spans="2:3" x14ac:dyDescent="0.75">
      <c r="B4951" s="218">
        <v>4888</v>
      </c>
      <c r="C4951" s="217">
        <v>101.49216598740755</v>
      </c>
    </row>
    <row r="4952" spans="2:3" x14ac:dyDescent="0.75">
      <c r="B4952" s="218">
        <v>4889</v>
      </c>
      <c r="C4952" s="217">
        <v>136.45505769525951</v>
      </c>
    </row>
    <row r="4953" spans="2:3" x14ac:dyDescent="0.75">
      <c r="B4953" s="218">
        <v>4890</v>
      </c>
      <c r="C4953" s="217">
        <v>184.01662194110995</v>
      </c>
    </row>
    <row r="4954" spans="2:3" x14ac:dyDescent="0.75">
      <c r="B4954" s="218">
        <v>4891</v>
      </c>
      <c r="C4954" s="217">
        <v>173.2399382486328</v>
      </c>
    </row>
    <row r="4955" spans="2:3" x14ac:dyDescent="0.75">
      <c r="B4955" s="218">
        <v>4892</v>
      </c>
      <c r="C4955" s="217">
        <v>150.73639947692743</v>
      </c>
    </row>
    <row r="4956" spans="2:3" x14ac:dyDescent="0.75">
      <c r="B4956" s="218">
        <v>4893</v>
      </c>
      <c r="C4956" s="217">
        <v>65.662767694329673</v>
      </c>
    </row>
    <row r="4957" spans="2:3" x14ac:dyDescent="0.75">
      <c r="B4957" s="218">
        <v>4894</v>
      </c>
      <c r="C4957" s="217">
        <v>185.16770231893636</v>
      </c>
    </row>
    <row r="4958" spans="2:3" x14ac:dyDescent="0.75">
      <c r="B4958" s="218">
        <v>4895</v>
      </c>
      <c r="C4958" s="217">
        <v>160.93816149212572</v>
      </c>
    </row>
    <row r="4959" spans="2:3" x14ac:dyDescent="0.75">
      <c r="B4959" s="218">
        <v>4896</v>
      </c>
      <c r="C4959" s="217">
        <v>94.726569792933617</v>
      </c>
    </row>
    <row r="4960" spans="2:3" x14ac:dyDescent="0.75">
      <c r="B4960" s="218">
        <v>4897</v>
      </c>
      <c r="C4960" s="217">
        <v>189.14426419783689</v>
      </c>
    </row>
    <row r="4961" spans="2:3" x14ac:dyDescent="0.75">
      <c r="B4961" s="218">
        <v>4898</v>
      </c>
      <c r="C4961" s="217">
        <v>171.9078430805574</v>
      </c>
    </row>
    <row r="4962" spans="2:3" x14ac:dyDescent="0.75">
      <c r="B4962" s="218">
        <v>4899</v>
      </c>
      <c r="C4962" s="217">
        <v>173.134718317383</v>
      </c>
    </row>
    <row r="4963" spans="2:3" x14ac:dyDescent="0.75">
      <c r="B4963" s="218">
        <v>4900</v>
      </c>
      <c r="C4963" s="217">
        <v>81.11351192817115</v>
      </c>
    </row>
    <row r="4964" spans="2:3" x14ac:dyDescent="0.75">
      <c r="B4964" s="218">
        <v>4901</v>
      </c>
      <c r="C4964" s="217">
        <v>118.15598781854474</v>
      </c>
    </row>
    <row r="4965" spans="2:3" x14ac:dyDescent="0.75">
      <c r="B4965" s="218">
        <v>4902</v>
      </c>
      <c r="C4965" s="217">
        <v>97.199087321509865</v>
      </c>
    </row>
    <row r="4966" spans="2:3" x14ac:dyDescent="0.75">
      <c r="B4966" s="218">
        <v>4903</v>
      </c>
      <c r="C4966" s="217">
        <v>165.5676531666337</v>
      </c>
    </row>
    <row r="4967" spans="2:3" x14ac:dyDescent="0.75">
      <c r="B4967" s="218">
        <v>4904</v>
      </c>
      <c r="C4967" s="217">
        <v>84.108331179798824</v>
      </c>
    </row>
    <row r="4968" spans="2:3" x14ac:dyDescent="0.75">
      <c r="B4968" s="218">
        <v>4905</v>
      </c>
      <c r="C4968" s="217">
        <v>157.11924706722559</v>
      </c>
    </row>
    <row r="4969" spans="2:3" x14ac:dyDescent="0.75">
      <c r="B4969" s="218">
        <v>4906</v>
      </c>
      <c r="C4969" s="217">
        <v>89.036037876600972</v>
      </c>
    </row>
    <row r="4970" spans="2:3" x14ac:dyDescent="0.75">
      <c r="B4970" s="218">
        <v>4907</v>
      </c>
      <c r="C4970" s="217">
        <v>101.1192902928388</v>
      </c>
    </row>
    <row r="4971" spans="2:3" x14ac:dyDescent="0.75">
      <c r="B4971" s="218">
        <v>4908</v>
      </c>
      <c r="C4971" s="217">
        <v>128.07307123997126</v>
      </c>
    </row>
    <row r="4972" spans="2:3" x14ac:dyDescent="0.75">
      <c r="B4972" s="218">
        <v>4909</v>
      </c>
      <c r="C4972" s="217">
        <v>135.13446895567884</v>
      </c>
    </row>
    <row r="4973" spans="2:3" x14ac:dyDescent="0.75">
      <c r="B4973" s="218">
        <v>4910</v>
      </c>
      <c r="C4973" s="217">
        <v>109.7569214532255</v>
      </c>
    </row>
    <row r="4974" spans="2:3" x14ac:dyDescent="0.75">
      <c r="B4974" s="218">
        <v>4911</v>
      </c>
      <c r="C4974" s="217">
        <v>107.48951638605342</v>
      </c>
    </row>
    <row r="4975" spans="2:3" x14ac:dyDescent="0.75">
      <c r="B4975" s="218">
        <v>4912</v>
      </c>
      <c r="C4975" s="217">
        <v>197.79933471950991</v>
      </c>
    </row>
    <row r="4976" spans="2:3" x14ac:dyDescent="0.75">
      <c r="B4976" s="218">
        <v>4913</v>
      </c>
      <c r="C4976" s="217">
        <v>111.61965243347166</v>
      </c>
    </row>
    <row r="4977" spans="2:3" x14ac:dyDescent="0.75">
      <c r="B4977" s="218">
        <v>4914</v>
      </c>
      <c r="C4977" s="217">
        <v>93.084822499352072</v>
      </c>
    </row>
    <row r="4978" spans="2:3" x14ac:dyDescent="0.75">
      <c r="B4978" s="218">
        <v>4915</v>
      </c>
      <c r="C4978" s="217">
        <v>182.27633312098311</v>
      </c>
    </row>
    <row r="4979" spans="2:3" x14ac:dyDescent="0.75">
      <c r="B4979" s="218">
        <v>4916</v>
      </c>
      <c r="C4979" s="217">
        <v>140.77539491758318</v>
      </c>
    </row>
    <row r="4980" spans="2:3" x14ac:dyDescent="0.75">
      <c r="B4980" s="218">
        <v>4917</v>
      </c>
      <c r="C4980" s="217">
        <v>184.36033871942846</v>
      </c>
    </row>
    <row r="4981" spans="2:3" x14ac:dyDescent="0.75">
      <c r="B4981" s="218">
        <v>4918</v>
      </c>
      <c r="C4981" s="217">
        <v>179.51960841300934</v>
      </c>
    </row>
    <row r="4982" spans="2:3" x14ac:dyDescent="0.75">
      <c r="B4982" s="218">
        <v>4919</v>
      </c>
      <c r="C4982" s="217">
        <v>109.08223562991066</v>
      </c>
    </row>
    <row r="4983" spans="2:3" x14ac:dyDescent="0.75">
      <c r="B4983" s="218">
        <v>4920</v>
      </c>
      <c r="C4983" s="217">
        <v>177.3189611679104</v>
      </c>
    </row>
    <row r="4984" spans="2:3" x14ac:dyDescent="0.75">
      <c r="B4984" s="218">
        <v>4921</v>
      </c>
      <c r="C4984" s="217">
        <v>109.86254679463657</v>
      </c>
    </row>
    <row r="4985" spans="2:3" x14ac:dyDescent="0.75">
      <c r="B4985" s="218">
        <v>4922</v>
      </c>
      <c r="C4985" s="217">
        <v>114.13433795659776</v>
      </c>
    </row>
    <row r="4986" spans="2:3" x14ac:dyDescent="0.75">
      <c r="B4986" s="218">
        <v>4923</v>
      </c>
      <c r="C4986" s="217">
        <v>148.07247728780339</v>
      </c>
    </row>
    <row r="4987" spans="2:3" x14ac:dyDescent="0.75">
      <c r="B4987" s="218">
        <v>4924</v>
      </c>
      <c r="C4987" s="217">
        <v>89.936426453446316</v>
      </c>
    </row>
    <row r="4988" spans="2:3" x14ac:dyDescent="0.75">
      <c r="B4988" s="218">
        <v>4925</v>
      </c>
      <c r="C4988" s="217">
        <v>135.20244996631789</v>
      </c>
    </row>
    <row r="4989" spans="2:3" x14ac:dyDescent="0.75">
      <c r="B4989" s="218">
        <v>4926</v>
      </c>
      <c r="C4989" s="217">
        <v>97.166147427130355</v>
      </c>
    </row>
    <row r="4990" spans="2:3" x14ac:dyDescent="0.75">
      <c r="B4990" s="218">
        <v>4927</v>
      </c>
      <c r="C4990" s="217">
        <v>109.26087139919322</v>
      </c>
    </row>
    <row r="4991" spans="2:3" x14ac:dyDescent="0.75">
      <c r="B4991" s="218">
        <v>4928</v>
      </c>
      <c r="C4991" s="217">
        <v>140.12673242815552</v>
      </c>
    </row>
    <row r="4992" spans="2:3" x14ac:dyDescent="0.75">
      <c r="B4992" s="218">
        <v>4929</v>
      </c>
      <c r="C4992" s="217">
        <v>166.40115931521322</v>
      </c>
    </row>
    <row r="4993" spans="2:3" x14ac:dyDescent="0.75">
      <c r="B4993" s="218">
        <v>4930</v>
      </c>
      <c r="C4993" s="217">
        <v>161.59761541558643</v>
      </c>
    </row>
    <row r="4994" spans="2:3" x14ac:dyDescent="0.75">
      <c r="B4994" s="218">
        <v>4931</v>
      </c>
      <c r="C4994" s="217">
        <v>100.75420161598528</v>
      </c>
    </row>
    <row r="4995" spans="2:3" x14ac:dyDescent="0.75">
      <c r="B4995" s="218">
        <v>4932</v>
      </c>
      <c r="C4995" s="217">
        <v>101.08372949869096</v>
      </c>
    </row>
    <row r="4996" spans="2:3" x14ac:dyDescent="0.75">
      <c r="B4996" s="218">
        <v>4933</v>
      </c>
      <c r="C4996" s="217">
        <v>151.25791863450956</v>
      </c>
    </row>
    <row r="4997" spans="2:3" x14ac:dyDescent="0.75">
      <c r="B4997" s="218">
        <v>4934</v>
      </c>
      <c r="C4997" s="217">
        <v>143.84358400549979</v>
      </c>
    </row>
    <row r="4998" spans="2:3" x14ac:dyDescent="0.75">
      <c r="B4998" s="218">
        <v>4935</v>
      </c>
      <c r="C4998" s="217">
        <v>104.16150378042008</v>
      </c>
    </row>
    <row r="4999" spans="2:3" x14ac:dyDescent="0.75">
      <c r="B4999" s="218">
        <v>4936</v>
      </c>
      <c r="C4999" s="217">
        <v>106.43922267045511</v>
      </c>
    </row>
    <row r="5000" spans="2:3" x14ac:dyDescent="0.75">
      <c r="B5000" s="218">
        <v>4937</v>
      </c>
      <c r="C5000" s="217">
        <v>134.59302908672606</v>
      </c>
    </row>
    <row r="5001" spans="2:3" x14ac:dyDescent="0.75">
      <c r="B5001" s="218">
        <v>4938</v>
      </c>
      <c r="C5001" s="217">
        <v>136.66168199138278</v>
      </c>
    </row>
    <row r="5002" spans="2:3" x14ac:dyDescent="0.75">
      <c r="B5002" s="218">
        <v>4939</v>
      </c>
      <c r="C5002" s="217">
        <v>78.729843316171156</v>
      </c>
    </row>
    <row r="5003" spans="2:3" x14ac:dyDescent="0.75">
      <c r="B5003" s="218">
        <v>4940</v>
      </c>
      <c r="C5003" s="217">
        <v>122.77443001137944</v>
      </c>
    </row>
    <row r="5004" spans="2:3" x14ac:dyDescent="0.75">
      <c r="B5004" s="218">
        <v>4941</v>
      </c>
      <c r="C5004" s="217">
        <v>94.971247074349549</v>
      </c>
    </row>
    <row r="5005" spans="2:3" x14ac:dyDescent="0.75">
      <c r="B5005" s="218">
        <v>4942</v>
      </c>
      <c r="C5005" s="217">
        <v>269.37346349780665</v>
      </c>
    </row>
    <row r="5006" spans="2:3" x14ac:dyDescent="0.75">
      <c r="B5006" s="218">
        <v>4943</v>
      </c>
      <c r="C5006" s="217">
        <v>114.58386897123752</v>
      </c>
    </row>
    <row r="5007" spans="2:3" x14ac:dyDescent="0.75">
      <c r="B5007" s="218">
        <v>4944</v>
      </c>
      <c r="C5007" s="217">
        <v>86.314842083875902</v>
      </c>
    </row>
    <row r="5008" spans="2:3" x14ac:dyDescent="0.75">
      <c r="B5008" s="218">
        <v>4945</v>
      </c>
      <c r="C5008" s="217">
        <v>129.73532211947057</v>
      </c>
    </row>
    <row r="5009" spans="2:3" x14ac:dyDescent="0.75">
      <c r="B5009" s="218">
        <v>4946</v>
      </c>
      <c r="C5009" s="217">
        <v>106.33368474196588</v>
      </c>
    </row>
    <row r="5010" spans="2:3" x14ac:dyDescent="0.75">
      <c r="B5010" s="218">
        <v>4947</v>
      </c>
      <c r="C5010" s="217">
        <v>196.80497050822589</v>
      </c>
    </row>
    <row r="5011" spans="2:3" x14ac:dyDescent="0.75">
      <c r="B5011" s="218">
        <v>4948</v>
      </c>
      <c r="C5011" s="217">
        <v>122.19548138747187</v>
      </c>
    </row>
    <row r="5012" spans="2:3" x14ac:dyDescent="0.75">
      <c r="B5012" s="218">
        <v>4949</v>
      </c>
      <c r="C5012" s="217">
        <v>125.38325635430715</v>
      </c>
    </row>
    <row r="5013" spans="2:3" x14ac:dyDescent="0.75">
      <c r="B5013" s="218">
        <v>4950</v>
      </c>
      <c r="C5013" s="217">
        <v>185.33899350765088</v>
      </c>
    </row>
    <row r="5014" spans="2:3" x14ac:dyDescent="0.75">
      <c r="B5014" s="218">
        <v>4951</v>
      </c>
      <c r="C5014" s="217">
        <v>109.19221103601694</v>
      </c>
    </row>
    <row r="5015" spans="2:3" x14ac:dyDescent="0.75">
      <c r="B5015" s="218">
        <v>4952</v>
      </c>
      <c r="C5015" s="217">
        <v>149.11332438462676</v>
      </c>
    </row>
    <row r="5016" spans="2:3" x14ac:dyDescent="0.75">
      <c r="B5016" s="218">
        <v>4953</v>
      </c>
      <c r="C5016" s="217">
        <v>95.405223597436859</v>
      </c>
    </row>
    <row r="5017" spans="2:3" x14ac:dyDescent="0.75">
      <c r="B5017" s="218">
        <v>4954</v>
      </c>
      <c r="C5017" s="217">
        <v>133.67071328738919</v>
      </c>
    </row>
    <row r="5018" spans="2:3" x14ac:dyDescent="0.75">
      <c r="B5018" s="218">
        <v>4955</v>
      </c>
      <c r="C5018" s="217">
        <v>152.00306607789099</v>
      </c>
    </row>
    <row r="5019" spans="2:3" x14ac:dyDescent="0.75">
      <c r="B5019" s="218">
        <v>4956</v>
      </c>
      <c r="C5019" s="217">
        <v>113.28708019975865</v>
      </c>
    </row>
    <row r="5020" spans="2:3" x14ac:dyDescent="0.75">
      <c r="B5020" s="218">
        <v>4957</v>
      </c>
      <c r="C5020" s="217">
        <v>137.2538172634151</v>
      </c>
    </row>
    <row r="5021" spans="2:3" x14ac:dyDescent="0.75">
      <c r="B5021" s="218">
        <v>4958</v>
      </c>
      <c r="C5021" s="217">
        <v>203.10102930687856</v>
      </c>
    </row>
    <row r="5022" spans="2:3" x14ac:dyDescent="0.75">
      <c r="B5022" s="218">
        <v>4959</v>
      </c>
      <c r="C5022" s="217">
        <v>172.26962310469676</v>
      </c>
    </row>
    <row r="5023" spans="2:3" x14ac:dyDescent="0.75">
      <c r="B5023" s="218">
        <v>4960</v>
      </c>
      <c r="C5023" s="217">
        <v>105.0461310322687</v>
      </c>
    </row>
    <row r="5024" spans="2:3" x14ac:dyDescent="0.75">
      <c r="B5024" s="218">
        <v>4961</v>
      </c>
      <c r="C5024" s="217">
        <v>180.01287585633415</v>
      </c>
    </row>
    <row r="5025" spans="2:3" x14ac:dyDescent="0.75">
      <c r="B5025" s="218">
        <v>4962</v>
      </c>
      <c r="C5025" s="217">
        <v>132.66020568434854</v>
      </c>
    </row>
    <row r="5026" spans="2:3" x14ac:dyDescent="0.75">
      <c r="B5026" s="218">
        <v>4963</v>
      </c>
      <c r="C5026" s="217">
        <v>138.50662554455863</v>
      </c>
    </row>
    <row r="5027" spans="2:3" x14ac:dyDescent="0.75">
      <c r="B5027" s="218">
        <v>4964</v>
      </c>
      <c r="C5027" s="217">
        <v>98.930272843112377</v>
      </c>
    </row>
    <row r="5028" spans="2:3" x14ac:dyDescent="0.75">
      <c r="B5028" s="218">
        <v>4965</v>
      </c>
      <c r="C5028" s="217">
        <v>156.73773689114168</v>
      </c>
    </row>
    <row r="5029" spans="2:3" x14ac:dyDescent="0.75">
      <c r="B5029" s="218">
        <v>4966</v>
      </c>
      <c r="C5029" s="217">
        <v>147.5063138026818</v>
      </c>
    </row>
    <row r="5030" spans="2:3" x14ac:dyDescent="0.75">
      <c r="B5030" s="218">
        <v>4967</v>
      </c>
      <c r="C5030" s="217">
        <v>101.4090697857736</v>
      </c>
    </row>
    <row r="5031" spans="2:3" x14ac:dyDescent="0.75">
      <c r="B5031" s="218">
        <v>4968</v>
      </c>
      <c r="C5031" s="217">
        <v>139.45578602495519</v>
      </c>
    </row>
    <row r="5032" spans="2:3" x14ac:dyDescent="0.75">
      <c r="B5032" s="218">
        <v>4969</v>
      </c>
      <c r="C5032" s="217">
        <v>107.00888441664434</v>
      </c>
    </row>
    <row r="5033" spans="2:3" x14ac:dyDescent="0.75">
      <c r="B5033" s="218">
        <v>4970</v>
      </c>
      <c r="C5033" s="217">
        <v>163.40665494682145</v>
      </c>
    </row>
    <row r="5034" spans="2:3" x14ac:dyDescent="0.75">
      <c r="B5034" s="218">
        <v>4971</v>
      </c>
      <c r="C5034" s="217">
        <v>117.22203205374618</v>
      </c>
    </row>
    <row r="5035" spans="2:3" x14ac:dyDescent="0.75">
      <c r="B5035" s="218">
        <v>4972</v>
      </c>
      <c r="C5035" s="217">
        <v>97.375879326974299</v>
      </c>
    </row>
    <row r="5036" spans="2:3" x14ac:dyDescent="0.75">
      <c r="B5036" s="218">
        <v>4973</v>
      </c>
      <c r="C5036" s="217">
        <v>196.67375133407793</v>
      </c>
    </row>
    <row r="5037" spans="2:3" x14ac:dyDescent="0.75">
      <c r="B5037" s="218">
        <v>4974</v>
      </c>
      <c r="C5037" s="217">
        <v>172.02950636876781</v>
      </c>
    </row>
    <row r="5038" spans="2:3" x14ac:dyDescent="0.75">
      <c r="B5038" s="218">
        <v>4975</v>
      </c>
      <c r="C5038" s="217">
        <v>165.35712414533629</v>
      </c>
    </row>
    <row r="5039" spans="2:3" x14ac:dyDescent="0.75">
      <c r="B5039" s="218">
        <v>4976</v>
      </c>
      <c r="C5039" s="217">
        <v>135.17300559676906</v>
      </c>
    </row>
    <row r="5040" spans="2:3" x14ac:dyDescent="0.75">
      <c r="B5040" s="218">
        <v>4977</v>
      </c>
      <c r="C5040" s="217">
        <v>176.01467535869958</v>
      </c>
    </row>
    <row r="5041" spans="2:3" x14ac:dyDescent="0.75">
      <c r="B5041" s="218">
        <v>4978</v>
      </c>
      <c r="C5041" s="217">
        <v>139.50058848998026</v>
      </c>
    </row>
    <row r="5042" spans="2:3" x14ac:dyDescent="0.75">
      <c r="B5042" s="218">
        <v>4979</v>
      </c>
      <c r="C5042" s="217">
        <v>77.994697035908118</v>
      </c>
    </row>
    <row r="5043" spans="2:3" x14ac:dyDescent="0.75">
      <c r="B5043" s="218">
        <v>4980</v>
      </c>
      <c r="C5043" s="217">
        <v>101.79503913979212</v>
      </c>
    </row>
    <row r="5044" spans="2:3" x14ac:dyDescent="0.75">
      <c r="B5044" s="218">
        <v>4981</v>
      </c>
      <c r="C5044" s="217">
        <v>126.85529119296748</v>
      </c>
    </row>
    <row r="5045" spans="2:3" x14ac:dyDescent="0.75">
      <c r="B5045" s="218">
        <v>4982</v>
      </c>
      <c r="C5045" s="217">
        <v>83.374757434565282</v>
      </c>
    </row>
    <row r="5046" spans="2:3" x14ac:dyDescent="0.75">
      <c r="B5046" s="218">
        <v>4983</v>
      </c>
      <c r="C5046" s="217">
        <v>172.9369792302935</v>
      </c>
    </row>
    <row r="5047" spans="2:3" x14ac:dyDescent="0.75">
      <c r="B5047" s="218">
        <v>4984</v>
      </c>
      <c r="C5047" s="217">
        <v>92.350176342836747</v>
      </c>
    </row>
    <row r="5048" spans="2:3" x14ac:dyDescent="0.75">
      <c r="B5048" s="218">
        <v>4985</v>
      </c>
      <c r="C5048" s="217">
        <v>112.14542694148419</v>
      </c>
    </row>
    <row r="5049" spans="2:3" x14ac:dyDescent="0.75">
      <c r="B5049" s="218">
        <v>4986</v>
      </c>
      <c r="C5049" s="217">
        <v>88.682747167623788</v>
      </c>
    </row>
    <row r="5050" spans="2:3" x14ac:dyDescent="0.75">
      <c r="B5050" s="218">
        <v>4987</v>
      </c>
      <c r="C5050" s="217">
        <v>125.12672431845616</v>
      </c>
    </row>
    <row r="5051" spans="2:3" x14ac:dyDescent="0.75">
      <c r="B5051" s="218">
        <v>4988</v>
      </c>
      <c r="C5051" s="217">
        <v>168.20527280763187</v>
      </c>
    </row>
    <row r="5052" spans="2:3" x14ac:dyDescent="0.75">
      <c r="B5052" s="218">
        <v>4989</v>
      </c>
      <c r="C5052" s="217">
        <v>148.27583174766664</v>
      </c>
    </row>
    <row r="5053" spans="2:3" x14ac:dyDescent="0.75">
      <c r="B5053" s="218">
        <v>4990</v>
      </c>
      <c r="C5053" s="217">
        <v>117.78395271086956</v>
      </c>
    </row>
    <row r="5054" spans="2:3" x14ac:dyDescent="0.75">
      <c r="B5054" s="218">
        <v>4991</v>
      </c>
      <c r="C5054" s="217">
        <v>210.81922333502251</v>
      </c>
    </row>
    <row r="5055" spans="2:3" x14ac:dyDescent="0.75">
      <c r="B5055" s="218">
        <v>4992</v>
      </c>
      <c r="C5055" s="217">
        <v>154.75259814292338</v>
      </c>
    </row>
    <row r="5056" spans="2:3" x14ac:dyDescent="0.75">
      <c r="B5056" s="218">
        <v>4993</v>
      </c>
      <c r="C5056" s="217">
        <v>80.573493793511062</v>
      </c>
    </row>
    <row r="5057" spans="2:3" x14ac:dyDescent="0.75">
      <c r="B5057" s="218">
        <v>4994</v>
      </c>
      <c r="C5057" s="217">
        <v>69.413239655446105</v>
      </c>
    </row>
    <row r="5058" spans="2:3" x14ac:dyDescent="0.75">
      <c r="B5058" s="218">
        <v>4995</v>
      </c>
      <c r="C5058" s="217">
        <v>152.35393515320851</v>
      </c>
    </row>
    <row r="5059" spans="2:3" x14ac:dyDescent="0.75">
      <c r="B5059" s="218">
        <v>4996</v>
      </c>
      <c r="C5059" s="217">
        <v>124.66860147664568</v>
      </c>
    </row>
    <row r="5060" spans="2:3" x14ac:dyDescent="0.75">
      <c r="B5060" s="218">
        <v>4997</v>
      </c>
      <c r="C5060" s="217">
        <v>147.90149013963716</v>
      </c>
    </row>
    <row r="5061" spans="2:3" x14ac:dyDescent="0.75">
      <c r="B5061" s="218">
        <v>4998</v>
      </c>
      <c r="C5061" s="217">
        <v>150.51794602748814</v>
      </c>
    </row>
    <row r="5062" spans="2:3" x14ac:dyDescent="0.75">
      <c r="B5062" s="218">
        <v>4999</v>
      </c>
      <c r="C5062" s="217">
        <v>144.88309306101874</v>
      </c>
    </row>
    <row r="5063" spans="2:3" x14ac:dyDescent="0.75">
      <c r="B5063" s="218">
        <v>5000</v>
      </c>
      <c r="C5063" s="217">
        <v>92.774316439703341</v>
      </c>
    </row>
    <row r="5064" spans="2:3" x14ac:dyDescent="0.75">
      <c r="B5064" s="218">
        <v>5001</v>
      </c>
      <c r="C5064" s="217">
        <v>138.5441956778694</v>
      </c>
    </row>
    <row r="5065" spans="2:3" x14ac:dyDescent="0.75">
      <c r="B5065" s="218">
        <v>5002</v>
      </c>
      <c r="C5065" s="217">
        <v>114.88567538567638</v>
      </c>
    </row>
    <row r="5066" spans="2:3" x14ac:dyDescent="0.75">
      <c r="B5066" s="218">
        <v>5003</v>
      </c>
      <c r="C5066" s="217">
        <v>109.10364983149726</v>
      </c>
    </row>
    <row r="5067" spans="2:3" x14ac:dyDescent="0.75">
      <c r="B5067" s="218">
        <v>5004</v>
      </c>
      <c r="C5067" s="217">
        <v>167.67187291107498</v>
      </c>
    </row>
    <row r="5068" spans="2:3" x14ac:dyDescent="0.75">
      <c r="B5068" s="218">
        <v>5005</v>
      </c>
      <c r="C5068" s="217">
        <v>108.40004598258649</v>
      </c>
    </row>
    <row r="5069" spans="2:3" x14ac:dyDescent="0.75">
      <c r="B5069" s="218">
        <v>5006</v>
      </c>
      <c r="C5069" s="217">
        <v>114.62309821817591</v>
      </c>
    </row>
    <row r="5070" spans="2:3" x14ac:dyDescent="0.75">
      <c r="B5070" s="218">
        <v>5007</v>
      </c>
      <c r="C5070" s="217">
        <v>106.40256709978695</v>
      </c>
    </row>
    <row r="5071" spans="2:3" x14ac:dyDescent="0.75">
      <c r="B5071" s="218">
        <v>5008</v>
      </c>
      <c r="C5071" s="217">
        <v>160.73290626017169</v>
      </c>
    </row>
    <row r="5072" spans="2:3" x14ac:dyDescent="0.75">
      <c r="B5072" s="218">
        <v>5009</v>
      </c>
      <c r="C5072" s="217">
        <v>161.19130972055126</v>
      </c>
    </row>
    <row r="5073" spans="2:3" x14ac:dyDescent="0.75">
      <c r="B5073" s="218">
        <v>5010</v>
      </c>
      <c r="C5073" s="217">
        <v>146.20785335669237</v>
      </c>
    </row>
    <row r="5074" spans="2:3" x14ac:dyDescent="0.75">
      <c r="B5074" s="218">
        <v>5011</v>
      </c>
      <c r="C5074" s="217">
        <v>218.00270959458305</v>
      </c>
    </row>
    <row r="5075" spans="2:3" x14ac:dyDescent="0.75">
      <c r="B5075" s="218">
        <v>5012</v>
      </c>
      <c r="C5075" s="217">
        <v>209.19902510104717</v>
      </c>
    </row>
    <row r="5076" spans="2:3" x14ac:dyDescent="0.75">
      <c r="B5076" s="218">
        <v>5013</v>
      </c>
      <c r="C5076" s="217">
        <v>149.07348527597685</v>
      </c>
    </row>
    <row r="5077" spans="2:3" x14ac:dyDescent="0.75">
      <c r="B5077" s="218">
        <v>5014</v>
      </c>
      <c r="C5077" s="217">
        <v>218.13232007142136</v>
      </c>
    </row>
    <row r="5078" spans="2:3" x14ac:dyDescent="0.75">
      <c r="B5078" s="218">
        <v>5015</v>
      </c>
      <c r="C5078" s="217">
        <v>131.23944832251757</v>
      </c>
    </row>
    <row r="5079" spans="2:3" x14ac:dyDescent="0.75">
      <c r="B5079" s="218">
        <v>5016</v>
      </c>
      <c r="C5079" s="217">
        <v>85.382855182192486</v>
      </c>
    </row>
    <row r="5080" spans="2:3" x14ac:dyDescent="0.75">
      <c r="B5080" s="218">
        <v>5017</v>
      </c>
      <c r="C5080" s="217">
        <v>142.57656704702919</v>
      </c>
    </row>
    <row r="5081" spans="2:3" x14ac:dyDescent="0.75">
      <c r="B5081" s="218">
        <v>5018</v>
      </c>
      <c r="C5081" s="217">
        <v>170.84702654852052</v>
      </c>
    </row>
    <row r="5082" spans="2:3" x14ac:dyDescent="0.75">
      <c r="B5082" s="218">
        <v>5019</v>
      </c>
      <c r="C5082" s="217">
        <v>105.21706342597622</v>
      </c>
    </row>
    <row r="5083" spans="2:3" x14ac:dyDescent="0.75">
      <c r="B5083" s="218">
        <v>5020</v>
      </c>
      <c r="C5083" s="217">
        <v>125.1101619194749</v>
      </c>
    </row>
    <row r="5084" spans="2:3" x14ac:dyDescent="0.75">
      <c r="B5084" s="218">
        <v>5021</v>
      </c>
      <c r="C5084" s="217">
        <v>168.32345241361503</v>
      </c>
    </row>
    <row r="5085" spans="2:3" x14ac:dyDescent="0.75">
      <c r="B5085" s="218">
        <v>5022</v>
      </c>
      <c r="C5085" s="217">
        <v>125.85719991052346</v>
      </c>
    </row>
    <row r="5086" spans="2:3" x14ac:dyDescent="0.75">
      <c r="B5086" s="218">
        <v>5023</v>
      </c>
      <c r="C5086" s="217">
        <v>238.42822039553505</v>
      </c>
    </row>
    <row r="5087" spans="2:3" x14ac:dyDescent="0.75">
      <c r="B5087" s="218">
        <v>5024</v>
      </c>
      <c r="C5087" s="217">
        <v>144.96620593699623</v>
      </c>
    </row>
    <row r="5088" spans="2:3" x14ac:dyDescent="0.75">
      <c r="B5088" s="218">
        <v>5025</v>
      </c>
      <c r="C5088" s="217">
        <v>91.604848659104121</v>
      </c>
    </row>
    <row r="5089" spans="2:3" x14ac:dyDescent="0.75">
      <c r="B5089" s="218">
        <v>5026</v>
      </c>
      <c r="C5089" s="217">
        <v>103.91501837466093</v>
      </c>
    </row>
    <row r="5090" spans="2:3" x14ac:dyDescent="0.75">
      <c r="B5090" s="218">
        <v>5027</v>
      </c>
      <c r="C5090" s="217">
        <v>78.770025560969387</v>
      </c>
    </row>
    <row r="5091" spans="2:3" x14ac:dyDescent="0.75">
      <c r="B5091" s="218">
        <v>5028</v>
      </c>
      <c r="C5091" s="217">
        <v>99.106585566518433</v>
      </c>
    </row>
    <row r="5092" spans="2:3" x14ac:dyDescent="0.75">
      <c r="B5092" s="218">
        <v>5029</v>
      </c>
      <c r="C5092" s="217">
        <v>112.78991495158874</v>
      </c>
    </row>
    <row r="5093" spans="2:3" x14ac:dyDescent="0.75">
      <c r="B5093" s="218">
        <v>5030</v>
      </c>
      <c r="C5093" s="217">
        <v>134.94860964654126</v>
      </c>
    </row>
    <row r="5094" spans="2:3" x14ac:dyDescent="0.75">
      <c r="B5094" s="218">
        <v>5031</v>
      </c>
      <c r="C5094" s="217">
        <v>228.78383210978808</v>
      </c>
    </row>
    <row r="5095" spans="2:3" x14ac:dyDescent="0.75">
      <c r="B5095" s="218">
        <v>5032</v>
      </c>
      <c r="C5095" s="217">
        <v>102.92172850849342</v>
      </c>
    </row>
    <row r="5096" spans="2:3" x14ac:dyDescent="0.75">
      <c r="B5096" s="218">
        <v>5033</v>
      </c>
      <c r="C5096" s="217">
        <v>172.96636971136931</v>
      </c>
    </row>
    <row r="5097" spans="2:3" x14ac:dyDescent="0.75">
      <c r="B5097" s="218">
        <v>5034</v>
      </c>
      <c r="C5097" s="217">
        <v>149.33147657235077</v>
      </c>
    </row>
    <row r="5098" spans="2:3" x14ac:dyDescent="0.75">
      <c r="B5098" s="218">
        <v>5035</v>
      </c>
      <c r="C5098" s="217">
        <v>142.54915567124806</v>
      </c>
    </row>
    <row r="5099" spans="2:3" x14ac:dyDescent="0.75">
      <c r="B5099" s="218">
        <v>5036</v>
      </c>
      <c r="C5099" s="217">
        <v>167.21623683723678</v>
      </c>
    </row>
    <row r="5100" spans="2:3" x14ac:dyDescent="0.75">
      <c r="B5100" s="218">
        <v>5037</v>
      </c>
      <c r="C5100" s="217">
        <v>98.079095763814465</v>
      </c>
    </row>
    <row r="5101" spans="2:3" x14ac:dyDescent="0.75">
      <c r="B5101" s="218">
        <v>5038</v>
      </c>
      <c r="C5101" s="217">
        <v>176.05070800720554</v>
      </c>
    </row>
    <row r="5102" spans="2:3" x14ac:dyDescent="0.75">
      <c r="B5102" s="218">
        <v>5039</v>
      </c>
      <c r="C5102" s="217">
        <v>155.01038679413671</v>
      </c>
    </row>
    <row r="5103" spans="2:3" x14ac:dyDescent="0.75">
      <c r="B5103" s="218">
        <v>5040</v>
      </c>
      <c r="C5103" s="217">
        <v>132.69355600100729</v>
      </c>
    </row>
    <row r="5104" spans="2:3" x14ac:dyDescent="0.75">
      <c r="B5104" s="218">
        <v>5041</v>
      </c>
      <c r="C5104" s="217">
        <v>83.405447859521161</v>
      </c>
    </row>
    <row r="5105" spans="2:3" x14ac:dyDescent="0.75">
      <c r="B5105" s="218">
        <v>5042</v>
      </c>
      <c r="C5105" s="217">
        <v>194.69981789897145</v>
      </c>
    </row>
    <row r="5106" spans="2:3" x14ac:dyDescent="0.75">
      <c r="B5106" s="218">
        <v>5043</v>
      </c>
      <c r="C5106" s="217">
        <v>156.77306550882625</v>
      </c>
    </row>
    <row r="5107" spans="2:3" x14ac:dyDescent="0.75">
      <c r="B5107" s="218">
        <v>5044</v>
      </c>
      <c r="C5107" s="217">
        <v>190.13572333373364</v>
      </c>
    </row>
    <row r="5108" spans="2:3" x14ac:dyDescent="0.75">
      <c r="B5108" s="218">
        <v>5045</v>
      </c>
      <c r="C5108" s="217">
        <v>93.398172830712809</v>
      </c>
    </row>
    <row r="5109" spans="2:3" x14ac:dyDescent="0.75">
      <c r="B5109" s="218">
        <v>5046</v>
      </c>
      <c r="C5109" s="217">
        <v>152.30633790904679</v>
      </c>
    </row>
    <row r="5110" spans="2:3" x14ac:dyDescent="0.75">
      <c r="B5110" s="218">
        <v>5047</v>
      </c>
      <c r="C5110" s="217">
        <v>256.47044762836526</v>
      </c>
    </row>
    <row r="5111" spans="2:3" x14ac:dyDescent="0.75">
      <c r="B5111" s="218">
        <v>5048</v>
      </c>
      <c r="C5111" s="217">
        <v>103.41491571375529</v>
      </c>
    </row>
    <row r="5112" spans="2:3" x14ac:dyDescent="0.75">
      <c r="B5112" s="218">
        <v>5049</v>
      </c>
      <c r="C5112" s="217">
        <v>158.18580998714782</v>
      </c>
    </row>
    <row r="5113" spans="2:3" x14ac:dyDescent="0.75">
      <c r="B5113" s="218">
        <v>5050</v>
      </c>
      <c r="C5113" s="217">
        <v>83.951555779467085</v>
      </c>
    </row>
    <row r="5114" spans="2:3" x14ac:dyDescent="0.75">
      <c r="B5114" s="218">
        <v>5051</v>
      </c>
      <c r="C5114" s="217">
        <v>98.07045737971869</v>
      </c>
    </row>
    <row r="5115" spans="2:3" x14ac:dyDescent="0.75">
      <c r="B5115" s="218">
        <v>5052</v>
      </c>
      <c r="C5115" s="217">
        <v>132.97867481268156</v>
      </c>
    </row>
    <row r="5116" spans="2:3" x14ac:dyDescent="0.75">
      <c r="B5116" s="218">
        <v>5053</v>
      </c>
      <c r="C5116" s="217">
        <v>107.01664922250127</v>
      </c>
    </row>
    <row r="5117" spans="2:3" x14ac:dyDescent="0.75">
      <c r="B5117" s="218">
        <v>5054</v>
      </c>
      <c r="C5117" s="217">
        <v>71.985747785950338</v>
      </c>
    </row>
    <row r="5118" spans="2:3" x14ac:dyDescent="0.75">
      <c r="B5118" s="218">
        <v>5055</v>
      </c>
      <c r="C5118" s="217">
        <v>217.73877387404866</v>
      </c>
    </row>
    <row r="5119" spans="2:3" x14ac:dyDescent="0.75">
      <c r="B5119" s="218">
        <v>5056</v>
      </c>
      <c r="C5119" s="217">
        <v>94.855866015236501</v>
      </c>
    </row>
    <row r="5120" spans="2:3" x14ac:dyDescent="0.75">
      <c r="B5120" s="218">
        <v>5057</v>
      </c>
      <c r="C5120" s="217">
        <v>117.12704084162479</v>
      </c>
    </row>
    <row r="5121" spans="2:3" x14ac:dyDescent="0.75">
      <c r="B5121" s="218">
        <v>5058</v>
      </c>
      <c r="C5121" s="217">
        <v>100.81270854813174</v>
      </c>
    </row>
    <row r="5122" spans="2:3" x14ac:dyDescent="0.75">
      <c r="B5122" s="218">
        <v>5059</v>
      </c>
      <c r="C5122" s="217">
        <v>112.13849350316556</v>
      </c>
    </row>
    <row r="5123" spans="2:3" x14ac:dyDescent="0.75">
      <c r="B5123" s="218">
        <v>5060</v>
      </c>
      <c r="C5123" s="217">
        <v>117.14569258267396</v>
      </c>
    </row>
    <row r="5124" spans="2:3" x14ac:dyDescent="0.75">
      <c r="B5124" s="218">
        <v>5061</v>
      </c>
      <c r="C5124" s="217">
        <v>109.60082467571763</v>
      </c>
    </row>
    <row r="5125" spans="2:3" x14ac:dyDescent="0.75">
      <c r="B5125" s="218">
        <v>5062</v>
      </c>
      <c r="C5125" s="217">
        <v>103.63311460766283</v>
      </c>
    </row>
    <row r="5126" spans="2:3" x14ac:dyDescent="0.75">
      <c r="B5126" s="218">
        <v>5063</v>
      </c>
      <c r="C5126" s="217">
        <v>61.793161675536297</v>
      </c>
    </row>
    <row r="5127" spans="2:3" x14ac:dyDescent="0.75">
      <c r="B5127" s="218">
        <v>5064</v>
      </c>
      <c r="C5127" s="217">
        <v>118.30974453502319</v>
      </c>
    </row>
    <row r="5128" spans="2:3" x14ac:dyDescent="0.75">
      <c r="B5128" s="218">
        <v>5065</v>
      </c>
      <c r="C5128" s="217">
        <v>118.8623624263416</v>
      </c>
    </row>
    <row r="5129" spans="2:3" x14ac:dyDescent="0.75">
      <c r="B5129" s="218">
        <v>5066</v>
      </c>
      <c r="C5129" s="217">
        <v>108.46432189347277</v>
      </c>
    </row>
    <row r="5130" spans="2:3" x14ac:dyDescent="0.75">
      <c r="B5130" s="218">
        <v>5067</v>
      </c>
      <c r="C5130" s="217">
        <v>86.782445670396655</v>
      </c>
    </row>
    <row r="5131" spans="2:3" x14ac:dyDescent="0.75">
      <c r="B5131" s="218">
        <v>5068</v>
      </c>
      <c r="C5131" s="217">
        <v>102.32645824966271</v>
      </c>
    </row>
    <row r="5132" spans="2:3" x14ac:dyDescent="0.75">
      <c r="B5132" s="218">
        <v>5069</v>
      </c>
      <c r="C5132" s="217">
        <v>194.17959972986239</v>
      </c>
    </row>
    <row r="5133" spans="2:3" x14ac:dyDescent="0.75">
      <c r="B5133" s="218">
        <v>5070</v>
      </c>
      <c r="C5133" s="217">
        <v>113.99400761673137</v>
      </c>
    </row>
    <row r="5134" spans="2:3" x14ac:dyDescent="0.75">
      <c r="B5134" s="218">
        <v>5071</v>
      </c>
      <c r="C5134" s="217">
        <v>112.68862906488734</v>
      </c>
    </row>
    <row r="5135" spans="2:3" x14ac:dyDescent="0.75">
      <c r="B5135" s="218">
        <v>5072</v>
      </c>
      <c r="C5135" s="217">
        <v>140.06711491628027</v>
      </c>
    </row>
    <row r="5136" spans="2:3" x14ac:dyDescent="0.75">
      <c r="B5136" s="218">
        <v>5073</v>
      </c>
      <c r="C5136" s="217">
        <v>105.1162047943866</v>
      </c>
    </row>
    <row r="5137" spans="2:3" x14ac:dyDescent="0.75">
      <c r="B5137" s="218">
        <v>5074</v>
      </c>
      <c r="C5137" s="217">
        <v>151.73307987587714</v>
      </c>
    </row>
    <row r="5138" spans="2:3" x14ac:dyDescent="0.75">
      <c r="B5138" s="218">
        <v>5075</v>
      </c>
      <c r="C5138" s="217">
        <v>75.81942431328217</v>
      </c>
    </row>
    <row r="5139" spans="2:3" x14ac:dyDescent="0.75">
      <c r="B5139" s="218">
        <v>5076</v>
      </c>
      <c r="C5139" s="217">
        <v>100.50585434931361</v>
      </c>
    </row>
    <row r="5140" spans="2:3" x14ac:dyDescent="0.75">
      <c r="B5140" s="218">
        <v>5077</v>
      </c>
      <c r="C5140" s="217">
        <v>143.90014768874363</v>
      </c>
    </row>
    <row r="5141" spans="2:3" x14ac:dyDescent="0.75">
      <c r="B5141" s="218">
        <v>5078</v>
      </c>
      <c r="C5141" s="217">
        <v>107.4961166961715</v>
      </c>
    </row>
    <row r="5142" spans="2:3" x14ac:dyDescent="0.75">
      <c r="B5142" s="218">
        <v>5079</v>
      </c>
      <c r="C5142" s="217">
        <v>86.133166570557634</v>
      </c>
    </row>
    <row r="5143" spans="2:3" x14ac:dyDescent="0.75">
      <c r="B5143" s="218">
        <v>5080</v>
      </c>
      <c r="C5143" s="217">
        <v>177.64008298831013</v>
      </c>
    </row>
    <row r="5144" spans="2:3" x14ac:dyDescent="0.75">
      <c r="B5144" s="218">
        <v>5081</v>
      </c>
      <c r="C5144" s="217">
        <v>135.85161288755793</v>
      </c>
    </row>
    <row r="5145" spans="2:3" x14ac:dyDescent="0.75">
      <c r="B5145" s="218">
        <v>5082</v>
      </c>
      <c r="C5145" s="217">
        <v>157.3107123318095</v>
      </c>
    </row>
    <row r="5146" spans="2:3" x14ac:dyDescent="0.75">
      <c r="B5146" s="218">
        <v>5083</v>
      </c>
      <c r="C5146" s="217">
        <v>189.38835190513723</v>
      </c>
    </row>
    <row r="5147" spans="2:3" x14ac:dyDescent="0.75">
      <c r="B5147" s="218">
        <v>5084</v>
      </c>
      <c r="C5147" s="217">
        <v>85.419320207079423</v>
      </c>
    </row>
    <row r="5148" spans="2:3" x14ac:dyDescent="0.75">
      <c r="B5148" s="218">
        <v>5085</v>
      </c>
      <c r="C5148" s="217">
        <v>117.54052392918764</v>
      </c>
    </row>
    <row r="5149" spans="2:3" x14ac:dyDescent="0.75">
      <c r="B5149" s="218">
        <v>5086</v>
      </c>
      <c r="C5149" s="217">
        <v>177.78084280101302</v>
      </c>
    </row>
    <row r="5150" spans="2:3" x14ac:dyDescent="0.75">
      <c r="B5150" s="218">
        <v>5087</v>
      </c>
      <c r="C5150" s="217">
        <v>123.64812118658604</v>
      </c>
    </row>
    <row r="5151" spans="2:3" x14ac:dyDescent="0.75">
      <c r="B5151" s="218">
        <v>5088</v>
      </c>
      <c r="C5151" s="217">
        <v>79.936334441661984</v>
      </c>
    </row>
    <row r="5152" spans="2:3" x14ac:dyDescent="0.75">
      <c r="B5152" s="218">
        <v>5089</v>
      </c>
      <c r="C5152" s="217">
        <v>115.4817666325885</v>
      </c>
    </row>
    <row r="5153" spans="2:3" x14ac:dyDescent="0.75">
      <c r="B5153" s="218">
        <v>5090</v>
      </c>
      <c r="C5153" s="217">
        <v>176.57095460049817</v>
      </c>
    </row>
    <row r="5154" spans="2:3" x14ac:dyDescent="0.75">
      <c r="B5154" s="218">
        <v>5091</v>
      </c>
      <c r="C5154" s="217">
        <v>130.99222348711839</v>
      </c>
    </row>
    <row r="5155" spans="2:3" x14ac:dyDescent="0.75">
      <c r="B5155" s="218">
        <v>5092</v>
      </c>
      <c r="C5155" s="217">
        <v>179.59760580999091</v>
      </c>
    </row>
    <row r="5156" spans="2:3" x14ac:dyDescent="0.75">
      <c r="B5156" s="218">
        <v>5093</v>
      </c>
      <c r="C5156" s="217">
        <v>135.05279059920292</v>
      </c>
    </row>
    <row r="5157" spans="2:3" x14ac:dyDescent="0.75">
      <c r="B5157" s="218">
        <v>5094</v>
      </c>
      <c r="C5157" s="217">
        <v>89.957852396199385</v>
      </c>
    </row>
    <row r="5158" spans="2:3" x14ac:dyDescent="0.75">
      <c r="B5158" s="218">
        <v>5095</v>
      </c>
      <c r="C5158" s="217">
        <v>166.65553926585929</v>
      </c>
    </row>
    <row r="5159" spans="2:3" x14ac:dyDescent="0.75">
      <c r="B5159" s="218">
        <v>5096</v>
      </c>
      <c r="C5159" s="217">
        <v>115.57785712318461</v>
      </c>
    </row>
    <row r="5160" spans="2:3" x14ac:dyDescent="0.75">
      <c r="B5160" s="218">
        <v>5097</v>
      </c>
      <c r="C5160" s="217">
        <v>93.474764431126559</v>
      </c>
    </row>
    <row r="5161" spans="2:3" x14ac:dyDescent="0.75">
      <c r="B5161" s="218">
        <v>5098</v>
      </c>
      <c r="C5161" s="217">
        <v>87.587349738580457</v>
      </c>
    </row>
    <row r="5162" spans="2:3" x14ac:dyDescent="0.75">
      <c r="B5162" s="218">
        <v>5099</v>
      </c>
      <c r="C5162" s="217">
        <v>94.586658056897576</v>
      </c>
    </row>
    <row r="5163" spans="2:3" x14ac:dyDescent="0.75">
      <c r="B5163" s="218">
        <v>5100</v>
      </c>
      <c r="C5163" s="217">
        <v>84.09280249237969</v>
      </c>
    </row>
    <row r="5164" spans="2:3" x14ac:dyDescent="0.75">
      <c r="B5164" s="218">
        <v>5101</v>
      </c>
      <c r="C5164" s="217">
        <v>85.450402694433478</v>
      </c>
    </row>
    <row r="5165" spans="2:3" x14ac:dyDescent="0.75">
      <c r="B5165" s="218">
        <v>5102</v>
      </c>
      <c r="C5165" s="217">
        <v>121.76959779399216</v>
      </c>
    </row>
    <row r="5166" spans="2:3" x14ac:dyDescent="0.75">
      <c r="B5166" s="218">
        <v>5103</v>
      </c>
      <c r="C5166" s="217">
        <v>136.39818935098808</v>
      </c>
    </row>
    <row r="5167" spans="2:3" x14ac:dyDescent="0.75">
      <c r="B5167" s="218">
        <v>5104</v>
      </c>
      <c r="C5167" s="217">
        <v>154.53445841966109</v>
      </c>
    </row>
    <row r="5168" spans="2:3" x14ac:dyDescent="0.75">
      <c r="B5168" s="218">
        <v>5105</v>
      </c>
      <c r="C5168" s="217">
        <v>222.92862785929168</v>
      </c>
    </row>
    <row r="5169" spans="2:3" x14ac:dyDescent="0.75">
      <c r="B5169" s="218">
        <v>5106</v>
      </c>
      <c r="C5169" s="217">
        <v>94.296232010871307</v>
      </c>
    </row>
    <row r="5170" spans="2:3" x14ac:dyDescent="0.75">
      <c r="B5170" s="218">
        <v>5107</v>
      </c>
      <c r="C5170" s="217">
        <v>187.11230910050065</v>
      </c>
    </row>
    <row r="5171" spans="2:3" x14ac:dyDescent="0.75">
      <c r="B5171" s="218">
        <v>5108</v>
      </c>
      <c r="C5171" s="217">
        <v>74.795273946035763</v>
      </c>
    </row>
    <row r="5172" spans="2:3" x14ac:dyDescent="0.75">
      <c r="B5172" s="218">
        <v>5109</v>
      </c>
      <c r="C5172" s="217">
        <v>109.48019096477908</v>
      </c>
    </row>
    <row r="5173" spans="2:3" x14ac:dyDescent="0.75">
      <c r="B5173" s="218">
        <v>5110</v>
      </c>
      <c r="C5173" s="217">
        <v>157.737652254468</v>
      </c>
    </row>
    <row r="5174" spans="2:3" x14ac:dyDescent="0.75">
      <c r="B5174" s="218">
        <v>5111</v>
      </c>
      <c r="C5174" s="217">
        <v>110.28147756615004</v>
      </c>
    </row>
    <row r="5175" spans="2:3" x14ac:dyDescent="0.75">
      <c r="B5175" s="218">
        <v>5112</v>
      </c>
      <c r="C5175" s="217">
        <v>106.49898629520632</v>
      </c>
    </row>
    <row r="5176" spans="2:3" x14ac:dyDescent="0.75">
      <c r="B5176" s="218">
        <v>5113</v>
      </c>
      <c r="C5176" s="217">
        <v>143.57759767137432</v>
      </c>
    </row>
    <row r="5177" spans="2:3" x14ac:dyDescent="0.75">
      <c r="B5177" s="218">
        <v>5114</v>
      </c>
      <c r="C5177" s="217">
        <v>124.90785765467911</v>
      </c>
    </row>
    <row r="5178" spans="2:3" x14ac:dyDescent="0.75">
      <c r="B5178" s="218">
        <v>5115</v>
      </c>
      <c r="C5178" s="217">
        <v>142.15201008509649</v>
      </c>
    </row>
    <row r="5179" spans="2:3" x14ac:dyDescent="0.75">
      <c r="B5179" s="218">
        <v>5116</v>
      </c>
      <c r="C5179" s="217">
        <v>104.11767526769233</v>
      </c>
    </row>
    <row r="5180" spans="2:3" x14ac:dyDescent="0.75">
      <c r="B5180" s="218">
        <v>5117</v>
      </c>
      <c r="C5180" s="217">
        <v>112.37337666017</v>
      </c>
    </row>
    <row r="5181" spans="2:3" x14ac:dyDescent="0.75">
      <c r="B5181" s="218">
        <v>5118</v>
      </c>
      <c r="C5181" s="217">
        <v>214.58591128063625</v>
      </c>
    </row>
    <row r="5182" spans="2:3" x14ac:dyDescent="0.75">
      <c r="B5182" s="218">
        <v>5119</v>
      </c>
      <c r="C5182" s="217">
        <v>132.87543497093523</v>
      </c>
    </row>
    <row r="5183" spans="2:3" x14ac:dyDescent="0.75">
      <c r="B5183" s="218">
        <v>5120</v>
      </c>
      <c r="C5183" s="217">
        <v>172.30314007121169</v>
      </c>
    </row>
    <row r="5184" spans="2:3" x14ac:dyDescent="0.75">
      <c r="B5184" s="218">
        <v>5121</v>
      </c>
      <c r="C5184" s="217">
        <v>102.40594084450858</v>
      </c>
    </row>
    <row r="5185" spans="2:3" x14ac:dyDescent="0.75">
      <c r="B5185" s="218">
        <v>5122</v>
      </c>
      <c r="C5185" s="217">
        <v>127.22101484693239</v>
      </c>
    </row>
    <row r="5186" spans="2:3" x14ac:dyDescent="0.75">
      <c r="B5186" s="218">
        <v>5123</v>
      </c>
      <c r="C5186" s="217">
        <v>104.95728122792818</v>
      </c>
    </row>
    <row r="5187" spans="2:3" x14ac:dyDescent="0.75">
      <c r="B5187" s="218">
        <v>5124</v>
      </c>
      <c r="C5187" s="217">
        <v>131.2247699022135</v>
      </c>
    </row>
    <row r="5188" spans="2:3" x14ac:dyDescent="0.75">
      <c r="B5188" s="218">
        <v>5125</v>
      </c>
      <c r="C5188" s="217">
        <v>100.21158204965617</v>
      </c>
    </row>
    <row r="5189" spans="2:3" x14ac:dyDescent="0.75">
      <c r="B5189" s="218">
        <v>5126</v>
      </c>
      <c r="C5189" s="217">
        <v>120.85771285243641</v>
      </c>
    </row>
    <row r="5190" spans="2:3" x14ac:dyDescent="0.75">
      <c r="B5190" s="218">
        <v>5127</v>
      </c>
      <c r="C5190" s="217">
        <v>142.37919173540482</v>
      </c>
    </row>
    <row r="5191" spans="2:3" x14ac:dyDescent="0.75">
      <c r="B5191" s="218">
        <v>5128</v>
      </c>
      <c r="C5191" s="217">
        <v>86.916630950470775</v>
      </c>
    </row>
    <row r="5192" spans="2:3" x14ac:dyDescent="0.75">
      <c r="B5192" s="218">
        <v>5129</v>
      </c>
      <c r="C5192" s="217">
        <v>132.69999089293344</v>
      </c>
    </row>
    <row r="5193" spans="2:3" x14ac:dyDescent="0.75">
      <c r="B5193" s="218">
        <v>5130</v>
      </c>
      <c r="C5193" s="217">
        <v>121.52683946693413</v>
      </c>
    </row>
    <row r="5194" spans="2:3" x14ac:dyDescent="0.75">
      <c r="B5194" s="218">
        <v>5131</v>
      </c>
      <c r="C5194" s="217">
        <v>119.20371608826576</v>
      </c>
    </row>
    <row r="5195" spans="2:3" x14ac:dyDescent="0.75">
      <c r="B5195" s="218">
        <v>5132</v>
      </c>
      <c r="C5195" s="217">
        <v>128.0067177374163</v>
      </c>
    </row>
    <row r="5196" spans="2:3" x14ac:dyDescent="0.75">
      <c r="B5196" s="218">
        <v>5133</v>
      </c>
      <c r="C5196" s="217">
        <v>117.54551603429475</v>
      </c>
    </row>
    <row r="5197" spans="2:3" x14ac:dyDescent="0.75">
      <c r="B5197" s="218">
        <v>5134</v>
      </c>
      <c r="C5197" s="217">
        <v>174.13867474705677</v>
      </c>
    </row>
    <row r="5198" spans="2:3" x14ac:dyDescent="0.75">
      <c r="B5198" s="218">
        <v>5135</v>
      </c>
      <c r="C5198" s="217">
        <v>156.62500513103896</v>
      </c>
    </row>
    <row r="5199" spans="2:3" x14ac:dyDescent="0.75">
      <c r="B5199" s="218">
        <v>5136</v>
      </c>
      <c r="C5199" s="217">
        <v>155.15783177267699</v>
      </c>
    </row>
    <row r="5200" spans="2:3" x14ac:dyDescent="0.75">
      <c r="B5200" s="218">
        <v>5137</v>
      </c>
      <c r="C5200" s="217">
        <v>160.75974682493248</v>
      </c>
    </row>
    <row r="5201" spans="2:3" x14ac:dyDescent="0.75">
      <c r="B5201" s="218">
        <v>5138</v>
      </c>
      <c r="C5201" s="217">
        <v>115.91749322070058</v>
      </c>
    </row>
    <row r="5202" spans="2:3" x14ac:dyDescent="0.75">
      <c r="B5202" s="218">
        <v>5139</v>
      </c>
      <c r="C5202" s="217">
        <v>144.08384781733116</v>
      </c>
    </row>
    <row r="5203" spans="2:3" x14ac:dyDescent="0.75">
      <c r="B5203" s="218">
        <v>5140</v>
      </c>
      <c r="C5203" s="217">
        <v>111.49275585432355</v>
      </c>
    </row>
    <row r="5204" spans="2:3" x14ac:dyDescent="0.75">
      <c r="B5204" s="218">
        <v>5141</v>
      </c>
      <c r="C5204" s="217">
        <v>114.90561814734669</v>
      </c>
    </row>
    <row r="5205" spans="2:3" x14ac:dyDescent="0.75">
      <c r="B5205" s="218">
        <v>5142</v>
      </c>
      <c r="C5205" s="217">
        <v>172.18127084542039</v>
      </c>
    </row>
    <row r="5206" spans="2:3" x14ac:dyDescent="0.75">
      <c r="B5206" s="218">
        <v>5143</v>
      </c>
      <c r="C5206" s="217">
        <v>88.080821542171833</v>
      </c>
    </row>
    <row r="5207" spans="2:3" x14ac:dyDescent="0.75">
      <c r="B5207" s="218">
        <v>5144</v>
      </c>
      <c r="C5207" s="217">
        <v>129.52293672806132</v>
      </c>
    </row>
    <row r="5208" spans="2:3" x14ac:dyDescent="0.75">
      <c r="B5208" s="218">
        <v>5145</v>
      </c>
      <c r="C5208" s="217">
        <v>133.58471618088828</v>
      </c>
    </row>
    <row r="5209" spans="2:3" x14ac:dyDescent="0.75">
      <c r="B5209" s="218">
        <v>5146</v>
      </c>
      <c r="C5209" s="217">
        <v>149.25371943948198</v>
      </c>
    </row>
    <row r="5210" spans="2:3" x14ac:dyDescent="0.75">
      <c r="B5210" s="218">
        <v>5147</v>
      </c>
      <c r="C5210" s="217">
        <v>145.96954196240063</v>
      </c>
    </row>
    <row r="5211" spans="2:3" x14ac:dyDescent="0.75">
      <c r="B5211" s="218">
        <v>5148</v>
      </c>
      <c r="C5211" s="217">
        <v>125.77984471581148</v>
      </c>
    </row>
    <row r="5212" spans="2:3" x14ac:dyDescent="0.75">
      <c r="B5212" s="218">
        <v>5149</v>
      </c>
      <c r="C5212" s="217">
        <v>112.42999895183449</v>
      </c>
    </row>
    <row r="5213" spans="2:3" x14ac:dyDescent="0.75">
      <c r="B5213" s="218">
        <v>5150</v>
      </c>
      <c r="C5213" s="217">
        <v>123.51299277407537</v>
      </c>
    </row>
    <row r="5214" spans="2:3" x14ac:dyDescent="0.75">
      <c r="B5214" s="218">
        <v>5151</v>
      </c>
      <c r="C5214" s="217">
        <v>112.89926787257038</v>
      </c>
    </row>
    <row r="5215" spans="2:3" x14ac:dyDescent="0.75">
      <c r="B5215" s="218">
        <v>5152</v>
      </c>
      <c r="C5215" s="217">
        <v>182.73669628280163</v>
      </c>
    </row>
    <row r="5216" spans="2:3" x14ac:dyDescent="0.75">
      <c r="B5216" s="218">
        <v>5153</v>
      </c>
      <c r="C5216" s="217">
        <v>138.49159954847073</v>
      </c>
    </row>
    <row r="5217" spans="2:3" x14ac:dyDescent="0.75">
      <c r="B5217" s="218">
        <v>5154</v>
      </c>
      <c r="C5217" s="217">
        <v>104.70515763546165</v>
      </c>
    </row>
    <row r="5218" spans="2:3" x14ac:dyDescent="0.75">
      <c r="B5218" s="218">
        <v>5155</v>
      </c>
      <c r="C5218" s="217">
        <v>106.12701343382989</v>
      </c>
    </row>
    <row r="5219" spans="2:3" x14ac:dyDescent="0.75">
      <c r="B5219" s="218">
        <v>5156</v>
      </c>
      <c r="C5219" s="217">
        <v>103.13875647495639</v>
      </c>
    </row>
    <row r="5220" spans="2:3" x14ac:dyDescent="0.75">
      <c r="B5220" s="218">
        <v>5157</v>
      </c>
      <c r="C5220" s="217">
        <v>151.33621986152261</v>
      </c>
    </row>
    <row r="5221" spans="2:3" x14ac:dyDescent="0.75">
      <c r="B5221" s="218">
        <v>5158</v>
      </c>
      <c r="C5221" s="217">
        <v>126.96069413700135</v>
      </c>
    </row>
    <row r="5222" spans="2:3" x14ac:dyDescent="0.75">
      <c r="B5222" s="218">
        <v>5159</v>
      </c>
      <c r="C5222" s="217">
        <v>159.63660768300645</v>
      </c>
    </row>
    <row r="5223" spans="2:3" x14ac:dyDescent="0.75">
      <c r="B5223" s="218">
        <v>5160</v>
      </c>
      <c r="C5223" s="217">
        <v>126.23342551489463</v>
      </c>
    </row>
    <row r="5224" spans="2:3" x14ac:dyDescent="0.75">
      <c r="B5224" s="218">
        <v>5161</v>
      </c>
      <c r="C5224" s="217">
        <v>154.41186026416196</v>
      </c>
    </row>
    <row r="5225" spans="2:3" x14ac:dyDescent="0.75">
      <c r="B5225" s="218">
        <v>5162</v>
      </c>
      <c r="C5225" s="217">
        <v>120.81021154069832</v>
      </c>
    </row>
    <row r="5226" spans="2:3" x14ac:dyDescent="0.75">
      <c r="B5226" s="218">
        <v>5163</v>
      </c>
      <c r="C5226" s="217">
        <v>104.71827974799058</v>
      </c>
    </row>
    <row r="5227" spans="2:3" x14ac:dyDescent="0.75">
      <c r="B5227" s="218">
        <v>5164</v>
      </c>
      <c r="C5227" s="217">
        <v>166.53163670351856</v>
      </c>
    </row>
    <row r="5228" spans="2:3" x14ac:dyDescent="0.75">
      <c r="B5228" s="218">
        <v>5165</v>
      </c>
      <c r="C5228" s="217">
        <v>126.25590923662675</v>
      </c>
    </row>
    <row r="5229" spans="2:3" x14ac:dyDescent="0.75">
      <c r="B5229" s="218">
        <v>5166</v>
      </c>
      <c r="C5229" s="217">
        <v>65.309341581973328</v>
      </c>
    </row>
    <row r="5230" spans="2:3" x14ac:dyDescent="0.75">
      <c r="B5230" s="218">
        <v>5167</v>
      </c>
      <c r="C5230" s="217">
        <v>120.8576637110899</v>
      </c>
    </row>
    <row r="5231" spans="2:3" x14ac:dyDescent="0.75">
      <c r="B5231" s="218">
        <v>5168</v>
      </c>
      <c r="C5231" s="217">
        <v>137.11295003536162</v>
      </c>
    </row>
    <row r="5232" spans="2:3" x14ac:dyDescent="0.75">
      <c r="B5232" s="218">
        <v>5169</v>
      </c>
      <c r="C5232" s="217">
        <v>110.84361304554353</v>
      </c>
    </row>
    <row r="5233" spans="2:3" x14ac:dyDescent="0.75">
      <c r="B5233" s="218">
        <v>5170</v>
      </c>
      <c r="C5233" s="217">
        <v>142.28967909237548</v>
      </c>
    </row>
    <row r="5234" spans="2:3" x14ac:dyDescent="0.75">
      <c r="B5234" s="218">
        <v>5171</v>
      </c>
      <c r="C5234" s="217">
        <v>113.94197982076979</v>
      </c>
    </row>
    <row r="5235" spans="2:3" x14ac:dyDescent="0.75">
      <c r="B5235" s="218">
        <v>5172</v>
      </c>
      <c r="C5235" s="217">
        <v>143.02483429815913</v>
      </c>
    </row>
    <row r="5236" spans="2:3" x14ac:dyDescent="0.75">
      <c r="B5236" s="218">
        <v>5173</v>
      </c>
      <c r="C5236" s="217">
        <v>143.27081213229869</v>
      </c>
    </row>
    <row r="5237" spans="2:3" x14ac:dyDescent="0.75">
      <c r="B5237" s="218">
        <v>5174</v>
      </c>
      <c r="C5237" s="217">
        <v>101.36420882710838</v>
      </c>
    </row>
    <row r="5238" spans="2:3" x14ac:dyDescent="0.75">
      <c r="B5238" s="218">
        <v>5175</v>
      </c>
      <c r="C5238" s="217">
        <v>128.06625790755695</v>
      </c>
    </row>
    <row r="5239" spans="2:3" x14ac:dyDescent="0.75">
      <c r="B5239" s="218">
        <v>5176</v>
      </c>
      <c r="C5239" s="217">
        <v>138.18406859200013</v>
      </c>
    </row>
    <row r="5240" spans="2:3" x14ac:dyDescent="0.75">
      <c r="B5240" s="218">
        <v>5177</v>
      </c>
      <c r="C5240" s="217">
        <v>109.78196225459902</v>
      </c>
    </row>
    <row r="5241" spans="2:3" x14ac:dyDescent="0.75">
      <c r="B5241" s="218">
        <v>5178</v>
      </c>
      <c r="C5241" s="217">
        <v>102.68222875618291</v>
      </c>
    </row>
    <row r="5242" spans="2:3" x14ac:dyDescent="0.75">
      <c r="B5242" s="218">
        <v>5179</v>
      </c>
      <c r="C5242" s="217">
        <v>149.26156670018023</v>
      </c>
    </row>
    <row r="5243" spans="2:3" x14ac:dyDescent="0.75">
      <c r="B5243" s="218">
        <v>5180</v>
      </c>
      <c r="C5243" s="217">
        <v>118.20020668689811</v>
      </c>
    </row>
    <row r="5244" spans="2:3" x14ac:dyDescent="0.75">
      <c r="B5244" s="218">
        <v>5181</v>
      </c>
      <c r="C5244" s="217">
        <v>95.890131370113721</v>
      </c>
    </row>
    <row r="5245" spans="2:3" x14ac:dyDescent="0.75">
      <c r="B5245" s="218">
        <v>5182</v>
      </c>
      <c r="C5245" s="217">
        <v>83.661033973913177</v>
      </c>
    </row>
    <row r="5246" spans="2:3" x14ac:dyDescent="0.75">
      <c r="B5246" s="218">
        <v>5183</v>
      </c>
      <c r="C5246" s="217">
        <v>149.55663830145423</v>
      </c>
    </row>
    <row r="5247" spans="2:3" x14ac:dyDescent="0.75">
      <c r="B5247" s="218">
        <v>5184</v>
      </c>
      <c r="C5247" s="217">
        <v>150.72533190312456</v>
      </c>
    </row>
    <row r="5248" spans="2:3" x14ac:dyDescent="0.75">
      <c r="B5248" s="218">
        <v>5185</v>
      </c>
      <c r="C5248" s="217">
        <v>120.3462289425499</v>
      </c>
    </row>
    <row r="5249" spans="2:3" x14ac:dyDescent="0.75">
      <c r="B5249" s="218">
        <v>5186</v>
      </c>
      <c r="C5249" s="217">
        <v>93.073564834614658</v>
      </c>
    </row>
    <row r="5250" spans="2:3" x14ac:dyDescent="0.75">
      <c r="B5250" s="218">
        <v>5187</v>
      </c>
      <c r="C5250" s="217">
        <v>136.61510444500817</v>
      </c>
    </row>
    <row r="5251" spans="2:3" x14ac:dyDescent="0.75">
      <c r="B5251" s="218">
        <v>5188</v>
      </c>
      <c r="C5251" s="217">
        <v>115.02941151020322</v>
      </c>
    </row>
    <row r="5252" spans="2:3" x14ac:dyDescent="0.75">
      <c r="B5252" s="218">
        <v>5189</v>
      </c>
      <c r="C5252" s="217">
        <v>121.9815266811014</v>
      </c>
    </row>
    <row r="5253" spans="2:3" x14ac:dyDescent="0.75">
      <c r="B5253" s="218">
        <v>5190</v>
      </c>
      <c r="C5253" s="217">
        <v>114.30832908550437</v>
      </c>
    </row>
    <row r="5254" spans="2:3" x14ac:dyDescent="0.75">
      <c r="B5254" s="218">
        <v>5191</v>
      </c>
      <c r="C5254" s="217">
        <v>65.66928946697395</v>
      </c>
    </row>
    <row r="5255" spans="2:3" x14ac:dyDescent="0.75">
      <c r="B5255" s="218">
        <v>5192</v>
      </c>
      <c r="C5255" s="217">
        <v>148.80969228246877</v>
      </c>
    </row>
    <row r="5256" spans="2:3" x14ac:dyDescent="0.75">
      <c r="B5256" s="218">
        <v>5193</v>
      </c>
      <c r="C5256" s="217">
        <v>103.70207626276999</v>
      </c>
    </row>
    <row r="5257" spans="2:3" x14ac:dyDescent="0.75">
      <c r="B5257" s="218">
        <v>5194</v>
      </c>
      <c r="C5257" s="217">
        <v>130.37333777927228</v>
      </c>
    </row>
    <row r="5258" spans="2:3" x14ac:dyDescent="0.75">
      <c r="B5258" s="218">
        <v>5195</v>
      </c>
      <c r="C5258" s="217">
        <v>150.29191550553645</v>
      </c>
    </row>
    <row r="5259" spans="2:3" x14ac:dyDescent="0.75">
      <c r="B5259" s="218">
        <v>5196</v>
      </c>
      <c r="C5259" s="217">
        <v>110.27041252196392</v>
      </c>
    </row>
    <row r="5260" spans="2:3" x14ac:dyDescent="0.75">
      <c r="B5260" s="218">
        <v>5197</v>
      </c>
      <c r="C5260" s="217">
        <v>103.74752583726548</v>
      </c>
    </row>
    <row r="5261" spans="2:3" x14ac:dyDescent="0.75">
      <c r="B5261" s="218">
        <v>5198</v>
      </c>
      <c r="C5261" s="217">
        <v>98.753825890273248</v>
      </c>
    </row>
    <row r="5262" spans="2:3" x14ac:dyDescent="0.75">
      <c r="B5262" s="218">
        <v>5199</v>
      </c>
      <c r="C5262" s="217">
        <v>198.68380338861795</v>
      </c>
    </row>
    <row r="5263" spans="2:3" x14ac:dyDescent="0.75">
      <c r="B5263" s="218">
        <v>5200</v>
      </c>
      <c r="C5263" s="217">
        <v>167.07499680001874</v>
      </c>
    </row>
    <row r="5264" spans="2:3" x14ac:dyDescent="0.75">
      <c r="B5264" s="218">
        <v>5201</v>
      </c>
      <c r="C5264" s="217">
        <v>74.058122821211626</v>
      </c>
    </row>
    <row r="5265" spans="2:3" x14ac:dyDescent="0.75">
      <c r="B5265" s="218">
        <v>5202</v>
      </c>
      <c r="C5265" s="217">
        <v>117.68624557179979</v>
      </c>
    </row>
    <row r="5266" spans="2:3" x14ac:dyDescent="0.75">
      <c r="B5266" s="218">
        <v>5203</v>
      </c>
      <c r="C5266" s="217">
        <v>158.48861483461158</v>
      </c>
    </row>
    <row r="5267" spans="2:3" x14ac:dyDescent="0.75">
      <c r="B5267" s="218">
        <v>5204</v>
      </c>
      <c r="C5267" s="217">
        <v>94.972767116780602</v>
      </c>
    </row>
    <row r="5268" spans="2:3" x14ac:dyDescent="0.75">
      <c r="B5268" s="218">
        <v>5205</v>
      </c>
      <c r="C5268" s="217">
        <v>133.58467315082456</v>
      </c>
    </row>
    <row r="5269" spans="2:3" x14ac:dyDescent="0.75">
      <c r="B5269" s="218">
        <v>5206</v>
      </c>
      <c r="C5269" s="217">
        <v>126.46914792254698</v>
      </c>
    </row>
    <row r="5270" spans="2:3" x14ac:dyDescent="0.75">
      <c r="B5270" s="218">
        <v>5207</v>
      </c>
      <c r="C5270" s="217">
        <v>163.01235207505917</v>
      </c>
    </row>
    <row r="5271" spans="2:3" x14ac:dyDescent="0.75">
      <c r="B5271" s="218">
        <v>5208</v>
      </c>
      <c r="C5271" s="217">
        <v>228.59739996857982</v>
      </c>
    </row>
    <row r="5272" spans="2:3" x14ac:dyDescent="0.75">
      <c r="B5272" s="218">
        <v>5209</v>
      </c>
      <c r="C5272" s="217">
        <v>75.165535501787005</v>
      </c>
    </row>
    <row r="5273" spans="2:3" x14ac:dyDescent="0.75">
      <c r="B5273" s="218">
        <v>5210</v>
      </c>
      <c r="C5273" s="217">
        <v>121.77223378037708</v>
      </c>
    </row>
    <row r="5274" spans="2:3" x14ac:dyDescent="0.75">
      <c r="B5274" s="218">
        <v>5211</v>
      </c>
      <c r="C5274" s="217">
        <v>111.36962837458233</v>
      </c>
    </row>
    <row r="5275" spans="2:3" x14ac:dyDescent="0.75">
      <c r="B5275" s="218">
        <v>5212</v>
      </c>
      <c r="C5275" s="217">
        <v>173.20354471471526</v>
      </c>
    </row>
    <row r="5276" spans="2:3" x14ac:dyDescent="0.75">
      <c r="B5276" s="218">
        <v>5213</v>
      </c>
      <c r="C5276" s="217">
        <v>143.98227677781628</v>
      </c>
    </row>
    <row r="5277" spans="2:3" x14ac:dyDescent="0.75">
      <c r="B5277" s="218">
        <v>5214</v>
      </c>
      <c r="C5277" s="217">
        <v>148.39685822189429</v>
      </c>
    </row>
    <row r="5278" spans="2:3" x14ac:dyDescent="0.75">
      <c r="B5278" s="218">
        <v>5215</v>
      </c>
      <c r="C5278" s="217">
        <v>97.874082152876795</v>
      </c>
    </row>
    <row r="5279" spans="2:3" x14ac:dyDescent="0.75">
      <c r="B5279" s="218">
        <v>5216</v>
      </c>
      <c r="C5279" s="217">
        <v>111.10841859525802</v>
      </c>
    </row>
    <row r="5280" spans="2:3" x14ac:dyDescent="0.75">
      <c r="B5280" s="218">
        <v>5217</v>
      </c>
      <c r="C5280" s="217">
        <v>191.40977457025457</v>
      </c>
    </row>
    <row r="5281" spans="2:3" x14ac:dyDescent="0.75">
      <c r="B5281" s="218">
        <v>5218</v>
      </c>
      <c r="C5281" s="217">
        <v>112.69018068582417</v>
      </c>
    </row>
    <row r="5282" spans="2:3" x14ac:dyDescent="0.75">
      <c r="B5282" s="218">
        <v>5219</v>
      </c>
      <c r="C5282" s="217">
        <v>156.11155522760666</v>
      </c>
    </row>
    <row r="5283" spans="2:3" x14ac:dyDescent="0.75">
      <c r="B5283" s="218">
        <v>5220</v>
      </c>
      <c r="C5283" s="217">
        <v>155.69719470255575</v>
      </c>
    </row>
    <row r="5284" spans="2:3" x14ac:dyDescent="0.75">
      <c r="B5284" s="218">
        <v>5221</v>
      </c>
      <c r="C5284" s="217">
        <v>96.529335841970024</v>
      </c>
    </row>
    <row r="5285" spans="2:3" x14ac:dyDescent="0.75">
      <c r="B5285" s="218">
        <v>5222</v>
      </c>
      <c r="C5285" s="217">
        <v>111.6832271631679</v>
      </c>
    </row>
    <row r="5286" spans="2:3" x14ac:dyDescent="0.75">
      <c r="B5286" s="218">
        <v>5223</v>
      </c>
      <c r="C5286" s="217">
        <v>140.05764992528114</v>
      </c>
    </row>
    <row r="5287" spans="2:3" x14ac:dyDescent="0.75">
      <c r="B5287" s="218">
        <v>5224</v>
      </c>
      <c r="C5287" s="217">
        <v>133.7898364127802</v>
      </c>
    </row>
    <row r="5288" spans="2:3" x14ac:dyDescent="0.75">
      <c r="B5288" s="218">
        <v>5225</v>
      </c>
      <c r="C5288" s="217">
        <v>155.07814566221731</v>
      </c>
    </row>
    <row r="5289" spans="2:3" x14ac:dyDescent="0.75">
      <c r="B5289" s="218">
        <v>5226</v>
      </c>
      <c r="C5289" s="217">
        <v>114.03994233508212</v>
      </c>
    </row>
    <row r="5290" spans="2:3" x14ac:dyDescent="0.75">
      <c r="B5290" s="218">
        <v>5227</v>
      </c>
      <c r="C5290" s="217">
        <v>89.976287506328504</v>
      </c>
    </row>
    <row r="5291" spans="2:3" x14ac:dyDescent="0.75">
      <c r="B5291" s="218">
        <v>5228</v>
      </c>
      <c r="C5291" s="217">
        <v>123.06652355649206</v>
      </c>
    </row>
    <row r="5292" spans="2:3" x14ac:dyDescent="0.75">
      <c r="B5292" s="218">
        <v>5229</v>
      </c>
      <c r="C5292" s="217">
        <v>130.7716277895158</v>
      </c>
    </row>
    <row r="5293" spans="2:3" x14ac:dyDescent="0.75">
      <c r="B5293" s="218">
        <v>5230</v>
      </c>
      <c r="C5293" s="217">
        <v>109.051904177411</v>
      </c>
    </row>
    <row r="5294" spans="2:3" x14ac:dyDescent="0.75">
      <c r="B5294" s="218">
        <v>5231</v>
      </c>
      <c r="C5294" s="217">
        <v>96.662016710655422</v>
      </c>
    </row>
    <row r="5295" spans="2:3" x14ac:dyDescent="0.75">
      <c r="B5295" s="218">
        <v>5232</v>
      </c>
      <c r="C5295" s="217">
        <v>166.55010184221698</v>
      </c>
    </row>
    <row r="5296" spans="2:3" x14ac:dyDescent="0.75">
      <c r="B5296" s="218">
        <v>5233</v>
      </c>
      <c r="C5296" s="217">
        <v>182.29785940895678</v>
      </c>
    </row>
    <row r="5297" spans="2:3" x14ac:dyDescent="0.75">
      <c r="B5297" s="218">
        <v>5234</v>
      </c>
      <c r="C5297" s="217">
        <v>209.78723392095898</v>
      </c>
    </row>
    <row r="5298" spans="2:3" x14ac:dyDescent="0.75">
      <c r="B5298" s="218">
        <v>5235</v>
      </c>
      <c r="C5298" s="217">
        <v>99.435879228038814</v>
      </c>
    </row>
    <row r="5299" spans="2:3" x14ac:dyDescent="0.75">
      <c r="B5299" s="218">
        <v>5236</v>
      </c>
      <c r="C5299" s="217">
        <v>124.41124984765757</v>
      </c>
    </row>
    <row r="5300" spans="2:3" x14ac:dyDescent="0.75">
      <c r="B5300" s="218">
        <v>5237</v>
      </c>
      <c r="C5300" s="217">
        <v>174.12672952599536</v>
      </c>
    </row>
    <row r="5301" spans="2:3" x14ac:dyDescent="0.75">
      <c r="B5301" s="218">
        <v>5238</v>
      </c>
      <c r="C5301" s="217">
        <v>104.00411678625125</v>
      </c>
    </row>
    <row r="5302" spans="2:3" x14ac:dyDescent="0.75">
      <c r="B5302" s="218">
        <v>5239</v>
      </c>
      <c r="C5302" s="217">
        <v>164.62223573434682</v>
      </c>
    </row>
    <row r="5303" spans="2:3" x14ac:dyDescent="0.75">
      <c r="B5303" s="218">
        <v>5240</v>
      </c>
      <c r="C5303" s="217">
        <v>129.76916870672613</v>
      </c>
    </row>
    <row r="5304" spans="2:3" x14ac:dyDescent="0.75">
      <c r="B5304" s="218">
        <v>5241</v>
      </c>
      <c r="C5304" s="217">
        <v>118.63262862194829</v>
      </c>
    </row>
    <row r="5305" spans="2:3" x14ac:dyDescent="0.75">
      <c r="B5305" s="218">
        <v>5242</v>
      </c>
      <c r="C5305" s="217">
        <v>106.39156428728731</v>
      </c>
    </row>
    <row r="5306" spans="2:3" x14ac:dyDescent="0.75">
      <c r="B5306" s="218">
        <v>5243</v>
      </c>
      <c r="C5306" s="217">
        <v>151.75028474552732</v>
      </c>
    </row>
    <row r="5307" spans="2:3" x14ac:dyDescent="0.75">
      <c r="B5307" s="218">
        <v>5244</v>
      </c>
      <c r="C5307" s="217">
        <v>139.61818005757243</v>
      </c>
    </row>
    <row r="5308" spans="2:3" x14ac:dyDescent="0.75">
      <c r="B5308" s="218">
        <v>5245</v>
      </c>
      <c r="C5308" s="217">
        <v>171.76261400884587</v>
      </c>
    </row>
    <row r="5309" spans="2:3" x14ac:dyDescent="0.75">
      <c r="B5309" s="218">
        <v>5246</v>
      </c>
      <c r="C5309" s="217">
        <v>89.088690134481666</v>
      </c>
    </row>
    <row r="5310" spans="2:3" x14ac:dyDescent="0.75">
      <c r="B5310" s="218">
        <v>5247</v>
      </c>
      <c r="C5310" s="217">
        <v>144.11641070741993</v>
      </c>
    </row>
    <row r="5311" spans="2:3" x14ac:dyDescent="0.75">
      <c r="B5311" s="218">
        <v>5248</v>
      </c>
      <c r="C5311" s="217">
        <v>119.54681126746361</v>
      </c>
    </row>
    <row r="5312" spans="2:3" x14ac:dyDescent="0.75">
      <c r="B5312" s="218">
        <v>5249</v>
      </c>
      <c r="C5312" s="217">
        <v>86.925575329626355</v>
      </c>
    </row>
    <row r="5313" spans="2:3" x14ac:dyDescent="0.75">
      <c r="B5313" s="218">
        <v>5250</v>
      </c>
      <c r="C5313" s="217">
        <v>131.27868340614467</v>
      </c>
    </row>
    <row r="5314" spans="2:3" x14ac:dyDescent="0.75">
      <c r="B5314" s="218">
        <v>5251</v>
      </c>
      <c r="C5314" s="217">
        <v>97.897057598759801</v>
      </c>
    </row>
    <row r="5315" spans="2:3" x14ac:dyDescent="0.75">
      <c r="B5315" s="218">
        <v>5252</v>
      </c>
      <c r="C5315" s="217">
        <v>85.849010902098399</v>
      </c>
    </row>
    <row r="5316" spans="2:3" x14ac:dyDescent="0.75">
      <c r="B5316" s="218">
        <v>5253</v>
      </c>
      <c r="C5316" s="217">
        <v>183.81222257695072</v>
      </c>
    </row>
    <row r="5317" spans="2:3" x14ac:dyDescent="0.75">
      <c r="B5317" s="218">
        <v>5254</v>
      </c>
      <c r="C5317" s="217">
        <v>238.92306403234784</v>
      </c>
    </row>
    <row r="5318" spans="2:3" x14ac:dyDescent="0.75">
      <c r="B5318" s="218">
        <v>5255</v>
      </c>
      <c r="C5318" s="217">
        <v>275.50147230589482</v>
      </c>
    </row>
    <row r="5319" spans="2:3" x14ac:dyDescent="0.75">
      <c r="B5319" s="218">
        <v>5256</v>
      </c>
      <c r="C5319" s="217">
        <v>69.427692523595084</v>
      </c>
    </row>
    <row r="5320" spans="2:3" x14ac:dyDescent="0.75">
      <c r="B5320" s="218">
        <v>5257</v>
      </c>
      <c r="C5320" s="217">
        <v>114.69761139721047</v>
      </c>
    </row>
    <row r="5321" spans="2:3" x14ac:dyDescent="0.75">
      <c r="B5321" s="218">
        <v>5258</v>
      </c>
      <c r="C5321" s="217">
        <v>101.81735833055976</v>
      </c>
    </row>
    <row r="5322" spans="2:3" x14ac:dyDescent="0.75">
      <c r="B5322" s="218">
        <v>5259</v>
      </c>
      <c r="C5322" s="217">
        <v>163.34189072026734</v>
      </c>
    </row>
    <row r="5323" spans="2:3" x14ac:dyDescent="0.75">
      <c r="B5323" s="218">
        <v>5260</v>
      </c>
      <c r="C5323" s="217">
        <v>83.549004618501812</v>
      </c>
    </row>
    <row r="5324" spans="2:3" x14ac:dyDescent="0.75">
      <c r="B5324" s="218">
        <v>5261</v>
      </c>
      <c r="C5324" s="217">
        <v>132.15997750158058</v>
      </c>
    </row>
    <row r="5325" spans="2:3" x14ac:dyDescent="0.75">
      <c r="B5325" s="218">
        <v>5262</v>
      </c>
      <c r="C5325" s="217">
        <v>149.64211095107416</v>
      </c>
    </row>
    <row r="5326" spans="2:3" x14ac:dyDescent="0.75">
      <c r="B5326" s="218">
        <v>5263</v>
      </c>
      <c r="C5326" s="217">
        <v>95.435545881051979</v>
      </c>
    </row>
    <row r="5327" spans="2:3" x14ac:dyDescent="0.75">
      <c r="B5327" s="218">
        <v>5264</v>
      </c>
      <c r="C5327" s="217">
        <v>95.675301092056614</v>
      </c>
    </row>
    <row r="5328" spans="2:3" x14ac:dyDescent="0.75">
      <c r="B5328" s="218">
        <v>5265</v>
      </c>
      <c r="C5328" s="217">
        <v>68.305207091995968</v>
      </c>
    </row>
    <row r="5329" spans="2:3" x14ac:dyDescent="0.75">
      <c r="B5329" s="218">
        <v>5266</v>
      </c>
      <c r="C5329" s="217">
        <v>106.3926776896984</v>
      </c>
    </row>
    <row r="5330" spans="2:3" x14ac:dyDescent="0.75">
      <c r="B5330" s="218">
        <v>5267</v>
      </c>
      <c r="C5330" s="217">
        <v>144.29085591193638</v>
      </c>
    </row>
    <row r="5331" spans="2:3" x14ac:dyDescent="0.75">
      <c r="B5331" s="218">
        <v>5268</v>
      </c>
      <c r="C5331" s="217">
        <v>127.35063652960001</v>
      </c>
    </row>
    <row r="5332" spans="2:3" x14ac:dyDescent="0.75">
      <c r="B5332" s="218">
        <v>5269</v>
      </c>
      <c r="C5332" s="217">
        <v>243.1276042669283</v>
      </c>
    </row>
    <row r="5333" spans="2:3" x14ac:dyDescent="0.75">
      <c r="B5333" s="218">
        <v>5270</v>
      </c>
      <c r="C5333" s="217">
        <v>133.42090550670218</v>
      </c>
    </row>
    <row r="5334" spans="2:3" x14ac:dyDescent="0.75">
      <c r="B5334" s="218">
        <v>5271</v>
      </c>
      <c r="C5334" s="217">
        <v>124.0813001570602</v>
      </c>
    </row>
    <row r="5335" spans="2:3" x14ac:dyDescent="0.75">
      <c r="B5335" s="218">
        <v>5272</v>
      </c>
      <c r="C5335" s="217">
        <v>148.16875278053601</v>
      </c>
    </row>
    <row r="5336" spans="2:3" x14ac:dyDescent="0.75">
      <c r="B5336" s="218">
        <v>5273</v>
      </c>
      <c r="C5336" s="217">
        <v>170.88182531976625</v>
      </c>
    </row>
    <row r="5337" spans="2:3" x14ac:dyDescent="0.75">
      <c r="B5337" s="218">
        <v>5274</v>
      </c>
      <c r="C5337" s="217">
        <v>105.47299886549983</v>
      </c>
    </row>
    <row r="5338" spans="2:3" x14ac:dyDescent="0.75">
      <c r="B5338" s="218">
        <v>5275</v>
      </c>
      <c r="C5338" s="217">
        <v>83.174400405955751</v>
      </c>
    </row>
    <row r="5339" spans="2:3" x14ac:dyDescent="0.75">
      <c r="B5339" s="218">
        <v>5276</v>
      </c>
      <c r="C5339" s="217">
        <v>94.038793196935742</v>
      </c>
    </row>
    <row r="5340" spans="2:3" x14ac:dyDescent="0.75">
      <c r="B5340" s="218">
        <v>5277</v>
      </c>
      <c r="C5340" s="217">
        <v>110.28769147655909</v>
      </c>
    </row>
    <row r="5341" spans="2:3" x14ac:dyDescent="0.75">
      <c r="B5341" s="218">
        <v>5278</v>
      </c>
      <c r="C5341" s="217">
        <v>84.923888361221429</v>
      </c>
    </row>
    <row r="5342" spans="2:3" x14ac:dyDescent="0.75">
      <c r="B5342" s="218">
        <v>5279</v>
      </c>
      <c r="C5342" s="217">
        <v>104.30910311282486</v>
      </c>
    </row>
    <row r="5343" spans="2:3" x14ac:dyDescent="0.75">
      <c r="B5343" s="218">
        <v>5280</v>
      </c>
      <c r="C5343" s="217">
        <v>142.50975023341536</v>
      </c>
    </row>
    <row r="5344" spans="2:3" x14ac:dyDescent="0.75">
      <c r="B5344" s="218">
        <v>5281</v>
      </c>
      <c r="C5344" s="217">
        <v>90.789238839818765</v>
      </c>
    </row>
    <row r="5345" spans="2:3" x14ac:dyDescent="0.75">
      <c r="B5345" s="218">
        <v>5282</v>
      </c>
      <c r="C5345" s="217">
        <v>103.20946461572586</v>
      </c>
    </row>
    <row r="5346" spans="2:3" x14ac:dyDescent="0.75">
      <c r="B5346" s="218">
        <v>5283</v>
      </c>
      <c r="C5346" s="217">
        <v>134.3999387826658</v>
      </c>
    </row>
    <row r="5347" spans="2:3" x14ac:dyDescent="0.75">
      <c r="B5347" s="218">
        <v>5284</v>
      </c>
      <c r="C5347" s="217">
        <v>124.19514898960509</v>
      </c>
    </row>
    <row r="5348" spans="2:3" x14ac:dyDescent="0.75">
      <c r="B5348" s="218">
        <v>5285</v>
      </c>
      <c r="C5348" s="217">
        <v>89.483980343523157</v>
      </c>
    </row>
    <row r="5349" spans="2:3" x14ac:dyDescent="0.75">
      <c r="B5349" s="218">
        <v>5286</v>
      </c>
      <c r="C5349" s="217">
        <v>110.81892342201832</v>
      </c>
    </row>
    <row r="5350" spans="2:3" x14ac:dyDescent="0.75">
      <c r="B5350" s="218">
        <v>5287</v>
      </c>
      <c r="C5350" s="217">
        <v>211.1274938277619</v>
      </c>
    </row>
    <row r="5351" spans="2:3" x14ac:dyDescent="0.75">
      <c r="B5351" s="218">
        <v>5288</v>
      </c>
      <c r="C5351" s="217">
        <v>103.39432713899474</v>
      </c>
    </row>
    <row r="5352" spans="2:3" x14ac:dyDescent="0.75">
      <c r="B5352" s="218">
        <v>5289</v>
      </c>
      <c r="C5352" s="217">
        <v>113.66653539494435</v>
      </c>
    </row>
    <row r="5353" spans="2:3" x14ac:dyDescent="0.75">
      <c r="B5353" s="218">
        <v>5290</v>
      </c>
      <c r="C5353" s="217">
        <v>116.48213245259713</v>
      </c>
    </row>
    <row r="5354" spans="2:3" x14ac:dyDescent="0.75">
      <c r="B5354" s="218">
        <v>5291</v>
      </c>
      <c r="C5354" s="217">
        <v>102.52924593101335</v>
      </c>
    </row>
    <row r="5355" spans="2:3" x14ac:dyDescent="0.75">
      <c r="B5355" s="218">
        <v>5292</v>
      </c>
      <c r="C5355" s="217">
        <v>116.32793444314029</v>
      </c>
    </row>
    <row r="5356" spans="2:3" x14ac:dyDescent="0.75">
      <c r="B5356" s="218">
        <v>5293</v>
      </c>
      <c r="C5356" s="217">
        <v>153.58160708379921</v>
      </c>
    </row>
    <row r="5357" spans="2:3" x14ac:dyDescent="0.75">
      <c r="B5357" s="218">
        <v>5294</v>
      </c>
      <c r="C5357" s="217">
        <v>94.03084209840739</v>
      </c>
    </row>
    <row r="5358" spans="2:3" x14ac:dyDescent="0.75">
      <c r="B5358" s="218">
        <v>5295</v>
      </c>
      <c r="C5358" s="217">
        <v>131.23842848617051</v>
      </c>
    </row>
    <row r="5359" spans="2:3" x14ac:dyDescent="0.75">
      <c r="B5359" s="218">
        <v>5296</v>
      </c>
      <c r="C5359" s="217">
        <v>156.6849959365347</v>
      </c>
    </row>
    <row r="5360" spans="2:3" x14ac:dyDescent="0.75">
      <c r="B5360" s="218">
        <v>5297</v>
      </c>
      <c r="C5360" s="217">
        <v>140.46044785025444</v>
      </c>
    </row>
    <row r="5361" spans="2:3" x14ac:dyDescent="0.75">
      <c r="B5361" s="218">
        <v>5298</v>
      </c>
      <c r="C5361" s="217">
        <v>90.106960180718886</v>
      </c>
    </row>
    <row r="5362" spans="2:3" x14ac:dyDescent="0.75">
      <c r="B5362" s="218">
        <v>5299</v>
      </c>
      <c r="C5362" s="217">
        <v>131.63582398090318</v>
      </c>
    </row>
    <row r="5363" spans="2:3" x14ac:dyDescent="0.75">
      <c r="B5363" s="218">
        <v>5300</v>
      </c>
      <c r="C5363" s="217">
        <v>181.79553264372453</v>
      </c>
    </row>
    <row r="5364" spans="2:3" x14ac:dyDescent="0.75">
      <c r="B5364" s="218">
        <v>5301</v>
      </c>
      <c r="C5364" s="217">
        <v>96.720786379367865</v>
      </c>
    </row>
    <row r="5365" spans="2:3" x14ac:dyDescent="0.75">
      <c r="B5365" s="218">
        <v>5302</v>
      </c>
      <c r="C5365" s="217">
        <v>124.89220201367762</v>
      </c>
    </row>
    <row r="5366" spans="2:3" x14ac:dyDescent="0.75">
      <c r="B5366" s="218">
        <v>5303</v>
      </c>
      <c r="C5366" s="217">
        <v>125.3676068839012</v>
      </c>
    </row>
    <row r="5367" spans="2:3" x14ac:dyDescent="0.75">
      <c r="B5367" s="218">
        <v>5304</v>
      </c>
      <c r="C5367" s="217">
        <v>130.64077693211502</v>
      </c>
    </row>
    <row r="5368" spans="2:3" x14ac:dyDescent="0.75">
      <c r="B5368" s="218">
        <v>5305</v>
      </c>
      <c r="C5368" s="217">
        <v>88.651249144027545</v>
      </c>
    </row>
    <row r="5369" spans="2:3" x14ac:dyDescent="0.75">
      <c r="B5369" s="218">
        <v>5306</v>
      </c>
      <c r="C5369" s="217">
        <v>138.41401346271132</v>
      </c>
    </row>
    <row r="5370" spans="2:3" x14ac:dyDescent="0.75">
      <c r="B5370" s="218">
        <v>5307</v>
      </c>
      <c r="C5370" s="217">
        <v>128.43976160773926</v>
      </c>
    </row>
    <row r="5371" spans="2:3" x14ac:dyDescent="0.75">
      <c r="B5371" s="218">
        <v>5308</v>
      </c>
      <c r="C5371" s="217">
        <v>92.477765178423624</v>
      </c>
    </row>
    <row r="5372" spans="2:3" x14ac:dyDescent="0.75">
      <c r="B5372" s="218">
        <v>5309</v>
      </c>
      <c r="C5372" s="217">
        <v>122.51746929340527</v>
      </c>
    </row>
    <row r="5373" spans="2:3" x14ac:dyDescent="0.75">
      <c r="B5373" s="218">
        <v>5310</v>
      </c>
      <c r="C5373" s="217">
        <v>108.82785970779153</v>
      </c>
    </row>
    <row r="5374" spans="2:3" x14ac:dyDescent="0.75">
      <c r="B5374" s="218">
        <v>5311</v>
      </c>
      <c r="C5374" s="217">
        <v>123.21997642819225</v>
      </c>
    </row>
    <row r="5375" spans="2:3" x14ac:dyDescent="0.75">
      <c r="B5375" s="218">
        <v>5312</v>
      </c>
      <c r="C5375" s="217">
        <v>172.07821711687006</v>
      </c>
    </row>
    <row r="5376" spans="2:3" x14ac:dyDescent="0.75">
      <c r="B5376" s="218">
        <v>5313</v>
      </c>
      <c r="C5376" s="217">
        <v>109.46317797950887</v>
      </c>
    </row>
    <row r="5377" spans="2:3" x14ac:dyDescent="0.75">
      <c r="B5377" s="218">
        <v>5314</v>
      </c>
      <c r="C5377" s="217">
        <v>118.4051284860942</v>
      </c>
    </row>
    <row r="5378" spans="2:3" x14ac:dyDescent="0.75">
      <c r="B5378" s="218">
        <v>5315</v>
      </c>
      <c r="C5378" s="217">
        <v>138.94380236464585</v>
      </c>
    </row>
    <row r="5379" spans="2:3" x14ac:dyDescent="0.75">
      <c r="B5379" s="218">
        <v>5316</v>
      </c>
      <c r="C5379" s="217">
        <v>124.3713531698972</v>
      </c>
    </row>
    <row r="5380" spans="2:3" x14ac:dyDescent="0.75">
      <c r="B5380" s="218">
        <v>5317</v>
      </c>
      <c r="C5380" s="217">
        <v>96.101640747737974</v>
      </c>
    </row>
    <row r="5381" spans="2:3" x14ac:dyDescent="0.75">
      <c r="B5381" s="218">
        <v>5318</v>
      </c>
      <c r="C5381" s="217">
        <v>186.86623355990346</v>
      </c>
    </row>
    <row r="5382" spans="2:3" x14ac:dyDescent="0.75">
      <c r="B5382" s="218">
        <v>5319</v>
      </c>
      <c r="C5382" s="217">
        <v>159.64342925208294</v>
      </c>
    </row>
    <row r="5383" spans="2:3" x14ac:dyDescent="0.75">
      <c r="B5383" s="218">
        <v>5320</v>
      </c>
      <c r="C5383" s="217">
        <v>153.37316909230478</v>
      </c>
    </row>
    <row r="5384" spans="2:3" x14ac:dyDescent="0.75">
      <c r="B5384" s="218">
        <v>5321</v>
      </c>
      <c r="C5384" s="217">
        <v>137.45248359183887</v>
      </c>
    </row>
    <row r="5385" spans="2:3" x14ac:dyDescent="0.75">
      <c r="B5385" s="218">
        <v>5322</v>
      </c>
      <c r="C5385" s="217">
        <v>155.13042950852511</v>
      </c>
    </row>
    <row r="5386" spans="2:3" x14ac:dyDescent="0.75">
      <c r="B5386" s="218">
        <v>5323</v>
      </c>
      <c r="C5386" s="217">
        <v>103.76032137651623</v>
      </c>
    </row>
    <row r="5387" spans="2:3" x14ac:dyDescent="0.75">
      <c r="B5387" s="218">
        <v>5324</v>
      </c>
      <c r="C5387" s="217">
        <v>125.10293185731305</v>
      </c>
    </row>
    <row r="5388" spans="2:3" x14ac:dyDescent="0.75">
      <c r="B5388" s="218">
        <v>5325</v>
      </c>
      <c r="C5388" s="217">
        <v>121.23889385829769</v>
      </c>
    </row>
    <row r="5389" spans="2:3" x14ac:dyDescent="0.75">
      <c r="B5389" s="218">
        <v>5326</v>
      </c>
      <c r="C5389" s="217">
        <v>124.47630047876308</v>
      </c>
    </row>
    <row r="5390" spans="2:3" x14ac:dyDescent="0.75">
      <c r="B5390" s="218">
        <v>5327</v>
      </c>
      <c r="C5390" s="217">
        <v>169.07100106804381</v>
      </c>
    </row>
    <row r="5391" spans="2:3" x14ac:dyDescent="0.75">
      <c r="B5391" s="218">
        <v>5328</v>
      </c>
      <c r="C5391" s="217">
        <v>133.36803858351465</v>
      </c>
    </row>
    <row r="5392" spans="2:3" x14ac:dyDescent="0.75">
      <c r="B5392" s="218">
        <v>5329</v>
      </c>
      <c r="C5392" s="217">
        <v>127.29030794181757</v>
      </c>
    </row>
    <row r="5393" spans="2:3" x14ac:dyDescent="0.75">
      <c r="B5393" s="218">
        <v>5330</v>
      </c>
      <c r="C5393" s="217">
        <v>157.5244772898281</v>
      </c>
    </row>
    <row r="5394" spans="2:3" x14ac:dyDescent="0.75">
      <c r="B5394" s="218">
        <v>5331</v>
      </c>
      <c r="C5394" s="217">
        <v>130.34066864163091</v>
      </c>
    </row>
    <row r="5395" spans="2:3" x14ac:dyDescent="0.75">
      <c r="B5395" s="218">
        <v>5332</v>
      </c>
      <c r="C5395" s="217">
        <v>76.273737034807482</v>
      </c>
    </row>
    <row r="5396" spans="2:3" x14ac:dyDescent="0.75">
      <c r="B5396" s="218">
        <v>5333</v>
      </c>
      <c r="C5396" s="217">
        <v>90.398867320523394</v>
      </c>
    </row>
    <row r="5397" spans="2:3" x14ac:dyDescent="0.75">
      <c r="B5397" s="218">
        <v>5334</v>
      </c>
      <c r="C5397" s="217">
        <v>116.97364622111135</v>
      </c>
    </row>
    <row r="5398" spans="2:3" x14ac:dyDescent="0.75">
      <c r="B5398" s="218">
        <v>5335</v>
      </c>
      <c r="C5398" s="217">
        <v>114.92628644154516</v>
      </c>
    </row>
    <row r="5399" spans="2:3" x14ac:dyDescent="0.75">
      <c r="B5399" s="218">
        <v>5336</v>
      </c>
      <c r="C5399" s="217">
        <v>139.00028086977622</v>
      </c>
    </row>
    <row r="5400" spans="2:3" x14ac:dyDescent="0.75">
      <c r="B5400" s="218">
        <v>5337</v>
      </c>
      <c r="C5400" s="217">
        <v>132.062685779562</v>
      </c>
    </row>
    <row r="5401" spans="2:3" x14ac:dyDescent="0.75">
      <c r="B5401" s="218">
        <v>5338</v>
      </c>
      <c r="C5401" s="217">
        <v>134.99388048617257</v>
      </c>
    </row>
    <row r="5402" spans="2:3" x14ac:dyDescent="0.75">
      <c r="B5402" s="218">
        <v>5339</v>
      </c>
      <c r="C5402" s="217">
        <v>114.59163531890492</v>
      </c>
    </row>
    <row r="5403" spans="2:3" x14ac:dyDescent="0.75">
      <c r="B5403" s="218">
        <v>5340</v>
      </c>
      <c r="C5403" s="217">
        <v>194.32955034104901</v>
      </c>
    </row>
    <row r="5404" spans="2:3" x14ac:dyDescent="0.75">
      <c r="B5404" s="218">
        <v>5341</v>
      </c>
      <c r="C5404" s="217">
        <v>128.85041961748806</v>
      </c>
    </row>
    <row r="5405" spans="2:3" x14ac:dyDescent="0.75">
      <c r="B5405" s="218">
        <v>5342</v>
      </c>
      <c r="C5405" s="217">
        <v>94.279440408406998</v>
      </c>
    </row>
    <row r="5406" spans="2:3" x14ac:dyDescent="0.75">
      <c r="B5406" s="218">
        <v>5343</v>
      </c>
      <c r="C5406" s="217">
        <v>101.19141235351853</v>
      </c>
    </row>
    <row r="5407" spans="2:3" x14ac:dyDescent="0.75">
      <c r="B5407" s="218">
        <v>5344</v>
      </c>
      <c r="C5407" s="217">
        <v>89.59756137628024</v>
      </c>
    </row>
    <row r="5408" spans="2:3" x14ac:dyDescent="0.75">
      <c r="B5408" s="218">
        <v>5345</v>
      </c>
      <c r="C5408" s="217">
        <v>126.00624091881595</v>
      </c>
    </row>
    <row r="5409" spans="2:3" x14ac:dyDescent="0.75">
      <c r="B5409" s="218">
        <v>5346</v>
      </c>
      <c r="C5409" s="217">
        <v>117.27976267624742</v>
      </c>
    </row>
    <row r="5410" spans="2:3" x14ac:dyDescent="0.75">
      <c r="B5410" s="218">
        <v>5347</v>
      </c>
      <c r="C5410" s="217">
        <v>98.765090848545881</v>
      </c>
    </row>
    <row r="5411" spans="2:3" x14ac:dyDescent="0.75">
      <c r="B5411" s="218">
        <v>5348</v>
      </c>
      <c r="C5411" s="217">
        <v>133.58224601791997</v>
      </c>
    </row>
    <row r="5412" spans="2:3" x14ac:dyDescent="0.75">
      <c r="B5412" s="218">
        <v>5349</v>
      </c>
      <c r="C5412" s="217">
        <v>112.12688164072732</v>
      </c>
    </row>
    <row r="5413" spans="2:3" x14ac:dyDescent="0.75">
      <c r="B5413" s="218">
        <v>5350</v>
      </c>
      <c r="C5413" s="217">
        <v>172.01539347883198</v>
      </c>
    </row>
    <row r="5414" spans="2:3" x14ac:dyDescent="0.75">
      <c r="B5414" s="218">
        <v>5351</v>
      </c>
      <c r="C5414" s="217">
        <v>134.08040554240452</v>
      </c>
    </row>
    <row r="5415" spans="2:3" x14ac:dyDescent="0.75">
      <c r="B5415" s="218">
        <v>5352</v>
      </c>
      <c r="C5415" s="217">
        <v>146.13674101938327</v>
      </c>
    </row>
    <row r="5416" spans="2:3" x14ac:dyDescent="0.75">
      <c r="B5416" s="218">
        <v>5353</v>
      </c>
      <c r="C5416" s="217">
        <v>131.20976530292702</v>
      </c>
    </row>
    <row r="5417" spans="2:3" x14ac:dyDescent="0.75">
      <c r="B5417" s="218">
        <v>5354</v>
      </c>
      <c r="C5417" s="217">
        <v>132.24704570110629</v>
      </c>
    </row>
    <row r="5418" spans="2:3" x14ac:dyDescent="0.75">
      <c r="B5418" s="218">
        <v>5355</v>
      </c>
      <c r="C5418" s="217">
        <v>158.78669755919393</v>
      </c>
    </row>
    <row r="5419" spans="2:3" x14ac:dyDescent="0.75">
      <c r="B5419" s="218">
        <v>5356</v>
      </c>
      <c r="C5419" s="217">
        <v>153.78133516970092</v>
      </c>
    </row>
    <row r="5420" spans="2:3" x14ac:dyDescent="0.75">
      <c r="B5420" s="218">
        <v>5357</v>
      </c>
      <c r="C5420" s="217">
        <v>109.91674471231541</v>
      </c>
    </row>
    <row r="5421" spans="2:3" x14ac:dyDescent="0.75">
      <c r="B5421" s="218">
        <v>5358</v>
      </c>
      <c r="C5421" s="217">
        <v>209.74060172440812</v>
      </c>
    </row>
    <row r="5422" spans="2:3" x14ac:dyDescent="0.75">
      <c r="B5422" s="218">
        <v>5359</v>
      </c>
      <c r="C5422" s="217">
        <v>128.08525594560308</v>
      </c>
    </row>
    <row r="5423" spans="2:3" x14ac:dyDescent="0.75">
      <c r="B5423" s="218">
        <v>5360</v>
      </c>
      <c r="C5423" s="217">
        <v>118.32823884103156</v>
      </c>
    </row>
    <row r="5424" spans="2:3" x14ac:dyDescent="0.75">
      <c r="B5424" s="218">
        <v>5361</v>
      </c>
      <c r="C5424" s="217">
        <v>201.31370147356824</v>
      </c>
    </row>
    <row r="5425" spans="2:3" x14ac:dyDescent="0.75">
      <c r="B5425" s="218">
        <v>5362</v>
      </c>
      <c r="C5425" s="217">
        <v>123.70580927577862</v>
      </c>
    </row>
    <row r="5426" spans="2:3" x14ac:dyDescent="0.75">
      <c r="B5426" s="218">
        <v>5363</v>
      </c>
      <c r="C5426" s="217">
        <v>117.20413055633605</v>
      </c>
    </row>
    <row r="5427" spans="2:3" x14ac:dyDescent="0.75">
      <c r="B5427" s="218">
        <v>5364</v>
      </c>
      <c r="C5427" s="217">
        <v>106.51528632271685</v>
      </c>
    </row>
    <row r="5428" spans="2:3" x14ac:dyDescent="0.75">
      <c r="B5428" s="218">
        <v>5365</v>
      </c>
      <c r="C5428" s="217">
        <v>183.736646610625</v>
      </c>
    </row>
    <row r="5429" spans="2:3" x14ac:dyDescent="0.75">
      <c r="B5429" s="218">
        <v>5366</v>
      </c>
      <c r="C5429" s="217">
        <v>137.9438051518525</v>
      </c>
    </row>
    <row r="5430" spans="2:3" x14ac:dyDescent="0.75">
      <c r="B5430" s="218">
        <v>5367</v>
      </c>
      <c r="C5430" s="217">
        <v>144.00252109772441</v>
      </c>
    </row>
    <row r="5431" spans="2:3" x14ac:dyDescent="0.75">
      <c r="B5431" s="218">
        <v>5368</v>
      </c>
      <c r="C5431" s="217">
        <v>111.0370803921609</v>
      </c>
    </row>
    <row r="5432" spans="2:3" x14ac:dyDescent="0.75">
      <c r="B5432" s="218">
        <v>5369</v>
      </c>
      <c r="C5432" s="217">
        <v>129.58326336465461</v>
      </c>
    </row>
    <row r="5433" spans="2:3" x14ac:dyDescent="0.75">
      <c r="B5433" s="218">
        <v>5370</v>
      </c>
      <c r="C5433" s="217">
        <v>132.11048600658319</v>
      </c>
    </row>
    <row r="5434" spans="2:3" x14ac:dyDescent="0.75">
      <c r="B5434" s="218">
        <v>5371</v>
      </c>
      <c r="C5434" s="217">
        <v>180.33439406166153</v>
      </c>
    </row>
    <row r="5435" spans="2:3" x14ac:dyDescent="0.75">
      <c r="B5435" s="218">
        <v>5372</v>
      </c>
      <c r="C5435" s="217">
        <v>103.5605168294383</v>
      </c>
    </row>
    <row r="5436" spans="2:3" x14ac:dyDescent="0.75">
      <c r="B5436" s="218">
        <v>5373</v>
      </c>
      <c r="C5436" s="217">
        <v>128.21111954569372</v>
      </c>
    </row>
    <row r="5437" spans="2:3" x14ac:dyDescent="0.75">
      <c r="B5437" s="218">
        <v>5374</v>
      </c>
      <c r="C5437" s="217">
        <v>114.30946606779551</v>
      </c>
    </row>
    <row r="5438" spans="2:3" x14ac:dyDescent="0.75">
      <c r="B5438" s="218">
        <v>5375</v>
      </c>
      <c r="C5438" s="217">
        <v>96.152260142404074</v>
      </c>
    </row>
    <row r="5439" spans="2:3" x14ac:dyDescent="0.75">
      <c r="B5439" s="218">
        <v>5376</v>
      </c>
      <c r="C5439" s="217">
        <v>131.08863599791496</v>
      </c>
    </row>
    <row r="5440" spans="2:3" x14ac:dyDescent="0.75">
      <c r="B5440" s="218">
        <v>5377</v>
      </c>
      <c r="C5440" s="217">
        <v>138.28861685294314</v>
      </c>
    </row>
    <row r="5441" spans="2:3" x14ac:dyDescent="0.75">
      <c r="B5441" s="218">
        <v>5378</v>
      </c>
      <c r="C5441" s="217">
        <v>171.08792116215648</v>
      </c>
    </row>
    <row r="5442" spans="2:3" x14ac:dyDescent="0.75">
      <c r="B5442" s="218">
        <v>5379</v>
      </c>
      <c r="C5442" s="217">
        <v>121.87430656073667</v>
      </c>
    </row>
    <row r="5443" spans="2:3" x14ac:dyDescent="0.75">
      <c r="B5443" s="218">
        <v>5380</v>
      </c>
      <c r="C5443" s="217">
        <v>135.18313849510164</v>
      </c>
    </row>
    <row r="5444" spans="2:3" x14ac:dyDescent="0.75">
      <c r="B5444" s="218">
        <v>5381</v>
      </c>
      <c r="C5444" s="217">
        <v>138.12507169736969</v>
      </c>
    </row>
    <row r="5445" spans="2:3" x14ac:dyDescent="0.75">
      <c r="B5445" s="218">
        <v>5382</v>
      </c>
      <c r="C5445" s="217">
        <v>103.39609456875904</v>
      </c>
    </row>
    <row r="5446" spans="2:3" x14ac:dyDescent="0.75">
      <c r="B5446" s="218">
        <v>5383</v>
      </c>
      <c r="C5446" s="217">
        <v>77.203534374037687</v>
      </c>
    </row>
    <row r="5447" spans="2:3" x14ac:dyDescent="0.75">
      <c r="B5447" s="218">
        <v>5384</v>
      </c>
      <c r="C5447" s="217">
        <v>112.63173810582207</v>
      </c>
    </row>
    <row r="5448" spans="2:3" x14ac:dyDescent="0.75">
      <c r="B5448" s="218">
        <v>5385</v>
      </c>
      <c r="C5448" s="217">
        <v>124.50784353974576</v>
      </c>
    </row>
    <row r="5449" spans="2:3" x14ac:dyDescent="0.75">
      <c r="B5449" s="218">
        <v>5386</v>
      </c>
      <c r="C5449" s="217">
        <v>176.30272363483053</v>
      </c>
    </row>
    <row r="5450" spans="2:3" x14ac:dyDescent="0.75">
      <c r="B5450" s="218">
        <v>5387</v>
      </c>
      <c r="C5450" s="217">
        <v>86.569491872385512</v>
      </c>
    </row>
    <row r="5451" spans="2:3" x14ac:dyDescent="0.75">
      <c r="B5451" s="218">
        <v>5388</v>
      </c>
      <c r="C5451" s="217">
        <v>156.51556597631526</v>
      </c>
    </row>
    <row r="5452" spans="2:3" x14ac:dyDescent="0.75">
      <c r="B5452" s="218">
        <v>5389</v>
      </c>
      <c r="C5452" s="217">
        <v>114.25789709469308</v>
      </c>
    </row>
    <row r="5453" spans="2:3" x14ac:dyDescent="0.75">
      <c r="B5453" s="218">
        <v>5390</v>
      </c>
      <c r="C5453" s="217">
        <v>110.63273615458398</v>
      </c>
    </row>
    <row r="5454" spans="2:3" x14ac:dyDescent="0.75">
      <c r="B5454" s="218">
        <v>5391</v>
      </c>
      <c r="C5454" s="217">
        <v>141.91933956349899</v>
      </c>
    </row>
    <row r="5455" spans="2:3" x14ac:dyDescent="0.75">
      <c r="B5455" s="218">
        <v>5392</v>
      </c>
      <c r="C5455" s="217">
        <v>109.67787912208343</v>
      </c>
    </row>
    <row r="5456" spans="2:3" x14ac:dyDescent="0.75">
      <c r="B5456" s="218">
        <v>5393</v>
      </c>
      <c r="C5456" s="217">
        <v>109.67744041531637</v>
      </c>
    </row>
    <row r="5457" spans="2:3" x14ac:dyDescent="0.75">
      <c r="B5457" s="218">
        <v>5394</v>
      </c>
      <c r="C5457" s="217">
        <v>89.959698062802389</v>
      </c>
    </row>
    <row r="5458" spans="2:3" x14ac:dyDescent="0.75">
      <c r="B5458" s="218">
        <v>5395</v>
      </c>
      <c r="C5458" s="217">
        <v>123.50275325210434</v>
      </c>
    </row>
    <row r="5459" spans="2:3" x14ac:dyDescent="0.75">
      <c r="B5459" s="218">
        <v>5396</v>
      </c>
      <c r="C5459" s="217">
        <v>130.75288466763578</v>
      </c>
    </row>
    <row r="5460" spans="2:3" x14ac:dyDescent="0.75">
      <c r="B5460" s="218">
        <v>5397</v>
      </c>
      <c r="C5460" s="217">
        <v>123.75436590719626</v>
      </c>
    </row>
    <row r="5461" spans="2:3" x14ac:dyDescent="0.75">
      <c r="B5461" s="218">
        <v>5398</v>
      </c>
      <c r="C5461" s="217">
        <v>129.0208102534211</v>
      </c>
    </row>
    <row r="5462" spans="2:3" x14ac:dyDescent="0.75">
      <c r="B5462" s="218">
        <v>5399</v>
      </c>
      <c r="C5462" s="217">
        <v>83.959985937547586</v>
      </c>
    </row>
    <row r="5463" spans="2:3" x14ac:dyDescent="0.75">
      <c r="B5463" s="218">
        <v>5400</v>
      </c>
      <c r="C5463" s="217">
        <v>99.620449940915719</v>
      </c>
    </row>
    <row r="5464" spans="2:3" x14ac:dyDescent="0.75">
      <c r="B5464" s="218">
        <v>5401</v>
      </c>
      <c r="C5464" s="217">
        <v>124.65636859931426</v>
      </c>
    </row>
    <row r="5465" spans="2:3" x14ac:dyDescent="0.75">
      <c r="B5465" s="218">
        <v>5402</v>
      </c>
      <c r="C5465" s="217">
        <v>185.53427253433216</v>
      </c>
    </row>
    <row r="5466" spans="2:3" x14ac:dyDescent="0.75">
      <c r="B5466" s="218">
        <v>5403</v>
      </c>
      <c r="C5466" s="217">
        <v>81.933533804081691</v>
      </c>
    </row>
    <row r="5467" spans="2:3" x14ac:dyDescent="0.75">
      <c r="B5467" s="218">
        <v>5404</v>
      </c>
      <c r="C5467" s="217">
        <v>143.76367334195328</v>
      </c>
    </row>
    <row r="5468" spans="2:3" x14ac:dyDescent="0.75">
      <c r="B5468" s="218">
        <v>5405</v>
      </c>
      <c r="C5468" s="217">
        <v>132.06437389391803</v>
      </c>
    </row>
    <row r="5469" spans="2:3" x14ac:dyDescent="0.75">
      <c r="B5469" s="218">
        <v>5406</v>
      </c>
      <c r="C5469" s="217">
        <v>124.17090918829658</v>
      </c>
    </row>
    <row r="5470" spans="2:3" x14ac:dyDescent="0.75">
      <c r="B5470" s="218">
        <v>5407</v>
      </c>
      <c r="C5470" s="217">
        <v>88.312488776622047</v>
      </c>
    </row>
    <row r="5471" spans="2:3" x14ac:dyDescent="0.75">
      <c r="B5471" s="218">
        <v>5408</v>
      </c>
      <c r="C5471" s="217">
        <v>90.409947886774773</v>
      </c>
    </row>
    <row r="5472" spans="2:3" x14ac:dyDescent="0.75">
      <c r="B5472" s="218">
        <v>5409</v>
      </c>
      <c r="C5472" s="217">
        <v>70.080728345428653</v>
      </c>
    </row>
    <row r="5473" spans="2:3" x14ac:dyDescent="0.75">
      <c r="B5473" s="218">
        <v>5410</v>
      </c>
      <c r="C5473" s="217">
        <v>127.0336182947307</v>
      </c>
    </row>
    <row r="5474" spans="2:3" x14ac:dyDescent="0.75">
      <c r="B5474" s="218">
        <v>5411</v>
      </c>
      <c r="C5474" s="217">
        <v>191.79550704756957</v>
      </c>
    </row>
    <row r="5475" spans="2:3" x14ac:dyDescent="0.75">
      <c r="B5475" s="218">
        <v>5412</v>
      </c>
      <c r="C5475" s="217">
        <v>94.138264956316249</v>
      </c>
    </row>
    <row r="5476" spans="2:3" x14ac:dyDescent="0.75">
      <c r="B5476" s="218">
        <v>5413</v>
      </c>
      <c r="C5476" s="217">
        <v>151.90766422348923</v>
      </c>
    </row>
    <row r="5477" spans="2:3" x14ac:dyDescent="0.75">
      <c r="B5477" s="218">
        <v>5414</v>
      </c>
      <c r="C5477" s="217">
        <v>123.33874957710768</v>
      </c>
    </row>
    <row r="5478" spans="2:3" x14ac:dyDescent="0.75">
      <c r="B5478" s="218">
        <v>5415</v>
      </c>
      <c r="C5478" s="217">
        <v>122.38404824579183</v>
      </c>
    </row>
    <row r="5479" spans="2:3" x14ac:dyDescent="0.75">
      <c r="B5479" s="218">
        <v>5416</v>
      </c>
      <c r="C5479" s="217">
        <v>130.84775399812833</v>
      </c>
    </row>
    <row r="5480" spans="2:3" x14ac:dyDescent="0.75">
      <c r="B5480" s="218">
        <v>5417</v>
      </c>
      <c r="C5480" s="217">
        <v>136.51427159400006</v>
      </c>
    </row>
    <row r="5481" spans="2:3" x14ac:dyDescent="0.75">
      <c r="B5481" s="218">
        <v>5418</v>
      </c>
      <c r="C5481" s="217">
        <v>185.4061701061251</v>
      </c>
    </row>
    <row r="5482" spans="2:3" x14ac:dyDescent="0.75">
      <c r="B5482" s="218">
        <v>5419</v>
      </c>
      <c r="C5482" s="217">
        <v>116.24197587459484</v>
      </c>
    </row>
    <row r="5483" spans="2:3" x14ac:dyDescent="0.75">
      <c r="B5483" s="218">
        <v>5420</v>
      </c>
      <c r="C5483" s="217">
        <v>182.6433936156262</v>
      </c>
    </row>
    <row r="5484" spans="2:3" x14ac:dyDescent="0.75">
      <c r="B5484" s="218">
        <v>5421</v>
      </c>
      <c r="C5484" s="217">
        <v>119.61766269280859</v>
      </c>
    </row>
    <row r="5485" spans="2:3" x14ac:dyDescent="0.75">
      <c r="B5485" s="218">
        <v>5422</v>
      </c>
      <c r="C5485" s="217">
        <v>139.44199928142504</v>
      </c>
    </row>
    <row r="5486" spans="2:3" x14ac:dyDescent="0.75">
      <c r="B5486" s="218">
        <v>5423</v>
      </c>
      <c r="C5486" s="217">
        <v>119.12659951619312</v>
      </c>
    </row>
    <row r="5487" spans="2:3" x14ac:dyDescent="0.75">
      <c r="B5487" s="218">
        <v>5424</v>
      </c>
      <c r="C5487" s="217">
        <v>151.4656355287801</v>
      </c>
    </row>
    <row r="5488" spans="2:3" x14ac:dyDescent="0.75">
      <c r="B5488" s="218">
        <v>5425</v>
      </c>
      <c r="C5488" s="217">
        <v>129.16899528048424</v>
      </c>
    </row>
    <row r="5489" spans="2:3" x14ac:dyDescent="0.75">
      <c r="B5489" s="218">
        <v>5426</v>
      </c>
      <c r="C5489" s="217">
        <v>159.35217419622538</v>
      </c>
    </row>
    <row r="5490" spans="2:3" x14ac:dyDescent="0.75">
      <c r="B5490" s="218">
        <v>5427</v>
      </c>
      <c r="C5490" s="217">
        <v>146.11766946211725</v>
      </c>
    </row>
    <row r="5491" spans="2:3" x14ac:dyDescent="0.75">
      <c r="B5491" s="218">
        <v>5428</v>
      </c>
      <c r="C5491" s="217">
        <v>97.330378979757157</v>
      </c>
    </row>
    <row r="5492" spans="2:3" x14ac:dyDescent="0.75">
      <c r="B5492" s="218">
        <v>5429</v>
      </c>
      <c r="C5492" s="217">
        <v>135.1769870340344</v>
      </c>
    </row>
    <row r="5493" spans="2:3" x14ac:dyDescent="0.75">
      <c r="B5493" s="218">
        <v>5430</v>
      </c>
      <c r="C5493" s="217">
        <v>183.45695829261425</v>
      </c>
    </row>
    <row r="5494" spans="2:3" x14ac:dyDescent="0.75">
      <c r="B5494" s="218">
        <v>5431</v>
      </c>
      <c r="C5494" s="217">
        <v>187.95594329685926</v>
      </c>
    </row>
    <row r="5495" spans="2:3" x14ac:dyDescent="0.75">
      <c r="B5495" s="218">
        <v>5432</v>
      </c>
      <c r="C5495" s="217">
        <v>151.17419821975741</v>
      </c>
    </row>
    <row r="5496" spans="2:3" x14ac:dyDescent="0.75">
      <c r="B5496" s="218">
        <v>5433</v>
      </c>
      <c r="C5496" s="217">
        <v>101.34411010589142</v>
      </c>
    </row>
    <row r="5497" spans="2:3" x14ac:dyDescent="0.75">
      <c r="B5497" s="218">
        <v>5434</v>
      </c>
      <c r="C5497" s="217">
        <v>111.65342128358257</v>
      </c>
    </row>
    <row r="5498" spans="2:3" x14ac:dyDescent="0.75">
      <c r="B5498" s="218">
        <v>5435</v>
      </c>
      <c r="C5498" s="217">
        <v>164.84788794325664</v>
      </c>
    </row>
    <row r="5499" spans="2:3" x14ac:dyDescent="0.75">
      <c r="B5499" s="218">
        <v>5436</v>
      </c>
      <c r="C5499" s="217">
        <v>149.69935024944533</v>
      </c>
    </row>
    <row r="5500" spans="2:3" x14ac:dyDescent="0.75">
      <c r="B5500" s="218">
        <v>5437</v>
      </c>
      <c r="C5500" s="217">
        <v>201.67273431902925</v>
      </c>
    </row>
    <row r="5501" spans="2:3" x14ac:dyDescent="0.75">
      <c r="B5501" s="218">
        <v>5438</v>
      </c>
      <c r="C5501" s="217">
        <v>189.99362732006648</v>
      </c>
    </row>
    <row r="5502" spans="2:3" x14ac:dyDescent="0.75">
      <c r="B5502" s="218">
        <v>5439</v>
      </c>
      <c r="C5502" s="217">
        <v>85.322301094319442</v>
      </c>
    </row>
    <row r="5503" spans="2:3" x14ac:dyDescent="0.75">
      <c r="B5503" s="218">
        <v>5440</v>
      </c>
      <c r="C5503" s="217">
        <v>66.941706048061249</v>
      </c>
    </row>
    <row r="5504" spans="2:3" x14ac:dyDescent="0.75">
      <c r="B5504" s="218">
        <v>5441</v>
      </c>
      <c r="C5504" s="217">
        <v>164.37915166261459</v>
      </c>
    </row>
    <row r="5505" spans="2:3" x14ac:dyDescent="0.75">
      <c r="B5505" s="218">
        <v>5442</v>
      </c>
      <c r="C5505" s="217">
        <v>188.92262426692716</v>
      </c>
    </row>
    <row r="5506" spans="2:3" x14ac:dyDescent="0.75">
      <c r="B5506" s="218">
        <v>5443</v>
      </c>
      <c r="C5506" s="217">
        <v>139.73650567321428</v>
      </c>
    </row>
    <row r="5507" spans="2:3" x14ac:dyDescent="0.75">
      <c r="B5507" s="218">
        <v>5444</v>
      </c>
      <c r="C5507" s="217">
        <v>95.142049197690767</v>
      </c>
    </row>
    <row r="5508" spans="2:3" x14ac:dyDescent="0.75">
      <c r="B5508" s="218">
        <v>5445</v>
      </c>
      <c r="C5508" s="217">
        <v>106.63679829970276</v>
      </c>
    </row>
    <row r="5509" spans="2:3" x14ac:dyDescent="0.75">
      <c r="B5509" s="218">
        <v>5446</v>
      </c>
      <c r="C5509" s="217">
        <v>115.92965152852463</v>
      </c>
    </row>
    <row r="5510" spans="2:3" x14ac:dyDescent="0.75">
      <c r="B5510" s="218">
        <v>5447</v>
      </c>
      <c r="C5510" s="217">
        <v>124.23048084531423</v>
      </c>
    </row>
    <row r="5511" spans="2:3" x14ac:dyDescent="0.75">
      <c r="B5511" s="218">
        <v>5448</v>
      </c>
      <c r="C5511" s="217">
        <v>159.02206691191395</v>
      </c>
    </row>
    <row r="5512" spans="2:3" x14ac:dyDescent="0.75">
      <c r="B5512" s="218">
        <v>5449</v>
      </c>
      <c r="C5512" s="217">
        <v>140.52737070656553</v>
      </c>
    </row>
    <row r="5513" spans="2:3" x14ac:dyDescent="0.75">
      <c r="B5513" s="218">
        <v>5450</v>
      </c>
      <c r="C5513" s="217">
        <v>115.50226874417473</v>
      </c>
    </row>
    <row r="5514" spans="2:3" x14ac:dyDescent="0.75">
      <c r="B5514" s="218">
        <v>5451</v>
      </c>
      <c r="C5514" s="217">
        <v>182.02854269029442</v>
      </c>
    </row>
    <row r="5515" spans="2:3" x14ac:dyDescent="0.75">
      <c r="B5515" s="218">
        <v>5452</v>
      </c>
      <c r="C5515" s="217">
        <v>146.11697720196932</v>
      </c>
    </row>
    <row r="5516" spans="2:3" x14ac:dyDescent="0.75">
      <c r="B5516" s="218">
        <v>5453</v>
      </c>
      <c r="C5516" s="217">
        <v>107.64375601298983</v>
      </c>
    </row>
    <row r="5517" spans="2:3" x14ac:dyDescent="0.75">
      <c r="B5517" s="218">
        <v>5454</v>
      </c>
      <c r="C5517" s="217">
        <v>165.84294370196722</v>
      </c>
    </row>
    <row r="5518" spans="2:3" x14ac:dyDescent="0.75">
      <c r="B5518" s="218">
        <v>5455</v>
      </c>
      <c r="C5518" s="217">
        <v>188.42136073934805</v>
      </c>
    </row>
    <row r="5519" spans="2:3" x14ac:dyDescent="0.75">
      <c r="B5519" s="218">
        <v>5456</v>
      </c>
      <c r="C5519" s="217">
        <v>107.31497490148122</v>
      </c>
    </row>
    <row r="5520" spans="2:3" x14ac:dyDescent="0.75">
      <c r="B5520" s="218">
        <v>5457</v>
      </c>
      <c r="C5520" s="217">
        <v>129.76360920679326</v>
      </c>
    </row>
    <row r="5521" spans="2:3" x14ac:dyDescent="0.75">
      <c r="B5521" s="218">
        <v>5458</v>
      </c>
      <c r="C5521" s="217">
        <v>288.04390732002463</v>
      </c>
    </row>
    <row r="5522" spans="2:3" x14ac:dyDescent="0.75">
      <c r="B5522" s="218">
        <v>5459</v>
      </c>
      <c r="C5522" s="217">
        <v>80.569093193031975</v>
      </c>
    </row>
    <row r="5523" spans="2:3" x14ac:dyDescent="0.75">
      <c r="B5523" s="218">
        <v>5460</v>
      </c>
      <c r="C5523" s="217">
        <v>191.74423639527973</v>
      </c>
    </row>
    <row r="5524" spans="2:3" x14ac:dyDescent="0.75">
      <c r="B5524" s="218">
        <v>5461</v>
      </c>
      <c r="C5524" s="217">
        <v>75.034777411758157</v>
      </c>
    </row>
    <row r="5525" spans="2:3" x14ac:dyDescent="0.75">
      <c r="B5525" s="218">
        <v>5462</v>
      </c>
      <c r="C5525" s="217">
        <v>237.0416663095443</v>
      </c>
    </row>
    <row r="5526" spans="2:3" x14ac:dyDescent="0.75">
      <c r="B5526" s="218">
        <v>5463</v>
      </c>
      <c r="C5526" s="217">
        <v>140.8122905210584</v>
      </c>
    </row>
    <row r="5527" spans="2:3" x14ac:dyDescent="0.75">
      <c r="B5527" s="218">
        <v>5464</v>
      </c>
      <c r="C5527" s="217">
        <v>94.96311752049715</v>
      </c>
    </row>
    <row r="5528" spans="2:3" x14ac:dyDescent="0.75">
      <c r="B5528" s="218">
        <v>5465</v>
      </c>
      <c r="C5528" s="217">
        <v>123.56082124768182</v>
      </c>
    </row>
    <row r="5529" spans="2:3" x14ac:dyDescent="0.75">
      <c r="B5529" s="218">
        <v>5466</v>
      </c>
      <c r="C5529" s="217">
        <v>111.41449919264214</v>
      </c>
    </row>
    <row r="5530" spans="2:3" x14ac:dyDescent="0.75">
      <c r="B5530" s="218">
        <v>5467</v>
      </c>
      <c r="C5530" s="217">
        <v>121.11387286249804</v>
      </c>
    </row>
    <row r="5531" spans="2:3" x14ac:dyDescent="0.75">
      <c r="B5531" s="218">
        <v>5468</v>
      </c>
      <c r="C5531" s="217">
        <v>125.54575294313085</v>
      </c>
    </row>
    <row r="5532" spans="2:3" x14ac:dyDescent="0.75">
      <c r="B5532" s="218">
        <v>5469</v>
      </c>
      <c r="C5532" s="217">
        <v>134.13361963857952</v>
      </c>
    </row>
    <row r="5533" spans="2:3" x14ac:dyDescent="0.75">
      <c r="B5533" s="218">
        <v>5470</v>
      </c>
      <c r="C5533" s="217">
        <v>76.825788024275198</v>
      </c>
    </row>
    <row r="5534" spans="2:3" x14ac:dyDescent="0.75">
      <c r="B5534" s="218">
        <v>5471</v>
      </c>
      <c r="C5534" s="217">
        <v>137.0339997078168</v>
      </c>
    </row>
    <row r="5535" spans="2:3" x14ac:dyDescent="0.75">
      <c r="B5535" s="218">
        <v>5472</v>
      </c>
      <c r="C5535" s="217">
        <v>111.33088999661574</v>
      </c>
    </row>
    <row r="5536" spans="2:3" x14ac:dyDescent="0.75">
      <c r="B5536" s="218">
        <v>5473</v>
      </c>
      <c r="C5536" s="217">
        <v>103.79893586965296</v>
      </c>
    </row>
    <row r="5537" spans="2:3" x14ac:dyDescent="0.75">
      <c r="B5537" s="218">
        <v>5474</v>
      </c>
      <c r="C5537" s="217">
        <v>132.86699391193395</v>
      </c>
    </row>
    <row r="5538" spans="2:3" x14ac:dyDescent="0.75">
      <c r="B5538" s="218">
        <v>5475</v>
      </c>
      <c r="C5538" s="217">
        <v>107.3751980714644</v>
      </c>
    </row>
    <row r="5539" spans="2:3" x14ac:dyDescent="0.75">
      <c r="B5539" s="218">
        <v>5476</v>
      </c>
      <c r="C5539" s="217">
        <v>144.36685449973334</v>
      </c>
    </row>
    <row r="5540" spans="2:3" x14ac:dyDescent="0.75">
      <c r="B5540" s="218">
        <v>5477</v>
      </c>
      <c r="C5540" s="217">
        <v>152.40531448192368</v>
      </c>
    </row>
    <row r="5541" spans="2:3" x14ac:dyDescent="0.75">
      <c r="B5541" s="218">
        <v>5478</v>
      </c>
      <c r="C5541" s="217">
        <v>169.27359243255566</v>
      </c>
    </row>
    <row r="5542" spans="2:3" x14ac:dyDescent="0.75">
      <c r="B5542" s="218">
        <v>5479</v>
      </c>
      <c r="C5542" s="217">
        <v>155.22811826783675</v>
      </c>
    </row>
    <row r="5543" spans="2:3" x14ac:dyDescent="0.75">
      <c r="B5543" s="218">
        <v>5480</v>
      </c>
      <c r="C5543" s="217">
        <v>118.93066992642136</v>
      </c>
    </row>
    <row r="5544" spans="2:3" x14ac:dyDescent="0.75">
      <c r="B5544" s="218">
        <v>5481</v>
      </c>
      <c r="C5544" s="217">
        <v>113.97502648384763</v>
      </c>
    </row>
    <row r="5545" spans="2:3" x14ac:dyDescent="0.75">
      <c r="B5545" s="218">
        <v>5482</v>
      </c>
      <c r="C5545" s="217">
        <v>155.57147959510138</v>
      </c>
    </row>
    <row r="5546" spans="2:3" x14ac:dyDescent="0.75">
      <c r="B5546" s="218">
        <v>5483</v>
      </c>
      <c r="C5546" s="217">
        <v>181.35130932904687</v>
      </c>
    </row>
    <row r="5547" spans="2:3" x14ac:dyDescent="0.75">
      <c r="B5547" s="218">
        <v>5484</v>
      </c>
      <c r="C5547" s="217">
        <v>129.76910944553143</v>
      </c>
    </row>
    <row r="5548" spans="2:3" x14ac:dyDescent="0.75">
      <c r="B5548" s="218">
        <v>5485</v>
      </c>
      <c r="C5548" s="217">
        <v>133.02044352902919</v>
      </c>
    </row>
    <row r="5549" spans="2:3" x14ac:dyDescent="0.75">
      <c r="B5549" s="218">
        <v>5486</v>
      </c>
      <c r="C5549" s="217">
        <v>100.80113811037324</v>
      </c>
    </row>
    <row r="5550" spans="2:3" x14ac:dyDescent="0.75">
      <c r="B5550" s="218">
        <v>5487</v>
      </c>
      <c r="C5550" s="217">
        <v>140.93828057235595</v>
      </c>
    </row>
    <row r="5551" spans="2:3" x14ac:dyDescent="0.75">
      <c r="B5551" s="218">
        <v>5488</v>
      </c>
      <c r="C5551" s="217">
        <v>89.469208129030179</v>
      </c>
    </row>
    <row r="5552" spans="2:3" x14ac:dyDescent="0.75">
      <c r="B5552" s="218">
        <v>5489</v>
      </c>
      <c r="C5552" s="217">
        <v>114.82731248276441</v>
      </c>
    </row>
    <row r="5553" spans="2:3" x14ac:dyDescent="0.75">
      <c r="B5553" s="218">
        <v>5490</v>
      </c>
      <c r="C5553" s="217">
        <v>173.93843600218702</v>
      </c>
    </row>
    <row r="5554" spans="2:3" x14ac:dyDescent="0.75">
      <c r="B5554" s="218">
        <v>5491</v>
      </c>
      <c r="C5554" s="217">
        <v>135.65241199771106</v>
      </c>
    </row>
    <row r="5555" spans="2:3" x14ac:dyDescent="0.75">
      <c r="B5555" s="218">
        <v>5492</v>
      </c>
      <c r="C5555" s="217">
        <v>122.78047019220303</v>
      </c>
    </row>
    <row r="5556" spans="2:3" x14ac:dyDescent="0.75">
      <c r="B5556" s="218">
        <v>5493</v>
      </c>
      <c r="C5556" s="217">
        <v>73.390712615507155</v>
      </c>
    </row>
    <row r="5557" spans="2:3" x14ac:dyDescent="0.75">
      <c r="B5557" s="218">
        <v>5494</v>
      </c>
      <c r="C5557" s="217">
        <v>122.74469403619106</v>
      </c>
    </row>
    <row r="5558" spans="2:3" x14ac:dyDescent="0.75">
      <c r="B5558" s="218">
        <v>5495</v>
      </c>
      <c r="C5558" s="217">
        <v>121.2143387546958</v>
      </c>
    </row>
    <row r="5559" spans="2:3" x14ac:dyDescent="0.75">
      <c r="B5559" s="218">
        <v>5496</v>
      </c>
      <c r="C5559" s="217">
        <v>122.26463482350736</v>
      </c>
    </row>
    <row r="5560" spans="2:3" x14ac:dyDescent="0.75">
      <c r="B5560" s="218">
        <v>5497</v>
      </c>
      <c r="C5560" s="217">
        <v>120.61164818621151</v>
      </c>
    </row>
    <row r="5561" spans="2:3" x14ac:dyDescent="0.75">
      <c r="B5561" s="218">
        <v>5498</v>
      </c>
      <c r="C5561" s="217">
        <v>132.73472486127784</v>
      </c>
    </row>
    <row r="5562" spans="2:3" x14ac:dyDescent="0.75">
      <c r="B5562" s="218">
        <v>5499</v>
      </c>
      <c r="C5562" s="217">
        <v>162.92457845231971</v>
      </c>
    </row>
    <row r="5563" spans="2:3" x14ac:dyDescent="0.75">
      <c r="B5563" s="218">
        <v>5500</v>
      </c>
      <c r="C5563" s="217">
        <v>91.771617772979468</v>
      </c>
    </row>
    <row r="5564" spans="2:3" x14ac:dyDescent="0.75">
      <c r="B5564" s="218">
        <v>5501</v>
      </c>
      <c r="C5564" s="217">
        <v>94.083644605942098</v>
      </c>
    </row>
    <row r="5565" spans="2:3" x14ac:dyDescent="0.75">
      <c r="B5565" s="218">
        <v>5502</v>
      </c>
      <c r="C5565" s="217">
        <v>178.64225065939087</v>
      </c>
    </row>
    <row r="5566" spans="2:3" x14ac:dyDescent="0.75">
      <c r="B5566" s="218">
        <v>5503</v>
      </c>
      <c r="C5566" s="217">
        <v>142.62040344949784</v>
      </c>
    </row>
    <row r="5567" spans="2:3" x14ac:dyDescent="0.75">
      <c r="B5567" s="218">
        <v>5504</v>
      </c>
      <c r="C5567" s="217">
        <v>137.63932193691042</v>
      </c>
    </row>
    <row r="5568" spans="2:3" x14ac:dyDescent="0.75">
      <c r="B5568" s="218">
        <v>5505</v>
      </c>
      <c r="C5568" s="217">
        <v>120.3030067726385</v>
      </c>
    </row>
    <row r="5569" spans="2:3" x14ac:dyDescent="0.75">
      <c r="B5569" s="218">
        <v>5506</v>
      </c>
      <c r="C5569" s="217">
        <v>211.47284311401668</v>
      </c>
    </row>
    <row r="5570" spans="2:3" x14ac:dyDescent="0.75">
      <c r="B5570" s="218">
        <v>5507</v>
      </c>
      <c r="C5570" s="217">
        <v>116.64013411992758</v>
      </c>
    </row>
    <row r="5571" spans="2:3" x14ac:dyDescent="0.75">
      <c r="B5571" s="218">
        <v>5508</v>
      </c>
      <c r="C5571" s="217">
        <v>158.67074344704108</v>
      </c>
    </row>
    <row r="5572" spans="2:3" x14ac:dyDescent="0.75">
      <c r="B5572" s="218">
        <v>5509</v>
      </c>
      <c r="C5572" s="217">
        <v>161.33737136010006</v>
      </c>
    </row>
    <row r="5573" spans="2:3" x14ac:dyDescent="0.75">
      <c r="B5573" s="218">
        <v>5510</v>
      </c>
      <c r="C5573" s="217">
        <v>94.360474946019437</v>
      </c>
    </row>
    <row r="5574" spans="2:3" x14ac:dyDescent="0.75">
      <c r="B5574" s="218">
        <v>5511</v>
      </c>
      <c r="C5574" s="217">
        <v>116.03686935561052</v>
      </c>
    </row>
    <row r="5575" spans="2:3" x14ac:dyDescent="0.75">
      <c r="B5575" s="218">
        <v>5512</v>
      </c>
      <c r="C5575" s="217">
        <v>110.24519050395941</v>
      </c>
    </row>
    <row r="5576" spans="2:3" x14ac:dyDescent="0.75">
      <c r="B5576" s="218">
        <v>5513</v>
      </c>
      <c r="C5576" s="217">
        <v>101.47235267352268</v>
      </c>
    </row>
    <row r="5577" spans="2:3" x14ac:dyDescent="0.75">
      <c r="B5577" s="218">
        <v>5514</v>
      </c>
      <c r="C5577" s="217">
        <v>108.59388028489097</v>
      </c>
    </row>
    <row r="5578" spans="2:3" x14ac:dyDescent="0.75">
      <c r="B5578" s="218">
        <v>5515</v>
      </c>
      <c r="C5578" s="217">
        <v>114.60714889881609</v>
      </c>
    </row>
    <row r="5579" spans="2:3" x14ac:dyDescent="0.75">
      <c r="B5579" s="218">
        <v>5516</v>
      </c>
      <c r="C5579" s="217">
        <v>78.184973379546037</v>
      </c>
    </row>
    <row r="5580" spans="2:3" x14ac:dyDescent="0.75">
      <c r="B5580" s="218">
        <v>5517</v>
      </c>
      <c r="C5580" s="217">
        <v>154.24691235886584</v>
      </c>
    </row>
    <row r="5581" spans="2:3" x14ac:dyDescent="0.75">
      <c r="B5581" s="218">
        <v>5518</v>
      </c>
      <c r="C5581" s="217">
        <v>124.15950521028397</v>
      </c>
    </row>
    <row r="5582" spans="2:3" x14ac:dyDescent="0.75">
      <c r="B5582" s="218">
        <v>5519</v>
      </c>
      <c r="C5582" s="217">
        <v>133.22770919305299</v>
      </c>
    </row>
    <row r="5583" spans="2:3" x14ac:dyDescent="0.75">
      <c r="B5583" s="218">
        <v>5520</v>
      </c>
      <c r="C5583" s="217">
        <v>148.49432025561657</v>
      </c>
    </row>
    <row r="5584" spans="2:3" x14ac:dyDescent="0.75">
      <c r="B5584" s="218">
        <v>5521</v>
      </c>
      <c r="C5584" s="217">
        <v>161.00638372665011</v>
      </c>
    </row>
    <row r="5585" spans="2:3" x14ac:dyDescent="0.75">
      <c r="B5585" s="218">
        <v>5522</v>
      </c>
      <c r="C5585" s="217">
        <v>91.532941308928045</v>
      </c>
    </row>
    <row r="5586" spans="2:3" x14ac:dyDescent="0.75">
      <c r="B5586" s="218">
        <v>5523</v>
      </c>
      <c r="C5586" s="217">
        <v>119.64090883966055</v>
      </c>
    </row>
    <row r="5587" spans="2:3" x14ac:dyDescent="0.75">
      <c r="B5587" s="218">
        <v>5524</v>
      </c>
      <c r="C5587" s="217">
        <v>151.73560973151035</v>
      </c>
    </row>
    <row r="5588" spans="2:3" x14ac:dyDescent="0.75">
      <c r="B5588" s="218">
        <v>5525</v>
      </c>
      <c r="C5588" s="217">
        <v>168.40582941233882</v>
      </c>
    </row>
    <row r="5589" spans="2:3" x14ac:dyDescent="0.75">
      <c r="B5589" s="218">
        <v>5526</v>
      </c>
      <c r="C5589" s="217">
        <v>100.6805059969186</v>
      </c>
    </row>
    <row r="5590" spans="2:3" x14ac:dyDescent="0.75">
      <c r="B5590" s="218">
        <v>5527</v>
      </c>
      <c r="C5590" s="217">
        <v>174.56129720185399</v>
      </c>
    </row>
    <row r="5591" spans="2:3" x14ac:dyDescent="0.75">
      <c r="B5591" s="218">
        <v>5528</v>
      </c>
      <c r="C5591" s="217">
        <v>109.96807933528275</v>
      </c>
    </row>
    <row r="5592" spans="2:3" x14ac:dyDescent="0.75">
      <c r="B5592" s="218">
        <v>5529</v>
      </c>
      <c r="C5592" s="217">
        <v>122.40333459215296</v>
      </c>
    </row>
    <row r="5593" spans="2:3" x14ac:dyDescent="0.75">
      <c r="B5593" s="218">
        <v>5530</v>
      </c>
      <c r="C5593" s="217">
        <v>121.50085631451347</v>
      </c>
    </row>
    <row r="5594" spans="2:3" x14ac:dyDescent="0.75">
      <c r="B5594" s="218">
        <v>5531</v>
      </c>
      <c r="C5594" s="217">
        <v>162.45221015723368</v>
      </c>
    </row>
    <row r="5595" spans="2:3" x14ac:dyDescent="0.75">
      <c r="B5595" s="218">
        <v>5532</v>
      </c>
      <c r="C5595" s="217">
        <v>84.749416041473395</v>
      </c>
    </row>
    <row r="5596" spans="2:3" x14ac:dyDescent="0.75">
      <c r="B5596" s="218">
        <v>5533</v>
      </c>
      <c r="C5596" s="217">
        <v>135.59844572697466</v>
      </c>
    </row>
    <row r="5597" spans="2:3" x14ac:dyDescent="0.75">
      <c r="B5597" s="218">
        <v>5534</v>
      </c>
      <c r="C5597" s="217">
        <v>75.621855752424196</v>
      </c>
    </row>
    <row r="5598" spans="2:3" x14ac:dyDescent="0.75">
      <c r="B5598" s="218">
        <v>5535</v>
      </c>
      <c r="C5598" s="217">
        <v>142.29272718155192</v>
      </c>
    </row>
    <row r="5599" spans="2:3" x14ac:dyDescent="0.75">
      <c r="B5599" s="218">
        <v>5536</v>
      </c>
      <c r="C5599" s="217">
        <v>155.10739133855984</v>
      </c>
    </row>
    <row r="5600" spans="2:3" x14ac:dyDescent="0.75">
      <c r="B5600" s="218">
        <v>5537</v>
      </c>
      <c r="C5600" s="217">
        <v>78.364415327030471</v>
      </c>
    </row>
    <row r="5601" spans="2:3" x14ac:dyDescent="0.75">
      <c r="B5601" s="218">
        <v>5538</v>
      </c>
      <c r="C5601" s="217">
        <v>199.59660691196925</v>
      </c>
    </row>
    <row r="5602" spans="2:3" x14ac:dyDescent="0.75">
      <c r="B5602" s="218">
        <v>5539</v>
      </c>
      <c r="C5602" s="217">
        <v>152.60960514622676</v>
      </c>
    </row>
    <row r="5603" spans="2:3" x14ac:dyDescent="0.75">
      <c r="B5603" s="218">
        <v>5540</v>
      </c>
      <c r="C5603" s="217">
        <v>141.06723504798703</v>
      </c>
    </row>
    <row r="5604" spans="2:3" x14ac:dyDescent="0.75">
      <c r="B5604" s="218">
        <v>5541</v>
      </c>
      <c r="C5604" s="217">
        <v>91.20491432689559</v>
      </c>
    </row>
    <row r="5605" spans="2:3" x14ac:dyDescent="0.75">
      <c r="B5605" s="218">
        <v>5542</v>
      </c>
      <c r="C5605" s="217">
        <v>172.43485427018328</v>
      </c>
    </row>
    <row r="5606" spans="2:3" x14ac:dyDescent="0.75">
      <c r="B5606" s="218">
        <v>5543</v>
      </c>
      <c r="C5606" s="217">
        <v>90.896003314362432</v>
      </c>
    </row>
    <row r="5607" spans="2:3" x14ac:dyDescent="0.75">
      <c r="B5607" s="218">
        <v>5544</v>
      </c>
      <c r="C5607" s="217">
        <v>94.706091035016527</v>
      </c>
    </row>
    <row r="5608" spans="2:3" x14ac:dyDescent="0.75">
      <c r="B5608" s="218">
        <v>5545</v>
      </c>
      <c r="C5608" s="217">
        <v>183.92815855882691</v>
      </c>
    </row>
    <row r="5609" spans="2:3" x14ac:dyDescent="0.75">
      <c r="B5609" s="218">
        <v>5546</v>
      </c>
      <c r="C5609" s="217">
        <v>156.14745941109811</v>
      </c>
    </row>
    <row r="5610" spans="2:3" x14ac:dyDescent="0.75">
      <c r="B5610" s="218">
        <v>5547</v>
      </c>
      <c r="C5610" s="217">
        <v>139.75639737607403</v>
      </c>
    </row>
    <row r="5611" spans="2:3" x14ac:dyDescent="0.75">
      <c r="B5611" s="218">
        <v>5548</v>
      </c>
      <c r="C5611" s="217">
        <v>117.92018713074164</v>
      </c>
    </row>
    <row r="5612" spans="2:3" x14ac:dyDescent="0.75">
      <c r="B5612" s="218">
        <v>5549</v>
      </c>
      <c r="C5612" s="217">
        <v>122.2574987713202</v>
      </c>
    </row>
    <row r="5613" spans="2:3" x14ac:dyDescent="0.75">
      <c r="B5613" s="218">
        <v>5550</v>
      </c>
      <c r="C5613" s="217">
        <v>97.373778567513583</v>
      </c>
    </row>
    <row r="5614" spans="2:3" x14ac:dyDescent="0.75">
      <c r="B5614" s="218">
        <v>5551</v>
      </c>
      <c r="C5614" s="217">
        <v>134.37311028613917</v>
      </c>
    </row>
    <row r="5615" spans="2:3" x14ac:dyDescent="0.75">
      <c r="B5615" s="218">
        <v>5552</v>
      </c>
      <c r="C5615" s="217">
        <v>260.91677779233578</v>
      </c>
    </row>
    <row r="5616" spans="2:3" x14ac:dyDescent="0.75">
      <c r="B5616" s="218">
        <v>5553</v>
      </c>
      <c r="C5616" s="217">
        <v>128.59450979392068</v>
      </c>
    </row>
    <row r="5617" spans="2:3" x14ac:dyDescent="0.75">
      <c r="B5617" s="218">
        <v>5554</v>
      </c>
      <c r="C5617" s="217">
        <v>93.154402794848423</v>
      </c>
    </row>
    <row r="5618" spans="2:3" x14ac:dyDescent="0.75">
      <c r="B5618" s="218">
        <v>5555</v>
      </c>
      <c r="C5618" s="217">
        <v>191.28033313019151</v>
      </c>
    </row>
    <row r="5619" spans="2:3" x14ac:dyDescent="0.75">
      <c r="B5619" s="218">
        <v>5556</v>
      </c>
      <c r="C5619" s="217">
        <v>110.63007699389316</v>
      </c>
    </row>
    <row r="5620" spans="2:3" x14ac:dyDescent="0.75">
      <c r="B5620" s="218">
        <v>5557</v>
      </c>
      <c r="C5620" s="217">
        <v>125.11855182549213</v>
      </c>
    </row>
    <row r="5621" spans="2:3" x14ac:dyDescent="0.75">
      <c r="B5621" s="218">
        <v>5558</v>
      </c>
      <c r="C5621" s="217">
        <v>123.91789124815062</v>
      </c>
    </row>
    <row r="5622" spans="2:3" x14ac:dyDescent="0.75">
      <c r="B5622" s="218">
        <v>5559</v>
      </c>
      <c r="C5622" s="217">
        <v>89.96383905428327</v>
      </c>
    </row>
    <row r="5623" spans="2:3" x14ac:dyDescent="0.75">
      <c r="B5623" s="218">
        <v>5560</v>
      </c>
      <c r="C5623" s="217">
        <v>135.16953803352462</v>
      </c>
    </row>
    <row r="5624" spans="2:3" x14ac:dyDescent="0.75">
      <c r="B5624" s="218">
        <v>5561</v>
      </c>
      <c r="C5624" s="217">
        <v>115.23580634112051</v>
      </c>
    </row>
    <row r="5625" spans="2:3" x14ac:dyDescent="0.75">
      <c r="B5625" s="218">
        <v>5562</v>
      </c>
      <c r="C5625" s="217">
        <v>175.23531464579659</v>
      </c>
    </row>
    <row r="5626" spans="2:3" x14ac:dyDescent="0.75">
      <c r="B5626" s="218">
        <v>5563</v>
      </c>
      <c r="C5626" s="217">
        <v>111.87163551777515</v>
      </c>
    </row>
    <row r="5627" spans="2:3" x14ac:dyDescent="0.75">
      <c r="B5627" s="218">
        <v>5564</v>
      </c>
      <c r="C5627" s="217">
        <v>141.62935512936468</v>
      </c>
    </row>
    <row r="5628" spans="2:3" x14ac:dyDescent="0.75">
      <c r="B5628" s="218">
        <v>5565</v>
      </c>
      <c r="C5628" s="217">
        <v>178.10865861173053</v>
      </c>
    </row>
    <row r="5629" spans="2:3" x14ac:dyDescent="0.75">
      <c r="B5629" s="218">
        <v>5566</v>
      </c>
      <c r="C5629" s="217">
        <v>113.61234573816041</v>
      </c>
    </row>
    <row r="5630" spans="2:3" x14ac:dyDescent="0.75">
      <c r="B5630" s="218">
        <v>5567</v>
      </c>
      <c r="C5630" s="217">
        <v>85.021262905102319</v>
      </c>
    </row>
    <row r="5631" spans="2:3" x14ac:dyDescent="0.75">
      <c r="B5631" s="218">
        <v>5568</v>
      </c>
      <c r="C5631" s="217">
        <v>183.77110748066312</v>
      </c>
    </row>
    <row r="5632" spans="2:3" x14ac:dyDescent="0.75">
      <c r="B5632" s="218">
        <v>5569</v>
      </c>
      <c r="C5632" s="217">
        <v>124.85794617481668</v>
      </c>
    </row>
    <row r="5633" spans="2:3" x14ac:dyDescent="0.75">
      <c r="B5633" s="218">
        <v>5570</v>
      </c>
      <c r="C5633" s="217">
        <v>113.16342834894989</v>
      </c>
    </row>
    <row r="5634" spans="2:3" x14ac:dyDescent="0.75">
      <c r="B5634" s="218">
        <v>5571</v>
      </c>
      <c r="C5634" s="217">
        <v>107.01847381229641</v>
      </c>
    </row>
    <row r="5635" spans="2:3" x14ac:dyDescent="0.75">
      <c r="B5635" s="218">
        <v>5572</v>
      </c>
      <c r="C5635" s="217">
        <v>150.89589827120645</v>
      </c>
    </row>
    <row r="5636" spans="2:3" x14ac:dyDescent="0.75">
      <c r="B5636" s="218">
        <v>5573</v>
      </c>
      <c r="C5636" s="217">
        <v>109.86893251282065</v>
      </c>
    </row>
    <row r="5637" spans="2:3" x14ac:dyDescent="0.75">
      <c r="B5637" s="218">
        <v>5574</v>
      </c>
      <c r="C5637" s="217">
        <v>123.76839895425735</v>
      </c>
    </row>
    <row r="5638" spans="2:3" x14ac:dyDescent="0.75">
      <c r="B5638" s="218">
        <v>5575</v>
      </c>
      <c r="C5638" s="217">
        <v>165.71762752243185</v>
      </c>
    </row>
    <row r="5639" spans="2:3" x14ac:dyDescent="0.75">
      <c r="B5639" s="218">
        <v>5576</v>
      </c>
      <c r="C5639" s="217">
        <v>88.740079521374767</v>
      </c>
    </row>
    <row r="5640" spans="2:3" x14ac:dyDescent="0.75">
      <c r="B5640" s="218">
        <v>5577</v>
      </c>
      <c r="C5640" s="217">
        <v>93.166796036316299</v>
      </c>
    </row>
    <row r="5641" spans="2:3" x14ac:dyDescent="0.75">
      <c r="B5641" s="218">
        <v>5578</v>
      </c>
      <c r="C5641" s="217">
        <v>104.0123002147117</v>
      </c>
    </row>
    <row r="5642" spans="2:3" x14ac:dyDescent="0.75">
      <c r="B5642" s="218">
        <v>5579</v>
      </c>
      <c r="C5642" s="217">
        <v>156.62451814021617</v>
      </c>
    </row>
    <row r="5643" spans="2:3" x14ac:dyDescent="0.75">
      <c r="B5643" s="218">
        <v>5580</v>
      </c>
      <c r="C5643" s="217">
        <v>110.84167964422053</v>
      </c>
    </row>
    <row r="5644" spans="2:3" x14ac:dyDescent="0.75">
      <c r="B5644" s="218">
        <v>5581</v>
      </c>
      <c r="C5644" s="217">
        <v>150.65066139448564</v>
      </c>
    </row>
    <row r="5645" spans="2:3" x14ac:dyDescent="0.75">
      <c r="B5645" s="218">
        <v>5582</v>
      </c>
      <c r="C5645" s="217">
        <v>221.21536736904244</v>
      </c>
    </row>
    <row r="5646" spans="2:3" x14ac:dyDescent="0.75">
      <c r="B5646" s="218">
        <v>5583</v>
      </c>
      <c r="C5646" s="217">
        <v>133.58316530146968</v>
      </c>
    </row>
    <row r="5647" spans="2:3" x14ac:dyDescent="0.75">
      <c r="B5647" s="218">
        <v>5584</v>
      </c>
      <c r="C5647" s="217">
        <v>70.461764165460821</v>
      </c>
    </row>
    <row r="5648" spans="2:3" x14ac:dyDescent="0.75">
      <c r="B5648" s="218">
        <v>5585</v>
      </c>
      <c r="C5648" s="217">
        <v>91.315760899581477</v>
      </c>
    </row>
    <row r="5649" spans="2:3" x14ac:dyDescent="0.75">
      <c r="B5649" s="218">
        <v>5586</v>
      </c>
      <c r="C5649" s="217">
        <v>99.048681694503429</v>
      </c>
    </row>
    <row r="5650" spans="2:3" x14ac:dyDescent="0.75">
      <c r="B5650" s="218">
        <v>5587</v>
      </c>
      <c r="C5650" s="217">
        <v>161.04100951809724</v>
      </c>
    </row>
    <row r="5651" spans="2:3" x14ac:dyDescent="0.75">
      <c r="B5651" s="218">
        <v>5588</v>
      </c>
      <c r="C5651" s="217">
        <v>131.05500209570476</v>
      </c>
    </row>
    <row r="5652" spans="2:3" x14ac:dyDescent="0.75">
      <c r="B5652" s="218">
        <v>5589</v>
      </c>
      <c r="C5652" s="217">
        <v>86.761955155441882</v>
      </c>
    </row>
    <row r="5653" spans="2:3" x14ac:dyDescent="0.75">
      <c r="B5653" s="218">
        <v>5590</v>
      </c>
      <c r="C5653" s="217">
        <v>95.423684905408365</v>
      </c>
    </row>
    <row r="5654" spans="2:3" x14ac:dyDescent="0.75">
      <c r="B5654" s="218">
        <v>5591</v>
      </c>
      <c r="C5654" s="217">
        <v>242.29649442067264</v>
      </c>
    </row>
    <row r="5655" spans="2:3" x14ac:dyDescent="0.75">
      <c r="B5655" s="218">
        <v>5592</v>
      </c>
      <c r="C5655" s="217">
        <v>91.00267947946061</v>
      </c>
    </row>
    <row r="5656" spans="2:3" x14ac:dyDescent="0.75">
      <c r="B5656" s="218">
        <v>5593</v>
      </c>
      <c r="C5656" s="217">
        <v>120.79241863367402</v>
      </c>
    </row>
    <row r="5657" spans="2:3" x14ac:dyDescent="0.75">
      <c r="B5657" s="218">
        <v>5594</v>
      </c>
      <c r="C5657" s="217">
        <v>189.16700992372952</v>
      </c>
    </row>
    <row r="5658" spans="2:3" x14ac:dyDescent="0.75">
      <c r="B5658" s="218">
        <v>5595</v>
      </c>
      <c r="C5658" s="217">
        <v>177.03526383639166</v>
      </c>
    </row>
    <row r="5659" spans="2:3" x14ac:dyDescent="0.75">
      <c r="B5659" s="218">
        <v>5596</v>
      </c>
      <c r="C5659" s="217">
        <v>163.98235521765085</v>
      </c>
    </row>
    <row r="5660" spans="2:3" x14ac:dyDescent="0.75">
      <c r="B5660" s="218">
        <v>5597</v>
      </c>
      <c r="C5660" s="217">
        <v>110.91964118498288</v>
      </c>
    </row>
    <row r="5661" spans="2:3" x14ac:dyDescent="0.75">
      <c r="B5661" s="218">
        <v>5598</v>
      </c>
      <c r="C5661" s="217">
        <v>126.65859977173088</v>
      </c>
    </row>
    <row r="5662" spans="2:3" x14ac:dyDescent="0.75">
      <c r="B5662" s="218">
        <v>5599</v>
      </c>
      <c r="C5662" s="217">
        <v>161.32967522766856</v>
      </c>
    </row>
    <row r="5663" spans="2:3" x14ac:dyDescent="0.75">
      <c r="B5663" s="218">
        <v>5600</v>
      </c>
      <c r="C5663" s="217">
        <v>82.589669731196494</v>
      </c>
    </row>
    <row r="5664" spans="2:3" x14ac:dyDescent="0.75">
      <c r="B5664" s="218">
        <v>5601</v>
      </c>
      <c r="C5664" s="217">
        <v>72.711669891010928</v>
      </c>
    </row>
    <row r="5665" spans="2:3" x14ac:dyDescent="0.75">
      <c r="B5665" s="218">
        <v>5602</v>
      </c>
      <c r="C5665" s="217">
        <v>148.57496603108123</v>
      </c>
    </row>
    <row r="5666" spans="2:3" x14ac:dyDescent="0.75">
      <c r="B5666" s="218">
        <v>5603</v>
      </c>
      <c r="C5666" s="217">
        <v>96.033883679755078</v>
      </c>
    </row>
    <row r="5667" spans="2:3" x14ac:dyDescent="0.75">
      <c r="B5667" s="218">
        <v>5604</v>
      </c>
      <c r="C5667" s="217">
        <v>77.543361421791587</v>
      </c>
    </row>
    <row r="5668" spans="2:3" x14ac:dyDescent="0.75">
      <c r="B5668" s="218">
        <v>5605</v>
      </c>
      <c r="C5668" s="217">
        <v>265.7686197316778</v>
      </c>
    </row>
    <row r="5669" spans="2:3" x14ac:dyDescent="0.75">
      <c r="B5669" s="218">
        <v>5606</v>
      </c>
      <c r="C5669" s="217">
        <v>129.67358905066905</v>
      </c>
    </row>
    <row r="5670" spans="2:3" x14ac:dyDescent="0.75">
      <c r="B5670" s="218">
        <v>5607</v>
      </c>
      <c r="C5670" s="217">
        <v>181.33519946218883</v>
      </c>
    </row>
    <row r="5671" spans="2:3" x14ac:dyDescent="0.75">
      <c r="B5671" s="218">
        <v>5608</v>
      </c>
      <c r="C5671" s="217">
        <v>158.52336655886904</v>
      </c>
    </row>
    <row r="5672" spans="2:3" x14ac:dyDescent="0.75">
      <c r="B5672" s="218">
        <v>5609</v>
      </c>
      <c r="C5672" s="217">
        <v>105.46067944976103</v>
      </c>
    </row>
    <row r="5673" spans="2:3" x14ac:dyDescent="0.75">
      <c r="B5673" s="218">
        <v>5610</v>
      </c>
      <c r="C5673" s="217">
        <v>175.88073645284922</v>
      </c>
    </row>
    <row r="5674" spans="2:3" x14ac:dyDescent="0.75">
      <c r="B5674" s="218">
        <v>5611</v>
      </c>
      <c r="C5674" s="217">
        <v>118.17001752085201</v>
      </c>
    </row>
    <row r="5675" spans="2:3" x14ac:dyDescent="0.75">
      <c r="B5675" s="218">
        <v>5612</v>
      </c>
      <c r="C5675" s="217">
        <v>78.275127024090779</v>
      </c>
    </row>
    <row r="5676" spans="2:3" x14ac:dyDescent="0.75">
      <c r="B5676" s="218">
        <v>5613</v>
      </c>
      <c r="C5676" s="217">
        <v>131.73425636850158</v>
      </c>
    </row>
    <row r="5677" spans="2:3" x14ac:dyDescent="0.75">
      <c r="B5677" s="218">
        <v>5614</v>
      </c>
      <c r="C5677" s="217">
        <v>142.97443837712521</v>
      </c>
    </row>
    <row r="5678" spans="2:3" x14ac:dyDescent="0.75">
      <c r="B5678" s="218">
        <v>5615</v>
      </c>
      <c r="C5678" s="217">
        <v>157.99903122592357</v>
      </c>
    </row>
    <row r="5679" spans="2:3" x14ac:dyDescent="0.75">
      <c r="B5679" s="218">
        <v>5616</v>
      </c>
      <c r="C5679" s="217">
        <v>127.80898956003362</v>
      </c>
    </row>
    <row r="5680" spans="2:3" x14ac:dyDescent="0.75">
      <c r="B5680" s="218">
        <v>5617</v>
      </c>
      <c r="C5680" s="217">
        <v>137.73840224275324</v>
      </c>
    </row>
    <row r="5681" spans="2:3" x14ac:dyDescent="0.75">
      <c r="B5681" s="218">
        <v>5618</v>
      </c>
      <c r="C5681" s="217">
        <v>133.7489399672921</v>
      </c>
    </row>
    <row r="5682" spans="2:3" x14ac:dyDescent="0.75">
      <c r="B5682" s="218">
        <v>5619</v>
      </c>
      <c r="C5682" s="217">
        <v>108.96964782011082</v>
      </c>
    </row>
    <row r="5683" spans="2:3" x14ac:dyDescent="0.75">
      <c r="B5683" s="218">
        <v>5620</v>
      </c>
      <c r="C5683" s="217">
        <v>103.54929076568811</v>
      </c>
    </row>
    <row r="5684" spans="2:3" x14ac:dyDescent="0.75">
      <c r="B5684" s="218">
        <v>5621</v>
      </c>
      <c r="C5684" s="217">
        <v>167.08039668648635</v>
      </c>
    </row>
    <row r="5685" spans="2:3" x14ac:dyDescent="0.75">
      <c r="B5685" s="218">
        <v>5622</v>
      </c>
      <c r="C5685" s="217">
        <v>125.02551634923728</v>
      </c>
    </row>
    <row r="5686" spans="2:3" x14ac:dyDescent="0.75">
      <c r="B5686" s="218">
        <v>5623</v>
      </c>
      <c r="C5686" s="217">
        <v>132.20067421724829</v>
      </c>
    </row>
    <row r="5687" spans="2:3" x14ac:dyDescent="0.75">
      <c r="B5687" s="218">
        <v>5624</v>
      </c>
      <c r="C5687" s="217">
        <v>144.17376421332037</v>
      </c>
    </row>
    <row r="5688" spans="2:3" x14ac:dyDescent="0.75">
      <c r="B5688" s="218">
        <v>5625</v>
      </c>
      <c r="C5688" s="217">
        <v>125.93209104549274</v>
      </c>
    </row>
    <row r="5689" spans="2:3" x14ac:dyDescent="0.75">
      <c r="B5689" s="218">
        <v>5626</v>
      </c>
      <c r="C5689" s="217">
        <v>83.757627519847929</v>
      </c>
    </row>
    <row r="5690" spans="2:3" x14ac:dyDescent="0.75">
      <c r="B5690" s="218">
        <v>5627</v>
      </c>
      <c r="C5690" s="217">
        <v>109.72109728480144</v>
      </c>
    </row>
    <row r="5691" spans="2:3" x14ac:dyDescent="0.75">
      <c r="B5691" s="218">
        <v>5628</v>
      </c>
      <c r="C5691" s="217">
        <v>147.37625479504706</v>
      </c>
    </row>
    <row r="5692" spans="2:3" x14ac:dyDescent="0.75">
      <c r="B5692" s="218">
        <v>5629</v>
      </c>
      <c r="C5692" s="217">
        <v>243.49787811522071</v>
      </c>
    </row>
    <row r="5693" spans="2:3" x14ac:dyDescent="0.75">
      <c r="B5693" s="218">
        <v>5630</v>
      </c>
      <c r="C5693" s="217">
        <v>120.68999540052492</v>
      </c>
    </row>
    <row r="5694" spans="2:3" x14ac:dyDescent="0.75">
      <c r="B5694" s="218">
        <v>5631</v>
      </c>
      <c r="C5694" s="217">
        <v>111.94607098390222</v>
      </c>
    </row>
    <row r="5695" spans="2:3" x14ac:dyDescent="0.75">
      <c r="B5695" s="218">
        <v>5632</v>
      </c>
      <c r="C5695" s="217">
        <v>150.96672495289047</v>
      </c>
    </row>
    <row r="5696" spans="2:3" x14ac:dyDescent="0.75">
      <c r="B5696" s="218">
        <v>5633</v>
      </c>
      <c r="C5696" s="217">
        <v>153.96946196913302</v>
      </c>
    </row>
    <row r="5697" spans="2:3" x14ac:dyDescent="0.75">
      <c r="B5697" s="218">
        <v>5634</v>
      </c>
      <c r="C5697" s="217">
        <v>100.90568051631665</v>
      </c>
    </row>
    <row r="5698" spans="2:3" x14ac:dyDescent="0.75">
      <c r="B5698" s="218">
        <v>5635</v>
      </c>
      <c r="C5698" s="217">
        <v>139.60945154106818</v>
      </c>
    </row>
    <row r="5699" spans="2:3" x14ac:dyDescent="0.75">
      <c r="B5699" s="218">
        <v>5636</v>
      </c>
      <c r="C5699" s="217">
        <v>93.413694147820195</v>
      </c>
    </row>
    <row r="5700" spans="2:3" x14ac:dyDescent="0.75">
      <c r="B5700" s="218">
        <v>5637</v>
      </c>
      <c r="C5700" s="217">
        <v>94.804462302896269</v>
      </c>
    </row>
    <row r="5701" spans="2:3" x14ac:dyDescent="0.75">
      <c r="B5701" s="218">
        <v>5638</v>
      </c>
      <c r="C5701" s="217">
        <v>208.67925182718207</v>
      </c>
    </row>
    <row r="5702" spans="2:3" x14ac:dyDescent="0.75">
      <c r="B5702" s="218">
        <v>5639</v>
      </c>
      <c r="C5702" s="217">
        <v>107.44189355581307</v>
      </c>
    </row>
    <row r="5703" spans="2:3" x14ac:dyDescent="0.75">
      <c r="B5703" s="218">
        <v>5640</v>
      </c>
      <c r="C5703" s="217">
        <v>69.138969484351847</v>
      </c>
    </row>
    <row r="5704" spans="2:3" x14ac:dyDescent="0.75">
      <c r="B5704" s="218">
        <v>5641</v>
      </c>
      <c r="C5704" s="217">
        <v>97.461800933808462</v>
      </c>
    </row>
    <row r="5705" spans="2:3" x14ac:dyDescent="0.75">
      <c r="B5705" s="218">
        <v>5642</v>
      </c>
      <c r="C5705" s="217">
        <v>116.40268067641493</v>
      </c>
    </row>
    <row r="5706" spans="2:3" x14ac:dyDescent="0.75">
      <c r="B5706" s="218">
        <v>5643</v>
      </c>
      <c r="C5706" s="217">
        <v>178.32748128990673</v>
      </c>
    </row>
    <row r="5707" spans="2:3" x14ac:dyDescent="0.75">
      <c r="B5707" s="218">
        <v>5644</v>
      </c>
      <c r="C5707" s="217">
        <v>180.78305433675672</v>
      </c>
    </row>
    <row r="5708" spans="2:3" x14ac:dyDescent="0.75">
      <c r="B5708" s="218">
        <v>5645</v>
      </c>
      <c r="C5708" s="217">
        <v>159.95240036587842</v>
      </c>
    </row>
    <row r="5709" spans="2:3" x14ac:dyDescent="0.75">
      <c r="B5709" s="218">
        <v>5646</v>
      </c>
      <c r="C5709" s="217">
        <v>177.49105446277608</v>
      </c>
    </row>
    <row r="5710" spans="2:3" x14ac:dyDescent="0.75">
      <c r="B5710" s="218">
        <v>5647</v>
      </c>
      <c r="C5710" s="217">
        <v>124.69283095157294</v>
      </c>
    </row>
    <row r="5711" spans="2:3" x14ac:dyDescent="0.75">
      <c r="B5711" s="218">
        <v>5648</v>
      </c>
      <c r="C5711" s="217">
        <v>114.91562750085265</v>
      </c>
    </row>
    <row r="5712" spans="2:3" x14ac:dyDescent="0.75">
      <c r="B5712" s="218">
        <v>5649</v>
      </c>
      <c r="C5712" s="217">
        <v>143.89858780110154</v>
      </c>
    </row>
    <row r="5713" spans="2:3" x14ac:dyDescent="0.75">
      <c r="B5713" s="218">
        <v>5650</v>
      </c>
      <c r="C5713" s="217">
        <v>239.86413337245367</v>
      </c>
    </row>
    <row r="5714" spans="2:3" x14ac:dyDescent="0.75">
      <c r="B5714" s="218">
        <v>5651</v>
      </c>
      <c r="C5714" s="217">
        <v>145.80023279610481</v>
      </c>
    </row>
    <row r="5715" spans="2:3" x14ac:dyDescent="0.75">
      <c r="B5715" s="218">
        <v>5652</v>
      </c>
      <c r="C5715" s="217">
        <v>131.06414745945528</v>
      </c>
    </row>
    <row r="5716" spans="2:3" x14ac:dyDescent="0.75">
      <c r="B5716" s="218">
        <v>5653</v>
      </c>
      <c r="C5716" s="217">
        <v>72.574687431625222</v>
      </c>
    </row>
    <row r="5717" spans="2:3" x14ac:dyDescent="0.75">
      <c r="B5717" s="218">
        <v>5654</v>
      </c>
      <c r="C5717" s="217">
        <v>130.24576826011278</v>
      </c>
    </row>
    <row r="5718" spans="2:3" x14ac:dyDescent="0.75">
      <c r="B5718" s="218">
        <v>5655</v>
      </c>
      <c r="C5718" s="217">
        <v>113.6755415371448</v>
      </c>
    </row>
    <row r="5719" spans="2:3" x14ac:dyDescent="0.75">
      <c r="B5719" s="218">
        <v>5656</v>
      </c>
      <c r="C5719" s="217">
        <v>144.44178698104406</v>
      </c>
    </row>
    <row r="5720" spans="2:3" x14ac:dyDescent="0.75">
      <c r="B5720" s="218">
        <v>5657</v>
      </c>
      <c r="C5720" s="217">
        <v>93.351470632246802</v>
      </c>
    </row>
    <row r="5721" spans="2:3" x14ac:dyDescent="0.75">
      <c r="B5721" s="218">
        <v>5658</v>
      </c>
      <c r="C5721" s="217">
        <v>131.518063315662</v>
      </c>
    </row>
    <row r="5722" spans="2:3" x14ac:dyDescent="0.75">
      <c r="B5722" s="218">
        <v>5659</v>
      </c>
      <c r="C5722" s="217">
        <v>175.43854074150974</v>
      </c>
    </row>
    <row r="5723" spans="2:3" x14ac:dyDescent="0.75">
      <c r="B5723" s="218">
        <v>5660</v>
      </c>
      <c r="C5723" s="217">
        <v>132.76436604401721</v>
      </c>
    </row>
    <row r="5724" spans="2:3" x14ac:dyDescent="0.75">
      <c r="B5724" s="218">
        <v>5661</v>
      </c>
      <c r="C5724" s="217">
        <v>162.83282500889425</v>
      </c>
    </row>
    <row r="5725" spans="2:3" x14ac:dyDescent="0.75">
      <c r="B5725" s="218">
        <v>5662</v>
      </c>
      <c r="C5725" s="217">
        <v>125.52057775345114</v>
      </c>
    </row>
    <row r="5726" spans="2:3" x14ac:dyDescent="0.75">
      <c r="B5726" s="218">
        <v>5663</v>
      </c>
      <c r="C5726" s="217">
        <v>124.83400266076016</v>
      </c>
    </row>
    <row r="5727" spans="2:3" x14ac:dyDescent="0.75">
      <c r="B5727" s="218">
        <v>5664</v>
      </c>
      <c r="C5727" s="217">
        <v>89.960420187686978</v>
      </c>
    </row>
    <row r="5728" spans="2:3" x14ac:dyDescent="0.75">
      <c r="B5728" s="218">
        <v>5665</v>
      </c>
      <c r="C5728" s="217">
        <v>110.64611563369654</v>
      </c>
    </row>
    <row r="5729" spans="2:3" x14ac:dyDescent="0.75">
      <c r="B5729" s="218">
        <v>5666</v>
      </c>
      <c r="C5729" s="217">
        <v>132.23343567362198</v>
      </c>
    </row>
    <row r="5730" spans="2:3" x14ac:dyDescent="0.75">
      <c r="B5730" s="218">
        <v>5667</v>
      </c>
      <c r="C5730" s="217">
        <v>120.24351690162545</v>
      </c>
    </row>
    <row r="5731" spans="2:3" x14ac:dyDescent="0.75">
      <c r="B5731" s="218">
        <v>5668</v>
      </c>
      <c r="C5731" s="217">
        <v>89.876059730465926</v>
      </c>
    </row>
    <row r="5732" spans="2:3" x14ac:dyDescent="0.75">
      <c r="B5732" s="218">
        <v>5669</v>
      </c>
      <c r="C5732" s="217">
        <v>162.79058698186336</v>
      </c>
    </row>
    <row r="5733" spans="2:3" x14ac:dyDescent="0.75">
      <c r="B5733" s="218">
        <v>5670</v>
      </c>
      <c r="C5733" s="217">
        <v>174.28376541390176</v>
      </c>
    </row>
    <row r="5734" spans="2:3" x14ac:dyDescent="0.75">
      <c r="B5734" s="218">
        <v>5671</v>
      </c>
      <c r="C5734" s="217">
        <v>89.436436116404408</v>
      </c>
    </row>
    <row r="5735" spans="2:3" x14ac:dyDescent="0.75">
      <c r="B5735" s="218">
        <v>5672</v>
      </c>
      <c r="C5735" s="217">
        <v>84.427607975016997</v>
      </c>
    </row>
    <row r="5736" spans="2:3" x14ac:dyDescent="0.75">
      <c r="B5736" s="218">
        <v>5673</v>
      </c>
      <c r="C5736" s="217">
        <v>108.2345839346826</v>
      </c>
    </row>
    <row r="5737" spans="2:3" x14ac:dyDescent="0.75">
      <c r="B5737" s="218">
        <v>5674</v>
      </c>
      <c r="C5737" s="217">
        <v>167.31682871820746</v>
      </c>
    </row>
    <row r="5738" spans="2:3" x14ac:dyDescent="0.75">
      <c r="B5738" s="218">
        <v>5675</v>
      </c>
      <c r="C5738" s="217">
        <v>169.35218661594612</v>
      </c>
    </row>
    <row r="5739" spans="2:3" x14ac:dyDescent="0.75">
      <c r="B5739" s="218">
        <v>5676</v>
      </c>
      <c r="C5739" s="217">
        <v>115.98706719154542</v>
      </c>
    </row>
    <row r="5740" spans="2:3" x14ac:dyDescent="0.75">
      <c r="B5740" s="218">
        <v>5677</v>
      </c>
      <c r="C5740" s="217">
        <v>114.49355567177841</v>
      </c>
    </row>
    <row r="5741" spans="2:3" x14ac:dyDescent="0.75">
      <c r="B5741" s="218">
        <v>5678</v>
      </c>
      <c r="C5741" s="217">
        <v>96.371688941837121</v>
      </c>
    </row>
    <row r="5742" spans="2:3" x14ac:dyDescent="0.75">
      <c r="B5742" s="218">
        <v>5679</v>
      </c>
      <c r="C5742" s="217">
        <v>156.81908403555659</v>
      </c>
    </row>
    <row r="5743" spans="2:3" x14ac:dyDescent="0.75">
      <c r="B5743" s="218">
        <v>5680</v>
      </c>
      <c r="C5743" s="217">
        <v>200.76468867106311</v>
      </c>
    </row>
    <row r="5744" spans="2:3" x14ac:dyDescent="0.75">
      <c r="B5744" s="218">
        <v>5681</v>
      </c>
      <c r="C5744" s="217">
        <v>229.17654708718382</v>
      </c>
    </row>
    <row r="5745" spans="2:3" x14ac:dyDescent="0.75">
      <c r="B5745" s="218">
        <v>5682</v>
      </c>
      <c r="C5745" s="217">
        <v>109.56715477186098</v>
      </c>
    </row>
    <row r="5746" spans="2:3" x14ac:dyDescent="0.75">
      <c r="B5746" s="218">
        <v>5683</v>
      </c>
      <c r="C5746" s="217">
        <v>233.40137953369609</v>
      </c>
    </row>
    <row r="5747" spans="2:3" x14ac:dyDescent="0.75">
      <c r="B5747" s="218">
        <v>5684</v>
      </c>
      <c r="C5747" s="217">
        <v>191.16872201710842</v>
      </c>
    </row>
    <row r="5748" spans="2:3" x14ac:dyDescent="0.75">
      <c r="B5748" s="218">
        <v>5685</v>
      </c>
      <c r="C5748" s="217">
        <v>96.780283585558138</v>
      </c>
    </row>
    <row r="5749" spans="2:3" x14ac:dyDescent="0.75">
      <c r="B5749" s="218">
        <v>5686</v>
      </c>
      <c r="C5749" s="217">
        <v>137.74117020445408</v>
      </c>
    </row>
    <row r="5750" spans="2:3" x14ac:dyDescent="0.75">
      <c r="B5750" s="218">
        <v>5687</v>
      </c>
      <c r="C5750" s="217">
        <v>122.76843647276975</v>
      </c>
    </row>
    <row r="5751" spans="2:3" x14ac:dyDescent="0.75">
      <c r="B5751" s="218">
        <v>5688</v>
      </c>
      <c r="C5751" s="217">
        <v>181.43105106605546</v>
      </c>
    </row>
    <row r="5752" spans="2:3" x14ac:dyDescent="0.75">
      <c r="B5752" s="218">
        <v>5689</v>
      </c>
      <c r="C5752" s="217">
        <v>99.641383148846174</v>
      </c>
    </row>
    <row r="5753" spans="2:3" x14ac:dyDescent="0.75">
      <c r="B5753" s="218">
        <v>5690</v>
      </c>
      <c r="C5753" s="217">
        <v>129.72306542164816</v>
      </c>
    </row>
    <row r="5754" spans="2:3" x14ac:dyDescent="0.75">
      <c r="B5754" s="218">
        <v>5691</v>
      </c>
      <c r="C5754" s="217">
        <v>111.03665368393668</v>
      </c>
    </row>
    <row r="5755" spans="2:3" x14ac:dyDescent="0.75">
      <c r="B5755" s="218">
        <v>5692</v>
      </c>
      <c r="C5755" s="217">
        <v>124.15195584493881</v>
      </c>
    </row>
    <row r="5756" spans="2:3" x14ac:dyDescent="0.75">
      <c r="B5756" s="218">
        <v>5693</v>
      </c>
      <c r="C5756" s="217">
        <v>70.284423421880064</v>
      </c>
    </row>
    <row r="5757" spans="2:3" x14ac:dyDescent="0.75">
      <c r="B5757" s="218">
        <v>5694</v>
      </c>
      <c r="C5757" s="217">
        <v>164.92287354759264</v>
      </c>
    </row>
    <row r="5758" spans="2:3" x14ac:dyDescent="0.75">
      <c r="B5758" s="218">
        <v>5695</v>
      </c>
      <c r="C5758" s="217">
        <v>151.86893441910959</v>
      </c>
    </row>
    <row r="5759" spans="2:3" x14ac:dyDescent="0.75">
      <c r="B5759" s="218">
        <v>5696</v>
      </c>
      <c r="C5759" s="217">
        <v>165.03311454185885</v>
      </c>
    </row>
    <row r="5760" spans="2:3" x14ac:dyDescent="0.75">
      <c r="B5760" s="218">
        <v>5697</v>
      </c>
      <c r="C5760" s="217">
        <v>123.87468238793151</v>
      </c>
    </row>
    <row r="5761" spans="2:3" x14ac:dyDescent="0.75">
      <c r="B5761" s="218">
        <v>5698</v>
      </c>
      <c r="C5761" s="217">
        <v>109.25667748111987</v>
      </c>
    </row>
    <row r="5762" spans="2:3" x14ac:dyDescent="0.75">
      <c r="B5762" s="218">
        <v>5699</v>
      </c>
      <c r="C5762" s="217">
        <v>191.71681974542338</v>
      </c>
    </row>
    <row r="5763" spans="2:3" x14ac:dyDescent="0.75">
      <c r="B5763" s="218">
        <v>5700</v>
      </c>
      <c r="C5763" s="217">
        <v>147.05112465328961</v>
      </c>
    </row>
    <row r="5764" spans="2:3" x14ac:dyDescent="0.75">
      <c r="B5764" s="218">
        <v>5701</v>
      </c>
      <c r="C5764" s="217">
        <v>113.24844538831931</v>
      </c>
    </row>
    <row r="5765" spans="2:3" x14ac:dyDescent="0.75">
      <c r="B5765" s="218">
        <v>5702</v>
      </c>
      <c r="C5765" s="217">
        <v>134.73001559282355</v>
      </c>
    </row>
    <row r="5766" spans="2:3" x14ac:dyDescent="0.75">
      <c r="B5766" s="218">
        <v>5703</v>
      </c>
      <c r="C5766" s="217">
        <v>115.02601834863144</v>
      </c>
    </row>
    <row r="5767" spans="2:3" x14ac:dyDescent="0.75">
      <c r="B5767" s="218">
        <v>5704</v>
      </c>
      <c r="C5767" s="217">
        <v>250.87822319788305</v>
      </c>
    </row>
    <row r="5768" spans="2:3" x14ac:dyDescent="0.75">
      <c r="B5768" s="218">
        <v>5705</v>
      </c>
      <c r="C5768" s="217">
        <v>148.49387024245993</v>
      </c>
    </row>
    <row r="5769" spans="2:3" x14ac:dyDescent="0.75">
      <c r="B5769" s="218">
        <v>5706</v>
      </c>
      <c r="C5769" s="217">
        <v>114.47482060772491</v>
      </c>
    </row>
    <row r="5770" spans="2:3" x14ac:dyDescent="0.75">
      <c r="B5770" s="218">
        <v>5707</v>
      </c>
      <c r="C5770" s="217">
        <v>135.74449054181449</v>
      </c>
    </row>
    <row r="5771" spans="2:3" x14ac:dyDescent="0.75">
      <c r="B5771" s="218">
        <v>5708</v>
      </c>
      <c r="C5771" s="217">
        <v>168.92079003192006</v>
      </c>
    </row>
    <row r="5772" spans="2:3" x14ac:dyDescent="0.75">
      <c r="B5772" s="218">
        <v>5709</v>
      </c>
      <c r="C5772" s="217">
        <v>112.38891678230374</v>
      </c>
    </row>
    <row r="5773" spans="2:3" x14ac:dyDescent="0.75">
      <c r="B5773" s="218">
        <v>5710</v>
      </c>
      <c r="C5773" s="217">
        <v>57.218598289177841</v>
      </c>
    </row>
    <row r="5774" spans="2:3" x14ac:dyDescent="0.75">
      <c r="B5774" s="218">
        <v>5711</v>
      </c>
      <c r="C5774" s="217">
        <v>159.80175612875436</v>
      </c>
    </row>
    <row r="5775" spans="2:3" x14ac:dyDescent="0.75">
      <c r="B5775" s="218">
        <v>5712</v>
      </c>
      <c r="C5775" s="217">
        <v>101.41742376163795</v>
      </c>
    </row>
    <row r="5776" spans="2:3" x14ac:dyDescent="0.75">
      <c r="B5776" s="218">
        <v>5713</v>
      </c>
      <c r="C5776" s="217">
        <v>162.78898136886056</v>
      </c>
    </row>
    <row r="5777" spans="2:3" x14ac:dyDescent="0.75">
      <c r="B5777" s="218">
        <v>5714</v>
      </c>
      <c r="C5777" s="217">
        <v>149.56972706057215</v>
      </c>
    </row>
    <row r="5778" spans="2:3" x14ac:dyDescent="0.75">
      <c r="B5778" s="218">
        <v>5715</v>
      </c>
      <c r="C5778" s="217">
        <v>163.46190488587604</v>
      </c>
    </row>
    <row r="5779" spans="2:3" x14ac:dyDescent="0.75">
      <c r="B5779" s="218">
        <v>5716</v>
      </c>
      <c r="C5779" s="217">
        <v>104.50751355892524</v>
      </c>
    </row>
    <row r="5780" spans="2:3" x14ac:dyDescent="0.75">
      <c r="B5780" s="218">
        <v>5717</v>
      </c>
      <c r="C5780" s="217">
        <v>141.12071285384991</v>
      </c>
    </row>
    <row r="5781" spans="2:3" x14ac:dyDescent="0.75">
      <c r="B5781" s="218">
        <v>5718</v>
      </c>
      <c r="C5781" s="217">
        <v>141.25686693637931</v>
      </c>
    </row>
    <row r="5782" spans="2:3" x14ac:dyDescent="0.75">
      <c r="B5782" s="218">
        <v>5719</v>
      </c>
      <c r="C5782" s="217">
        <v>87.047533738993366</v>
      </c>
    </row>
    <row r="5783" spans="2:3" x14ac:dyDescent="0.75">
      <c r="B5783" s="218">
        <v>5720</v>
      </c>
      <c r="C5783" s="217">
        <v>104.51694965210348</v>
      </c>
    </row>
    <row r="5784" spans="2:3" x14ac:dyDescent="0.75">
      <c r="B5784" s="218">
        <v>5721</v>
      </c>
      <c r="C5784" s="217">
        <v>86.766158429045234</v>
      </c>
    </row>
    <row r="5785" spans="2:3" x14ac:dyDescent="0.75">
      <c r="B5785" s="218">
        <v>5722</v>
      </c>
      <c r="C5785" s="217">
        <v>124.4796672853989</v>
      </c>
    </row>
    <row r="5786" spans="2:3" x14ac:dyDescent="0.75">
      <c r="B5786" s="218">
        <v>5723</v>
      </c>
      <c r="C5786" s="217">
        <v>104.71130902013195</v>
      </c>
    </row>
    <row r="5787" spans="2:3" x14ac:dyDescent="0.75">
      <c r="B5787" s="218">
        <v>5724</v>
      </c>
      <c r="C5787" s="217">
        <v>81.013922950181694</v>
      </c>
    </row>
    <row r="5788" spans="2:3" x14ac:dyDescent="0.75">
      <c r="B5788" s="218">
        <v>5725</v>
      </c>
      <c r="C5788" s="217">
        <v>148.67145119702496</v>
      </c>
    </row>
    <row r="5789" spans="2:3" x14ac:dyDescent="0.75">
      <c r="B5789" s="218">
        <v>5726</v>
      </c>
      <c r="C5789" s="217">
        <v>125.38059362291946</v>
      </c>
    </row>
    <row r="5790" spans="2:3" x14ac:dyDescent="0.75">
      <c r="B5790" s="218">
        <v>5727</v>
      </c>
      <c r="C5790" s="217">
        <v>103.87941009018266</v>
      </c>
    </row>
    <row r="5791" spans="2:3" x14ac:dyDescent="0.75">
      <c r="B5791" s="218">
        <v>5728</v>
      </c>
      <c r="C5791" s="217">
        <v>132.51888868177599</v>
      </c>
    </row>
    <row r="5792" spans="2:3" x14ac:dyDescent="0.75">
      <c r="B5792" s="218">
        <v>5729</v>
      </c>
      <c r="C5792" s="217">
        <v>124.11179960251563</v>
      </c>
    </row>
    <row r="5793" spans="2:3" x14ac:dyDescent="0.75">
      <c r="B5793" s="218">
        <v>5730</v>
      </c>
      <c r="C5793" s="217">
        <v>166.06489961855408</v>
      </c>
    </row>
    <row r="5794" spans="2:3" x14ac:dyDescent="0.75">
      <c r="B5794" s="218">
        <v>5731</v>
      </c>
      <c r="C5794" s="217">
        <v>118.13841609019421</v>
      </c>
    </row>
    <row r="5795" spans="2:3" x14ac:dyDescent="0.75">
      <c r="B5795" s="218">
        <v>5732</v>
      </c>
      <c r="C5795" s="217">
        <v>106.61769775374962</v>
      </c>
    </row>
    <row r="5796" spans="2:3" x14ac:dyDescent="0.75">
      <c r="B5796" s="218">
        <v>5733</v>
      </c>
      <c r="C5796" s="217">
        <v>122.6770691597807</v>
      </c>
    </row>
    <row r="5797" spans="2:3" x14ac:dyDescent="0.75">
      <c r="B5797" s="218">
        <v>5734</v>
      </c>
      <c r="C5797" s="217">
        <v>143.63061637496284</v>
      </c>
    </row>
    <row r="5798" spans="2:3" x14ac:dyDescent="0.75">
      <c r="B5798" s="218">
        <v>5735</v>
      </c>
      <c r="C5798" s="217">
        <v>124.97242079164779</v>
      </c>
    </row>
    <row r="5799" spans="2:3" x14ac:dyDescent="0.75">
      <c r="B5799" s="218">
        <v>5736</v>
      </c>
      <c r="C5799" s="217">
        <v>143.62136153417427</v>
      </c>
    </row>
    <row r="5800" spans="2:3" x14ac:dyDescent="0.75">
      <c r="B5800" s="218">
        <v>5737</v>
      </c>
      <c r="C5800" s="217">
        <v>151.08943238265161</v>
      </c>
    </row>
    <row r="5801" spans="2:3" x14ac:dyDescent="0.75">
      <c r="B5801" s="218">
        <v>5738</v>
      </c>
      <c r="C5801" s="217">
        <v>125.44991732278925</v>
      </c>
    </row>
    <row r="5802" spans="2:3" x14ac:dyDescent="0.75">
      <c r="B5802" s="218">
        <v>5739</v>
      </c>
      <c r="C5802" s="217">
        <v>148.27050040247985</v>
      </c>
    </row>
    <row r="5803" spans="2:3" x14ac:dyDescent="0.75">
      <c r="B5803" s="218">
        <v>5740</v>
      </c>
      <c r="C5803" s="217">
        <v>145.60506082873553</v>
      </c>
    </row>
    <row r="5804" spans="2:3" x14ac:dyDescent="0.75">
      <c r="B5804" s="218">
        <v>5741</v>
      </c>
      <c r="C5804" s="217">
        <v>162.11939621950302</v>
      </c>
    </row>
    <row r="5805" spans="2:3" x14ac:dyDescent="0.75">
      <c r="B5805" s="218">
        <v>5742</v>
      </c>
      <c r="C5805" s="217">
        <v>84.928237876532762</v>
      </c>
    </row>
    <row r="5806" spans="2:3" x14ac:dyDescent="0.75">
      <c r="B5806" s="218">
        <v>5743</v>
      </c>
      <c r="C5806" s="217">
        <v>130.42915130030769</v>
      </c>
    </row>
    <row r="5807" spans="2:3" x14ac:dyDescent="0.75">
      <c r="B5807" s="218">
        <v>5744</v>
      </c>
      <c r="C5807" s="217">
        <v>153.39932601874534</v>
      </c>
    </row>
    <row r="5808" spans="2:3" x14ac:dyDescent="0.75">
      <c r="B5808" s="218">
        <v>5745</v>
      </c>
      <c r="C5808" s="217">
        <v>84.429986732610146</v>
      </c>
    </row>
    <row r="5809" spans="2:3" x14ac:dyDescent="0.75">
      <c r="B5809" s="218">
        <v>5746</v>
      </c>
      <c r="C5809" s="217">
        <v>174.75972427204982</v>
      </c>
    </row>
    <row r="5810" spans="2:3" x14ac:dyDescent="0.75">
      <c r="B5810" s="218">
        <v>5747</v>
      </c>
      <c r="C5810" s="217">
        <v>174.57074795465579</v>
      </c>
    </row>
    <row r="5811" spans="2:3" x14ac:dyDescent="0.75">
      <c r="B5811" s="218">
        <v>5748</v>
      </c>
      <c r="C5811" s="217">
        <v>228.11974214904657</v>
      </c>
    </row>
    <row r="5812" spans="2:3" x14ac:dyDescent="0.75">
      <c r="B5812" s="218">
        <v>5749</v>
      </c>
      <c r="C5812" s="217">
        <v>103.43659985489523</v>
      </c>
    </row>
    <row r="5813" spans="2:3" x14ac:dyDescent="0.75">
      <c r="B5813" s="218">
        <v>5750</v>
      </c>
      <c r="C5813" s="217">
        <v>123.12316306087122</v>
      </c>
    </row>
    <row r="5814" spans="2:3" x14ac:dyDescent="0.75">
      <c r="B5814" s="218">
        <v>5751</v>
      </c>
      <c r="C5814" s="217">
        <v>167.11692516657007</v>
      </c>
    </row>
    <row r="5815" spans="2:3" x14ac:dyDescent="0.75">
      <c r="B5815" s="218">
        <v>5752</v>
      </c>
      <c r="C5815" s="217">
        <v>130.15625478861656</v>
      </c>
    </row>
    <row r="5816" spans="2:3" x14ac:dyDescent="0.75">
      <c r="B5816" s="218">
        <v>5753</v>
      </c>
      <c r="C5816" s="217">
        <v>120.60689837438255</v>
      </c>
    </row>
    <row r="5817" spans="2:3" x14ac:dyDescent="0.75">
      <c r="B5817" s="218">
        <v>5754</v>
      </c>
      <c r="C5817" s="217">
        <v>108.48003278935039</v>
      </c>
    </row>
    <row r="5818" spans="2:3" x14ac:dyDescent="0.75">
      <c r="B5818" s="218">
        <v>5755</v>
      </c>
      <c r="C5818" s="217">
        <v>83.483391305461438</v>
      </c>
    </row>
    <row r="5819" spans="2:3" x14ac:dyDescent="0.75">
      <c r="B5819" s="218">
        <v>5756</v>
      </c>
      <c r="C5819" s="217">
        <v>119.94180176390478</v>
      </c>
    </row>
    <row r="5820" spans="2:3" x14ac:dyDescent="0.75">
      <c r="B5820" s="218">
        <v>5757</v>
      </c>
      <c r="C5820" s="217">
        <v>147.77209319392267</v>
      </c>
    </row>
    <row r="5821" spans="2:3" x14ac:dyDescent="0.75">
      <c r="B5821" s="218">
        <v>5758</v>
      </c>
      <c r="C5821" s="217">
        <v>161.84289756898193</v>
      </c>
    </row>
    <row r="5822" spans="2:3" x14ac:dyDescent="0.75">
      <c r="B5822" s="218">
        <v>5759</v>
      </c>
      <c r="C5822" s="217">
        <v>152.34797645409145</v>
      </c>
    </row>
    <row r="5823" spans="2:3" x14ac:dyDescent="0.75">
      <c r="B5823" s="218">
        <v>5760</v>
      </c>
      <c r="C5823" s="217">
        <v>189.99420457810356</v>
      </c>
    </row>
    <row r="5824" spans="2:3" x14ac:dyDescent="0.75">
      <c r="B5824" s="218">
        <v>5761</v>
      </c>
      <c r="C5824" s="217">
        <v>151.66904974542948</v>
      </c>
    </row>
    <row r="5825" spans="2:3" x14ac:dyDescent="0.75">
      <c r="B5825" s="218">
        <v>5762</v>
      </c>
      <c r="C5825" s="217">
        <v>101.17433246094508</v>
      </c>
    </row>
    <row r="5826" spans="2:3" x14ac:dyDescent="0.75">
      <c r="B5826" s="218">
        <v>5763</v>
      </c>
      <c r="C5826" s="217">
        <v>184.16320246179561</v>
      </c>
    </row>
    <row r="5827" spans="2:3" x14ac:dyDescent="0.75">
      <c r="B5827" s="218">
        <v>5764</v>
      </c>
      <c r="C5827" s="217">
        <v>247.98435092653276</v>
      </c>
    </row>
    <row r="5828" spans="2:3" x14ac:dyDescent="0.75">
      <c r="B5828" s="218">
        <v>5765</v>
      </c>
      <c r="C5828" s="217">
        <v>126.46908679716495</v>
      </c>
    </row>
    <row r="5829" spans="2:3" x14ac:dyDescent="0.75">
      <c r="B5829" s="218">
        <v>5766</v>
      </c>
      <c r="C5829" s="217">
        <v>90.00110196193566</v>
      </c>
    </row>
    <row r="5830" spans="2:3" x14ac:dyDescent="0.75">
      <c r="B5830" s="218">
        <v>5767</v>
      </c>
      <c r="C5830" s="217">
        <v>168.00748766107975</v>
      </c>
    </row>
    <row r="5831" spans="2:3" x14ac:dyDescent="0.75">
      <c r="B5831" s="218">
        <v>5768</v>
      </c>
      <c r="C5831" s="217">
        <v>148.92376480536666</v>
      </c>
    </row>
    <row r="5832" spans="2:3" x14ac:dyDescent="0.75">
      <c r="B5832" s="218">
        <v>5769</v>
      </c>
      <c r="C5832" s="217">
        <v>101.28940240427595</v>
      </c>
    </row>
    <row r="5833" spans="2:3" x14ac:dyDescent="0.75">
      <c r="B5833" s="218">
        <v>5770</v>
      </c>
      <c r="C5833" s="217">
        <v>109.67647787186239</v>
      </c>
    </row>
    <row r="5834" spans="2:3" x14ac:dyDescent="0.75">
      <c r="B5834" s="218">
        <v>5771</v>
      </c>
      <c r="C5834" s="217">
        <v>133.72669184306886</v>
      </c>
    </row>
    <row r="5835" spans="2:3" x14ac:dyDescent="0.75">
      <c r="B5835" s="218">
        <v>5772</v>
      </c>
      <c r="C5835" s="217">
        <v>107.33779059423028</v>
      </c>
    </row>
    <row r="5836" spans="2:3" x14ac:dyDescent="0.75">
      <c r="B5836" s="218">
        <v>5773</v>
      </c>
      <c r="C5836" s="217">
        <v>106.86919227333759</v>
      </c>
    </row>
    <row r="5837" spans="2:3" x14ac:dyDescent="0.75">
      <c r="B5837" s="218">
        <v>5774</v>
      </c>
      <c r="C5837" s="217">
        <v>97.393621431606917</v>
      </c>
    </row>
    <row r="5838" spans="2:3" x14ac:dyDescent="0.75">
      <c r="B5838" s="218">
        <v>5775</v>
      </c>
      <c r="C5838" s="217">
        <v>160.44948516517269</v>
      </c>
    </row>
    <row r="5839" spans="2:3" x14ac:dyDescent="0.75">
      <c r="B5839" s="218">
        <v>5776</v>
      </c>
      <c r="C5839" s="217">
        <v>150.14799255415812</v>
      </c>
    </row>
    <row r="5840" spans="2:3" x14ac:dyDescent="0.75">
      <c r="B5840" s="218">
        <v>5777</v>
      </c>
      <c r="C5840" s="217">
        <v>123.19318948807786</v>
      </c>
    </row>
    <row r="5841" spans="2:3" x14ac:dyDescent="0.75">
      <c r="B5841" s="218">
        <v>5778</v>
      </c>
      <c r="C5841" s="217">
        <v>170.4890867192494</v>
      </c>
    </row>
    <row r="5842" spans="2:3" x14ac:dyDescent="0.75">
      <c r="B5842" s="218">
        <v>5779</v>
      </c>
      <c r="C5842" s="217">
        <v>112.58413777005524</v>
      </c>
    </row>
    <row r="5843" spans="2:3" x14ac:dyDescent="0.75">
      <c r="B5843" s="218">
        <v>5780</v>
      </c>
      <c r="C5843" s="217">
        <v>139.3246625152571</v>
      </c>
    </row>
    <row r="5844" spans="2:3" x14ac:dyDescent="0.75">
      <c r="B5844" s="218">
        <v>5781</v>
      </c>
      <c r="C5844" s="217">
        <v>99.628398611381797</v>
      </c>
    </row>
    <row r="5845" spans="2:3" x14ac:dyDescent="0.75">
      <c r="B5845" s="218">
        <v>5782</v>
      </c>
      <c r="C5845" s="217">
        <v>96.015848817003842</v>
      </c>
    </row>
    <row r="5846" spans="2:3" x14ac:dyDescent="0.75">
      <c r="B5846" s="218">
        <v>5783</v>
      </c>
      <c r="C5846" s="217">
        <v>168.73295925965857</v>
      </c>
    </row>
    <row r="5847" spans="2:3" x14ac:dyDescent="0.75">
      <c r="B5847" s="218">
        <v>5784</v>
      </c>
      <c r="C5847" s="217">
        <v>197.3124735350614</v>
      </c>
    </row>
    <row r="5848" spans="2:3" x14ac:dyDescent="0.75">
      <c r="B5848" s="218">
        <v>5785</v>
      </c>
      <c r="C5848" s="217">
        <v>104.0214916459078</v>
      </c>
    </row>
    <row r="5849" spans="2:3" x14ac:dyDescent="0.75">
      <c r="B5849" s="218">
        <v>5786</v>
      </c>
      <c r="C5849" s="217">
        <v>102.17460413803479</v>
      </c>
    </row>
    <row r="5850" spans="2:3" x14ac:dyDescent="0.75">
      <c r="B5850" s="218">
        <v>5787</v>
      </c>
      <c r="C5850" s="217">
        <v>100.42290417121508</v>
      </c>
    </row>
    <row r="5851" spans="2:3" x14ac:dyDescent="0.75">
      <c r="B5851" s="218">
        <v>5788</v>
      </c>
      <c r="C5851" s="217">
        <v>170.12470572300384</v>
      </c>
    </row>
    <row r="5852" spans="2:3" x14ac:dyDescent="0.75">
      <c r="B5852" s="218">
        <v>5789</v>
      </c>
      <c r="C5852" s="217">
        <v>93.213665466442436</v>
      </c>
    </row>
    <row r="5853" spans="2:3" x14ac:dyDescent="0.75">
      <c r="B5853" s="218">
        <v>5790</v>
      </c>
      <c r="C5853" s="217">
        <v>64.241928811825332</v>
      </c>
    </row>
    <row r="5854" spans="2:3" x14ac:dyDescent="0.75">
      <c r="B5854" s="218">
        <v>5791</v>
      </c>
      <c r="C5854" s="217">
        <v>147.3785942256583</v>
      </c>
    </row>
    <row r="5855" spans="2:3" x14ac:dyDescent="0.75">
      <c r="B5855" s="218">
        <v>5792</v>
      </c>
      <c r="C5855" s="217">
        <v>141.21335446185938</v>
      </c>
    </row>
    <row r="5856" spans="2:3" x14ac:dyDescent="0.75">
      <c r="B5856" s="218">
        <v>5793</v>
      </c>
      <c r="C5856" s="217">
        <v>120.04319482787163</v>
      </c>
    </row>
    <row r="5857" spans="2:3" x14ac:dyDescent="0.75">
      <c r="B5857" s="218">
        <v>5794</v>
      </c>
      <c r="C5857" s="217">
        <v>114.21820401295419</v>
      </c>
    </row>
    <row r="5858" spans="2:3" x14ac:dyDescent="0.75">
      <c r="B5858" s="218">
        <v>5795</v>
      </c>
      <c r="C5858" s="217">
        <v>72.013354576780614</v>
      </c>
    </row>
    <row r="5859" spans="2:3" x14ac:dyDescent="0.75">
      <c r="B5859" s="218">
        <v>5796</v>
      </c>
      <c r="C5859" s="217">
        <v>137.16021148062046</v>
      </c>
    </row>
    <row r="5860" spans="2:3" x14ac:dyDescent="0.75">
      <c r="B5860" s="218">
        <v>5797</v>
      </c>
      <c r="C5860" s="217">
        <v>166.85336379318454</v>
      </c>
    </row>
    <row r="5861" spans="2:3" x14ac:dyDescent="0.75">
      <c r="B5861" s="218">
        <v>5798</v>
      </c>
      <c r="C5861" s="217">
        <v>139.25467401996104</v>
      </c>
    </row>
    <row r="5862" spans="2:3" x14ac:dyDescent="0.75">
      <c r="B5862" s="218">
        <v>5799</v>
      </c>
      <c r="C5862" s="217">
        <v>119.46691288498137</v>
      </c>
    </row>
    <row r="5863" spans="2:3" x14ac:dyDescent="0.75">
      <c r="B5863" s="218">
        <v>5800</v>
      </c>
      <c r="C5863" s="217">
        <v>112.12111605001537</v>
      </c>
    </row>
    <row r="5864" spans="2:3" x14ac:dyDescent="0.75">
      <c r="B5864" s="218">
        <v>5801</v>
      </c>
      <c r="C5864" s="217">
        <v>125.07714210967875</v>
      </c>
    </row>
    <row r="5865" spans="2:3" x14ac:dyDescent="0.75">
      <c r="B5865" s="218">
        <v>5802</v>
      </c>
      <c r="C5865" s="217">
        <v>129.10189220490543</v>
      </c>
    </row>
    <row r="5866" spans="2:3" x14ac:dyDescent="0.75">
      <c r="B5866" s="218">
        <v>5803</v>
      </c>
      <c r="C5866" s="217">
        <v>211.25247722641856</v>
      </c>
    </row>
    <row r="5867" spans="2:3" x14ac:dyDescent="0.75">
      <c r="B5867" s="218">
        <v>5804</v>
      </c>
      <c r="C5867" s="217">
        <v>164.5048601626344</v>
      </c>
    </row>
    <row r="5868" spans="2:3" x14ac:dyDescent="0.75">
      <c r="B5868" s="218">
        <v>5805</v>
      </c>
      <c r="C5868" s="217">
        <v>119.99537575833732</v>
      </c>
    </row>
    <row r="5869" spans="2:3" x14ac:dyDescent="0.75">
      <c r="B5869" s="218">
        <v>5806</v>
      </c>
      <c r="C5869" s="217">
        <v>90.798812869995913</v>
      </c>
    </row>
    <row r="5870" spans="2:3" x14ac:dyDescent="0.75">
      <c r="B5870" s="218">
        <v>5807</v>
      </c>
      <c r="C5870" s="217">
        <v>99.851968661664714</v>
      </c>
    </row>
    <row r="5871" spans="2:3" x14ac:dyDescent="0.75">
      <c r="B5871" s="218">
        <v>5808</v>
      </c>
      <c r="C5871" s="217">
        <v>163.83825769740227</v>
      </c>
    </row>
    <row r="5872" spans="2:3" x14ac:dyDescent="0.75">
      <c r="B5872" s="218">
        <v>5809</v>
      </c>
      <c r="C5872" s="217">
        <v>164.27122498016902</v>
      </c>
    </row>
    <row r="5873" spans="2:3" x14ac:dyDescent="0.75">
      <c r="B5873" s="218">
        <v>5810</v>
      </c>
      <c r="C5873" s="217">
        <v>71.717748473613</v>
      </c>
    </row>
    <row r="5874" spans="2:3" x14ac:dyDescent="0.75">
      <c r="B5874" s="218">
        <v>5811</v>
      </c>
      <c r="C5874" s="217">
        <v>60.248082854194493</v>
      </c>
    </row>
    <row r="5875" spans="2:3" x14ac:dyDescent="0.75">
      <c r="B5875" s="218">
        <v>5812</v>
      </c>
      <c r="C5875" s="217">
        <v>136.00889450188006</v>
      </c>
    </row>
    <row r="5876" spans="2:3" x14ac:dyDescent="0.75">
      <c r="B5876" s="218">
        <v>5813</v>
      </c>
      <c r="C5876" s="217">
        <v>117.95163899675265</v>
      </c>
    </row>
    <row r="5877" spans="2:3" x14ac:dyDescent="0.75">
      <c r="B5877" s="218">
        <v>5814</v>
      </c>
      <c r="C5877" s="217">
        <v>103.6453124240072</v>
      </c>
    </row>
    <row r="5878" spans="2:3" x14ac:dyDescent="0.75">
      <c r="B5878" s="218">
        <v>5815</v>
      </c>
      <c r="C5878" s="217">
        <v>150.51438490184381</v>
      </c>
    </row>
    <row r="5879" spans="2:3" x14ac:dyDescent="0.75">
      <c r="B5879" s="218">
        <v>5816</v>
      </c>
      <c r="C5879" s="217">
        <v>96.187999655633135</v>
      </c>
    </row>
    <row r="5880" spans="2:3" x14ac:dyDescent="0.75">
      <c r="B5880" s="218">
        <v>5817</v>
      </c>
      <c r="C5880" s="217">
        <v>102.7781341683995</v>
      </c>
    </row>
    <row r="5881" spans="2:3" x14ac:dyDescent="0.75">
      <c r="B5881" s="218">
        <v>5818</v>
      </c>
      <c r="C5881" s="217">
        <v>122.53552196536947</v>
      </c>
    </row>
    <row r="5882" spans="2:3" x14ac:dyDescent="0.75">
      <c r="B5882" s="218">
        <v>5819</v>
      </c>
      <c r="C5882" s="217">
        <v>125.17879734562658</v>
      </c>
    </row>
    <row r="5883" spans="2:3" x14ac:dyDescent="0.75">
      <c r="B5883" s="218">
        <v>5820</v>
      </c>
      <c r="C5883" s="217">
        <v>165.95334997875443</v>
      </c>
    </row>
    <row r="5884" spans="2:3" x14ac:dyDescent="0.75">
      <c r="B5884" s="218">
        <v>5821</v>
      </c>
      <c r="C5884" s="217">
        <v>158.75937192518609</v>
      </c>
    </row>
    <row r="5885" spans="2:3" x14ac:dyDescent="0.75">
      <c r="B5885" s="218">
        <v>5822</v>
      </c>
      <c r="C5885" s="217">
        <v>146.85586228707331</v>
      </c>
    </row>
    <row r="5886" spans="2:3" x14ac:dyDescent="0.75">
      <c r="B5886" s="218">
        <v>5823</v>
      </c>
      <c r="C5886" s="217">
        <v>197.85673385643474</v>
      </c>
    </row>
    <row r="5887" spans="2:3" x14ac:dyDescent="0.75">
      <c r="B5887" s="218">
        <v>5824</v>
      </c>
      <c r="C5887" s="217">
        <v>98.435348731429784</v>
      </c>
    </row>
    <row r="5888" spans="2:3" x14ac:dyDescent="0.75">
      <c r="B5888" s="218">
        <v>5825</v>
      </c>
      <c r="C5888" s="217">
        <v>130.07515983397994</v>
      </c>
    </row>
    <row r="5889" spans="2:3" x14ac:dyDescent="0.75">
      <c r="B5889" s="218">
        <v>5826</v>
      </c>
      <c r="C5889" s="217">
        <v>103.92778376743372</v>
      </c>
    </row>
    <row r="5890" spans="2:3" x14ac:dyDescent="0.75">
      <c r="B5890" s="218">
        <v>5827</v>
      </c>
      <c r="C5890" s="217">
        <v>81.43200692347483</v>
      </c>
    </row>
    <row r="5891" spans="2:3" x14ac:dyDescent="0.75">
      <c r="B5891" s="218">
        <v>5828</v>
      </c>
      <c r="C5891" s="217">
        <v>120.75271010131549</v>
      </c>
    </row>
    <row r="5892" spans="2:3" x14ac:dyDescent="0.75">
      <c r="B5892" s="218">
        <v>5829</v>
      </c>
      <c r="C5892" s="217">
        <v>130.86705537061513</v>
      </c>
    </row>
    <row r="5893" spans="2:3" x14ac:dyDescent="0.75">
      <c r="B5893" s="218">
        <v>5830</v>
      </c>
      <c r="C5893" s="217">
        <v>147.21939692320623</v>
      </c>
    </row>
    <row r="5894" spans="2:3" x14ac:dyDescent="0.75">
      <c r="B5894" s="218">
        <v>5831</v>
      </c>
      <c r="C5894" s="217">
        <v>126.55268674968059</v>
      </c>
    </row>
    <row r="5895" spans="2:3" x14ac:dyDescent="0.75">
      <c r="B5895" s="218">
        <v>5832</v>
      </c>
      <c r="C5895" s="217">
        <v>164.43558232824591</v>
      </c>
    </row>
    <row r="5896" spans="2:3" x14ac:dyDescent="0.75">
      <c r="B5896" s="218">
        <v>5833</v>
      </c>
      <c r="C5896" s="217">
        <v>127.6180054681068</v>
      </c>
    </row>
    <row r="5897" spans="2:3" x14ac:dyDescent="0.75">
      <c r="B5897" s="218">
        <v>5834</v>
      </c>
      <c r="C5897" s="217">
        <v>105.36605983303656</v>
      </c>
    </row>
    <row r="5898" spans="2:3" x14ac:dyDescent="0.75">
      <c r="B5898" s="218">
        <v>5835</v>
      </c>
      <c r="C5898" s="217">
        <v>115.88211224779657</v>
      </c>
    </row>
    <row r="5899" spans="2:3" x14ac:dyDescent="0.75">
      <c r="B5899" s="218">
        <v>5836</v>
      </c>
      <c r="C5899" s="217">
        <v>170.08344038980388</v>
      </c>
    </row>
    <row r="5900" spans="2:3" x14ac:dyDescent="0.75">
      <c r="B5900" s="218">
        <v>5837</v>
      </c>
      <c r="C5900" s="217">
        <v>86.881477443764965</v>
      </c>
    </row>
    <row r="5901" spans="2:3" x14ac:dyDescent="0.75">
      <c r="B5901" s="218">
        <v>5838</v>
      </c>
      <c r="C5901" s="217">
        <v>103.42832192648955</v>
      </c>
    </row>
    <row r="5902" spans="2:3" x14ac:dyDescent="0.75">
      <c r="B5902" s="218">
        <v>5839</v>
      </c>
      <c r="C5902" s="217">
        <v>140.45535278895815</v>
      </c>
    </row>
    <row r="5903" spans="2:3" x14ac:dyDescent="0.75">
      <c r="B5903" s="218">
        <v>5840</v>
      </c>
      <c r="C5903" s="217">
        <v>132.87161300214373</v>
      </c>
    </row>
    <row r="5904" spans="2:3" x14ac:dyDescent="0.75">
      <c r="B5904" s="218">
        <v>5841</v>
      </c>
      <c r="C5904" s="217">
        <v>147.98662430786362</v>
      </c>
    </row>
    <row r="5905" spans="2:3" x14ac:dyDescent="0.75">
      <c r="B5905" s="218">
        <v>5842</v>
      </c>
      <c r="C5905" s="217">
        <v>154.40806676533214</v>
      </c>
    </row>
    <row r="5906" spans="2:3" x14ac:dyDescent="0.75">
      <c r="B5906" s="218">
        <v>5843</v>
      </c>
      <c r="C5906" s="217">
        <v>153.10424392861989</v>
      </c>
    </row>
    <row r="5907" spans="2:3" x14ac:dyDescent="0.75">
      <c r="B5907" s="218">
        <v>5844</v>
      </c>
      <c r="C5907" s="217">
        <v>185.37236006397626</v>
      </c>
    </row>
    <row r="5908" spans="2:3" x14ac:dyDescent="0.75">
      <c r="B5908" s="218">
        <v>5845</v>
      </c>
      <c r="C5908" s="217">
        <v>151.75582297359443</v>
      </c>
    </row>
    <row r="5909" spans="2:3" x14ac:dyDescent="0.75">
      <c r="B5909" s="218">
        <v>5846</v>
      </c>
      <c r="C5909" s="217">
        <v>117.621601271711</v>
      </c>
    </row>
    <row r="5910" spans="2:3" x14ac:dyDescent="0.75">
      <c r="B5910" s="218">
        <v>5847</v>
      </c>
      <c r="C5910" s="217">
        <v>108.35853420972096</v>
      </c>
    </row>
    <row r="5911" spans="2:3" x14ac:dyDescent="0.75">
      <c r="B5911" s="218">
        <v>5848</v>
      </c>
      <c r="C5911" s="217">
        <v>90.104771149589766</v>
      </c>
    </row>
    <row r="5912" spans="2:3" x14ac:dyDescent="0.75">
      <c r="B5912" s="218">
        <v>5849</v>
      </c>
      <c r="C5912" s="217">
        <v>137.06595915894079</v>
      </c>
    </row>
    <row r="5913" spans="2:3" x14ac:dyDescent="0.75">
      <c r="B5913" s="218">
        <v>5850</v>
      </c>
      <c r="C5913" s="217">
        <v>72.963841421884041</v>
      </c>
    </row>
    <row r="5914" spans="2:3" x14ac:dyDescent="0.75">
      <c r="B5914" s="218">
        <v>5851</v>
      </c>
      <c r="C5914" s="217">
        <v>118.44215097790861</v>
      </c>
    </row>
    <row r="5915" spans="2:3" x14ac:dyDescent="0.75">
      <c r="B5915" s="218">
        <v>5852</v>
      </c>
      <c r="C5915" s="217">
        <v>204.47997688411235</v>
      </c>
    </row>
    <row r="5916" spans="2:3" x14ac:dyDescent="0.75">
      <c r="B5916" s="218">
        <v>5853</v>
      </c>
      <c r="C5916" s="217">
        <v>154.25768158711912</v>
      </c>
    </row>
    <row r="5917" spans="2:3" x14ac:dyDescent="0.75">
      <c r="B5917" s="218">
        <v>5854</v>
      </c>
      <c r="C5917" s="217">
        <v>99.781286175889235</v>
      </c>
    </row>
    <row r="5918" spans="2:3" x14ac:dyDescent="0.75">
      <c r="B5918" s="218">
        <v>5855</v>
      </c>
      <c r="C5918" s="217">
        <v>89.863579123698599</v>
      </c>
    </row>
    <row r="5919" spans="2:3" x14ac:dyDescent="0.75">
      <c r="B5919" s="218">
        <v>5856</v>
      </c>
      <c r="C5919" s="217">
        <v>170.09786794787155</v>
      </c>
    </row>
    <row r="5920" spans="2:3" x14ac:dyDescent="0.75">
      <c r="B5920" s="218">
        <v>5857</v>
      </c>
      <c r="C5920" s="217">
        <v>144.4041860753706</v>
      </c>
    </row>
    <row r="5921" spans="2:3" x14ac:dyDescent="0.75">
      <c r="B5921" s="218">
        <v>5858</v>
      </c>
      <c r="C5921" s="217">
        <v>106.55199088953093</v>
      </c>
    </row>
    <row r="5922" spans="2:3" x14ac:dyDescent="0.75">
      <c r="B5922" s="218">
        <v>5859</v>
      </c>
      <c r="C5922" s="217">
        <v>119.71557162500244</v>
      </c>
    </row>
    <row r="5923" spans="2:3" x14ac:dyDescent="0.75">
      <c r="B5923" s="218">
        <v>5860</v>
      </c>
      <c r="C5923" s="217">
        <v>103.31888908901563</v>
      </c>
    </row>
    <row r="5924" spans="2:3" x14ac:dyDescent="0.75">
      <c r="B5924" s="218">
        <v>5861</v>
      </c>
      <c r="C5924" s="217">
        <v>85.379580493787998</v>
      </c>
    </row>
    <row r="5925" spans="2:3" x14ac:dyDescent="0.75">
      <c r="B5925" s="218">
        <v>5862</v>
      </c>
      <c r="C5925" s="217">
        <v>147.58767020738082</v>
      </c>
    </row>
    <row r="5926" spans="2:3" x14ac:dyDescent="0.75">
      <c r="B5926" s="218">
        <v>5863</v>
      </c>
      <c r="C5926" s="217">
        <v>113.94254274425651</v>
      </c>
    </row>
    <row r="5927" spans="2:3" x14ac:dyDescent="0.75">
      <c r="B5927" s="218">
        <v>5864</v>
      </c>
      <c r="C5927" s="217">
        <v>104.99552190133626</v>
      </c>
    </row>
    <row r="5928" spans="2:3" x14ac:dyDescent="0.75">
      <c r="B5928" s="218">
        <v>5865</v>
      </c>
      <c r="C5928" s="217">
        <v>120.83217704252672</v>
      </c>
    </row>
    <row r="5929" spans="2:3" x14ac:dyDescent="0.75">
      <c r="B5929" s="218">
        <v>5866</v>
      </c>
      <c r="C5929" s="217">
        <v>169.64215017663435</v>
      </c>
    </row>
    <row r="5930" spans="2:3" x14ac:dyDescent="0.75">
      <c r="B5930" s="218">
        <v>5867</v>
      </c>
      <c r="C5930" s="217">
        <v>109.43410355968771</v>
      </c>
    </row>
    <row r="5931" spans="2:3" x14ac:dyDescent="0.75">
      <c r="B5931" s="218">
        <v>5868</v>
      </c>
      <c r="C5931" s="217">
        <v>113.14005483028598</v>
      </c>
    </row>
    <row r="5932" spans="2:3" x14ac:dyDescent="0.75">
      <c r="B5932" s="218">
        <v>5869</v>
      </c>
      <c r="C5932" s="217">
        <v>184.66813009546348</v>
      </c>
    </row>
    <row r="5933" spans="2:3" x14ac:dyDescent="0.75">
      <c r="B5933" s="218">
        <v>5870</v>
      </c>
      <c r="C5933" s="217">
        <v>121.68851710603694</v>
      </c>
    </row>
    <row r="5934" spans="2:3" x14ac:dyDescent="0.75">
      <c r="B5934" s="218">
        <v>5871</v>
      </c>
      <c r="C5934" s="217">
        <v>153.88866349234402</v>
      </c>
    </row>
    <row r="5935" spans="2:3" x14ac:dyDescent="0.75">
      <c r="B5935" s="218">
        <v>5872</v>
      </c>
      <c r="C5935" s="217">
        <v>118.40780787941499</v>
      </c>
    </row>
    <row r="5936" spans="2:3" x14ac:dyDescent="0.75">
      <c r="B5936" s="218">
        <v>5873</v>
      </c>
      <c r="C5936" s="217">
        <v>78.142399362817557</v>
      </c>
    </row>
    <row r="5937" spans="2:3" x14ac:dyDescent="0.75">
      <c r="B5937" s="218">
        <v>5874</v>
      </c>
      <c r="C5937" s="217">
        <v>101.12814391882027</v>
      </c>
    </row>
    <row r="5938" spans="2:3" x14ac:dyDescent="0.75">
      <c r="B5938" s="218">
        <v>5875</v>
      </c>
      <c r="C5938" s="217">
        <v>189.32181912365888</v>
      </c>
    </row>
    <row r="5939" spans="2:3" x14ac:dyDescent="0.75">
      <c r="B5939" s="218">
        <v>5876</v>
      </c>
      <c r="C5939" s="217">
        <v>143.86748597976148</v>
      </c>
    </row>
    <row r="5940" spans="2:3" x14ac:dyDescent="0.75">
      <c r="B5940" s="218">
        <v>5877</v>
      </c>
      <c r="C5940" s="217">
        <v>155.60918201803813</v>
      </c>
    </row>
    <row r="5941" spans="2:3" x14ac:dyDescent="0.75">
      <c r="B5941" s="218">
        <v>5878</v>
      </c>
      <c r="C5941" s="217">
        <v>99.019383940836804</v>
      </c>
    </row>
    <row r="5942" spans="2:3" x14ac:dyDescent="0.75">
      <c r="B5942" s="218">
        <v>5879</v>
      </c>
      <c r="C5942" s="217">
        <v>130.66817066615599</v>
      </c>
    </row>
    <row r="5943" spans="2:3" x14ac:dyDescent="0.75">
      <c r="B5943" s="218">
        <v>5880</v>
      </c>
      <c r="C5943" s="217">
        <v>171.09861374117739</v>
      </c>
    </row>
    <row r="5944" spans="2:3" x14ac:dyDescent="0.75">
      <c r="B5944" s="218">
        <v>5881</v>
      </c>
      <c r="C5944" s="217">
        <v>150.14226990172534</v>
      </c>
    </row>
    <row r="5945" spans="2:3" x14ac:dyDescent="0.75">
      <c r="B5945" s="218">
        <v>5882</v>
      </c>
      <c r="C5945" s="217">
        <v>144.71442455685056</v>
      </c>
    </row>
    <row r="5946" spans="2:3" x14ac:dyDescent="0.75">
      <c r="B5946" s="218">
        <v>5883</v>
      </c>
      <c r="C5946" s="217">
        <v>102.38055235416147</v>
      </c>
    </row>
    <row r="5947" spans="2:3" x14ac:dyDescent="0.75">
      <c r="B5947" s="218">
        <v>5884</v>
      </c>
      <c r="C5947" s="217">
        <v>109.19121866137552</v>
      </c>
    </row>
    <row r="5948" spans="2:3" x14ac:dyDescent="0.75">
      <c r="B5948" s="218">
        <v>5885</v>
      </c>
      <c r="C5948" s="217">
        <v>161.16270106693358</v>
      </c>
    </row>
    <row r="5949" spans="2:3" x14ac:dyDescent="0.75">
      <c r="B5949" s="218">
        <v>5886</v>
      </c>
      <c r="C5949" s="217">
        <v>96.346009408237194</v>
      </c>
    </row>
    <row r="5950" spans="2:3" x14ac:dyDescent="0.75">
      <c r="B5950" s="218">
        <v>5887</v>
      </c>
      <c r="C5950" s="217">
        <v>159.97649105430833</v>
      </c>
    </row>
    <row r="5951" spans="2:3" x14ac:dyDescent="0.75">
      <c r="B5951" s="218">
        <v>5888</v>
      </c>
      <c r="C5951" s="217">
        <v>116.04038639938281</v>
      </c>
    </row>
    <row r="5952" spans="2:3" x14ac:dyDescent="0.75">
      <c r="B5952" s="218">
        <v>5889</v>
      </c>
      <c r="C5952" s="217">
        <v>160.15584159449256</v>
      </c>
    </row>
    <row r="5953" spans="2:3" x14ac:dyDescent="0.75">
      <c r="B5953" s="218">
        <v>5890</v>
      </c>
      <c r="C5953" s="217">
        <v>157.33700623573137</v>
      </c>
    </row>
    <row r="5954" spans="2:3" x14ac:dyDescent="0.75">
      <c r="B5954" s="218">
        <v>5891</v>
      </c>
      <c r="C5954" s="217">
        <v>102.30391892784543</v>
      </c>
    </row>
    <row r="5955" spans="2:3" x14ac:dyDescent="0.75">
      <c r="B5955" s="218">
        <v>5892</v>
      </c>
      <c r="C5955" s="217">
        <v>200.61936997506729</v>
      </c>
    </row>
    <row r="5956" spans="2:3" x14ac:dyDescent="0.75">
      <c r="B5956" s="218">
        <v>5893</v>
      </c>
      <c r="C5956" s="217">
        <v>106.19178519202683</v>
      </c>
    </row>
    <row r="5957" spans="2:3" x14ac:dyDescent="0.75">
      <c r="B5957" s="218">
        <v>5894</v>
      </c>
      <c r="C5957" s="217">
        <v>122.91154806449684</v>
      </c>
    </row>
    <row r="5958" spans="2:3" x14ac:dyDescent="0.75">
      <c r="B5958" s="218">
        <v>5895</v>
      </c>
      <c r="C5958" s="217">
        <v>94.537443460248596</v>
      </c>
    </row>
    <row r="5959" spans="2:3" x14ac:dyDescent="0.75">
      <c r="B5959" s="218">
        <v>5896</v>
      </c>
      <c r="C5959" s="217">
        <v>106.67549428586395</v>
      </c>
    </row>
    <row r="5960" spans="2:3" x14ac:dyDescent="0.75">
      <c r="B5960" s="218">
        <v>5897</v>
      </c>
      <c r="C5960" s="217">
        <v>206.80082203815505</v>
      </c>
    </row>
    <row r="5961" spans="2:3" x14ac:dyDescent="0.75">
      <c r="B5961" s="218">
        <v>5898</v>
      </c>
      <c r="C5961" s="217">
        <v>98.130696471330708</v>
      </c>
    </row>
    <row r="5962" spans="2:3" x14ac:dyDescent="0.75">
      <c r="B5962" s="218">
        <v>5899</v>
      </c>
      <c r="C5962" s="217">
        <v>218.71184117205883</v>
      </c>
    </row>
    <row r="5963" spans="2:3" x14ac:dyDescent="0.75">
      <c r="B5963" s="218">
        <v>5900</v>
      </c>
      <c r="C5963" s="217">
        <v>147.62013554681172</v>
      </c>
    </row>
    <row r="5964" spans="2:3" x14ac:dyDescent="0.75">
      <c r="B5964" s="218">
        <v>5901</v>
      </c>
      <c r="C5964" s="217">
        <v>170.5469308325782</v>
      </c>
    </row>
    <row r="5965" spans="2:3" x14ac:dyDescent="0.75">
      <c r="B5965" s="218">
        <v>5902</v>
      </c>
      <c r="C5965" s="217">
        <v>134.46290953894592</v>
      </c>
    </row>
    <row r="5966" spans="2:3" x14ac:dyDescent="0.75">
      <c r="B5966" s="218">
        <v>5903</v>
      </c>
      <c r="C5966" s="217">
        <v>144.29560572623078</v>
      </c>
    </row>
    <row r="5967" spans="2:3" x14ac:dyDescent="0.75">
      <c r="B5967" s="218">
        <v>5904</v>
      </c>
      <c r="C5967" s="217">
        <v>157.86482479020424</v>
      </c>
    </row>
    <row r="5968" spans="2:3" x14ac:dyDescent="0.75">
      <c r="B5968" s="218">
        <v>5905</v>
      </c>
      <c r="C5968" s="217">
        <v>148.05725977418066</v>
      </c>
    </row>
    <row r="5969" spans="2:3" x14ac:dyDescent="0.75">
      <c r="B5969" s="218">
        <v>5906</v>
      </c>
      <c r="C5969" s="217">
        <v>131.15791679860217</v>
      </c>
    </row>
    <row r="5970" spans="2:3" x14ac:dyDescent="0.75">
      <c r="B5970" s="218">
        <v>5907</v>
      </c>
      <c r="C5970" s="217">
        <v>160.9097846185764</v>
      </c>
    </row>
    <row r="5971" spans="2:3" x14ac:dyDescent="0.75">
      <c r="B5971" s="218">
        <v>5908</v>
      </c>
      <c r="C5971" s="217">
        <v>79.957430433625163</v>
      </c>
    </row>
    <row r="5972" spans="2:3" x14ac:dyDescent="0.75">
      <c r="B5972" s="218">
        <v>5909</v>
      </c>
      <c r="C5972" s="217">
        <v>126.84302704216748</v>
      </c>
    </row>
    <row r="5973" spans="2:3" x14ac:dyDescent="0.75">
      <c r="B5973" s="218">
        <v>5910</v>
      </c>
      <c r="C5973" s="217">
        <v>101.29568342706452</v>
      </c>
    </row>
    <row r="5974" spans="2:3" x14ac:dyDescent="0.75">
      <c r="B5974" s="218">
        <v>5911</v>
      </c>
      <c r="C5974" s="217">
        <v>121.60795760154089</v>
      </c>
    </row>
    <row r="5975" spans="2:3" x14ac:dyDescent="0.75">
      <c r="B5975" s="218">
        <v>5912</v>
      </c>
      <c r="C5975" s="217">
        <v>147.05642942095983</v>
      </c>
    </row>
    <row r="5976" spans="2:3" x14ac:dyDescent="0.75">
      <c r="B5976" s="218">
        <v>5913</v>
      </c>
      <c r="C5976" s="217">
        <v>91.850426545622838</v>
      </c>
    </row>
    <row r="5977" spans="2:3" x14ac:dyDescent="0.75">
      <c r="B5977" s="218">
        <v>5914</v>
      </c>
      <c r="C5977" s="217">
        <v>108.58911577401372</v>
      </c>
    </row>
    <row r="5978" spans="2:3" x14ac:dyDescent="0.75">
      <c r="B5978" s="218">
        <v>5915</v>
      </c>
      <c r="C5978" s="217">
        <v>169.48397944151242</v>
      </c>
    </row>
    <row r="5979" spans="2:3" x14ac:dyDescent="0.75">
      <c r="B5979" s="218">
        <v>5916</v>
      </c>
      <c r="C5979" s="217">
        <v>89.105077987305179</v>
      </c>
    </row>
    <row r="5980" spans="2:3" x14ac:dyDescent="0.75">
      <c r="B5980" s="218">
        <v>5917</v>
      </c>
      <c r="C5980" s="217">
        <v>130.61622511375663</v>
      </c>
    </row>
    <row r="5981" spans="2:3" x14ac:dyDescent="0.75">
      <c r="B5981" s="218">
        <v>5918</v>
      </c>
      <c r="C5981" s="217">
        <v>123.62843627635309</v>
      </c>
    </row>
    <row r="5982" spans="2:3" x14ac:dyDescent="0.75">
      <c r="B5982" s="218">
        <v>5919</v>
      </c>
      <c r="C5982" s="217">
        <v>88.582980024678236</v>
      </c>
    </row>
    <row r="5983" spans="2:3" x14ac:dyDescent="0.75">
      <c r="B5983" s="218">
        <v>5920</v>
      </c>
      <c r="C5983" s="217">
        <v>214.40466189822877</v>
      </c>
    </row>
    <row r="5984" spans="2:3" x14ac:dyDescent="0.75">
      <c r="B5984" s="218">
        <v>5921</v>
      </c>
      <c r="C5984" s="217">
        <v>78.15871584301884</v>
      </c>
    </row>
    <row r="5985" spans="2:3" x14ac:dyDescent="0.75">
      <c r="B5985" s="218">
        <v>5922</v>
      </c>
      <c r="C5985" s="217">
        <v>113.59704864170618</v>
      </c>
    </row>
    <row r="5986" spans="2:3" x14ac:dyDescent="0.75">
      <c r="B5986" s="218">
        <v>5923</v>
      </c>
      <c r="C5986" s="217">
        <v>151.78001530873453</v>
      </c>
    </row>
    <row r="5987" spans="2:3" x14ac:dyDescent="0.75">
      <c r="B5987" s="218">
        <v>5924</v>
      </c>
      <c r="C5987" s="217">
        <v>134.89266293794338</v>
      </c>
    </row>
    <row r="5988" spans="2:3" x14ac:dyDescent="0.75">
      <c r="B5988" s="218">
        <v>5925</v>
      </c>
      <c r="C5988" s="217">
        <v>178.32327557206224</v>
      </c>
    </row>
    <row r="5989" spans="2:3" x14ac:dyDescent="0.75">
      <c r="B5989" s="218">
        <v>5926</v>
      </c>
      <c r="C5989" s="217">
        <v>188.50231993851429</v>
      </c>
    </row>
    <row r="5990" spans="2:3" x14ac:dyDescent="0.75">
      <c r="B5990" s="218">
        <v>5927</v>
      </c>
      <c r="C5990" s="217">
        <v>141.60785263762548</v>
      </c>
    </row>
    <row r="5991" spans="2:3" x14ac:dyDescent="0.75">
      <c r="B5991" s="218">
        <v>5928</v>
      </c>
      <c r="C5991" s="217">
        <v>122.2856001965099</v>
      </c>
    </row>
    <row r="5992" spans="2:3" x14ac:dyDescent="0.75">
      <c r="B5992" s="218">
        <v>5929</v>
      </c>
      <c r="C5992" s="217">
        <v>134.23153455744372</v>
      </c>
    </row>
    <row r="5993" spans="2:3" x14ac:dyDescent="0.75">
      <c r="B5993" s="218">
        <v>5930</v>
      </c>
      <c r="C5993" s="217">
        <v>192.66147506600467</v>
      </c>
    </row>
    <row r="5994" spans="2:3" x14ac:dyDescent="0.75">
      <c r="B5994" s="218">
        <v>5931</v>
      </c>
      <c r="C5994" s="217">
        <v>140.64692985811504</v>
      </c>
    </row>
    <row r="5995" spans="2:3" x14ac:dyDescent="0.75">
      <c r="B5995" s="218">
        <v>5932</v>
      </c>
      <c r="C5995" s="217">
        <v>126.39986761374541</v>
      </c>
    </row>
    <row r="5996" spans="2:3" x14ac:dyDescent="0.75">
      <c r="B5996" s="218">
        <v>5933</v>
      </c>
      <c r="C5996" s="217">
        <v>177.1143501731558</v>
      </c>
    </row>
    <row r="5997" spans="2:3" x14ac:dyDescent="0.75">
      <c r="B5997" s="218">
        <v>5934</v>
      </c>
      <c r="C5997" s="217">
        <v>119.91416551316051</v>
      </c>
    </row>
    <row r="5998" spans="2:3" x14ac:dyDescent="0.75">
      <c r="B5998" s="218">
        <v>5935</v>
      </c>
      <c r="C5998" s="217">
        <v>154.2306584895359</v>
      </c>
    </row>
    <row r="5999" spans="2:3" x14ac:dyDescent="0.75">
      <c r="B5999" s="218">
        <v>5936</v>
      </c>
      <c r="C5999" s="217">
        <v>143.60648638075452</v>
      </c>
    </row>
    <row r="6000" spans="2:3" x14ac:dyDescent="0.75">
      <c r="B6000" s="218">
        <v>5937</v>
      </c>
      <c r="C6000" s="217">
        <v>281.32872214741826</v>
      </c>
    </row>
    <row r="6001" spans="2:3" x14ac:dyDescent="0.75">
      <c r="B6001" s="218">
        <v>5938</v>
      </c>
      <c r="C6001" s="217">
        <v>145.38482478902682</v>
      </c>
    </row>
    <row r="6002" spans="2:3" x14ac:dyDescent="0.75">
      <c r="B6002" s="218">
        <v>5939</v>
      </c>
      <c r="C6002" s="217">
        <v>142.69931056226707</v>
      </c>
    </row>
    <row r="6003" spans="2:3" x14ac:dyDescent="0.75">
      <c r="B6003" s="218">
        <v>5940</v>
      </c>
      <c r="C6003" s="217">
        <v>120.90609513469249</v>
      </c>
    </row>
    <row r="6004" spans="2:3" x14ac:dyDescent="0.75">
      <c r="B6004" s="218">
        <v>5941</v>
      </c>
      <c r="C6004" s="217">
        <v>143.01217379745719</v>
      </c>
    </row>
    <row r="6005" spans="2:3" x14ac:dyDescent="0.75">
      <c r="B6005" s="218">
        <v>5942</v>
      </c>
      <c r="C6005" s="217">
        <v>91.41545186632473</v>
      </c>
    </row>
    <row r="6006" spans="2:3" x14ac:dyDescent="0.75">
      <c r="B6006" s="218">
        <v>5943</v>
      </c>
      <c r="C6006" s="217">
        <v>175.17523130615473</v>
      </c>
    </row>
    <row r="6007" spans="2:3" x14ac:dyDescent="0.75">
      <c r="B6007" s="218">
        <v>5944</v>
      </c>
      <c r="C6007" s="217">
        <v>83.316767926241837</v>
      </c>
    </row>
    <row r="6008" spans="2:3" x14ac:dyDescent="0.75">
      <c r="B6008" s="218">
        <v>5945</v>
      </c>
      <c r="C6008" s="217">
        <v>185.79769140274891</v>
      </c>
    </row>
    <row r="6009" spans="2:3" x14ac:dyDescent="0.75">
      <c r="B6009" s="218">
        <v>5946</v>
      </c>
      <c r="C6009" s="217">
        <v>152.98575464463116</v>
      </c>
    </row>
    <row r="6010" spans="2:3" x14ac:dyDescent="0.75">
      <c r="B6010" s="218">
        <v>5947</v>
      </c>
      <c r="C6010" s="217">
        <v>77.087660331856341</v>
      </c>
    </row>
    <row r="6011" spans="2:3" x14ac:dyDescent="0.75">
      <c r="B6011" s="218">
        <v>5948</v>
      </c>
      <c r="C6011" s="217">
        <v>168.69815313803042</v>
      </c>
    </row>
    <row r="6012" spans="2:3" x14ac:dyDescent="0.75">
      <c r="B6012" s="218">
        <v>5949</v>
      </c>
      <c r="C6012" s="217">
        <v>166.22102937727962</v>
      </c>
    </row>
    <row r="6013" spans="2:3" x14ac:dyDescent="0.75">
      <c r="B6013" s="218">
        <v>5950</v>
      </c>
      <c r="C6013" s="217">
        <v>179.50468475927644</v>
      </c>
    </row>
    <row r="6014" spans="2:3" x14ac:dyDescent="0.75">
      <c r="B6014" s="218">
        <v>5951</v>
      </c>
      <c r="C6014" s="217">
        <v>163.75468574503279</v>
      </c>
    </row>
    <row r="6015" spans="2:3" x14ac:dyDescent="0.75">
      <c r="B6015" s="218">
        <v>5952</v>
      </c>
      <c r="C6015" s="217">
        <v>121.99049459198298</v>
      </c>
    </row>
    <row r="6016" spans="2:3" x14ac:dyDescent="0.75">
      <c r="B6016" s="218">
        <v>5953</v>
      </c>
      <c r="C6016" s="217">
        <v>157.82801288970668</v>
      </c>
    </row>
    <row r="6017" spans="2:3" x14ac:dyDescent="0.75">
      <c r="B6017" s="218">
        <v>5954</v>
      </c>
      <c r="C6017" s="217">
        <v>115.34776358888747</v>
      </c>
    </row>
    <row r="6018" spans="2:3" x14ac:dyDescent="0.75">
      <c r="B6018" s="218">
        <v>5955</v>
      </c>
      <c r="C6018" s="217">
        <v>107.63194904408691</v>
      </c>
    </row>
    <row r="6019" spans="2:3" x14ac:dyDescent="0.75">
      <c r="B6019" s="218">
        <v>5956</v>
      </c>
      <c r="C6019" s="217">
        <v>120.29594389480583</v>
      </c>
    </row>
    <row r="6020" spans="2:3" x14ac:dyDescent="0.75">
      <c r="B6020" s="218">
        <v>5957</v>
      </c>
      <c r="C6020" s="217">
        <v>125.12329163316366</v>
      </c>
    </row>
    <row r="6021" spans="2:3" x14ac:dyDescent="0.75">
      <c r="B6021" s="218">
        <v>5958</v>
      </c>
      <c r="C6021" s="217">
        <v>108.93829784399037</v>
      </c>
    </row>
    <row r="6022" spans="2:3" x14ac:dyDescent="0.75">
      <c r="B6022" s="218">
        <v>5959</v>
      </c>
      <c r="C6022" s="217">
        <v>152.47764566778585</v>
      </c>
    </row>
    <row r="6023" spans="2:3" x14ac:dyDescent="0.75">
      <c r="B6023" s="218">
        <v>5960</v>
      </c>
      <c r="C6023" s="217">
        <v>77.473943012609624</v>
      </c>
    </row>
    <row r="6024" spans="2:3" x14ac:dyDescent="0.75">
      <c r="B6024" s="218">
        <v>5961</v>
      </c>
      <c r="C6024" s="217">
        <v>182.49889810499937</v>
      </c>
    </row>
    <row r="6025" spans="2:3" x14ac:dyDescent="0.75">
      <c r="B6025" s="218">
        <v>5962</v>
      </c>
      <c r="C6025" s="217">
        <v>102.85015355451432</v>
      </c>
    </row>
    <row r="6026" spans="2:3" x14ac:dyDescent="0.75">
      <c r="B6026" s="218">
        <v>5963</v>
      </c>
      <c r="C6026" s="217">
        <v>75.360540282389422</v>
      </c>
    </row>
    <row r="6027" spans="2:3" x14ac:dyDescent="0.75">
      <c r="B6027" s="218">
        <v>5964</v>
      </c>
      <c r="C6027" s="217">
        <v>155.55811024120234</v>
      </c>
    </row>
    <row r="6028" spans="2:3" x14ac:dyDescent="0.75">
      <c r="B6028" s="218">
        <v>5965</v>
      </c>
      <c r="C6028" s="217">
        <v>277.31613329076646</v>
      </c>
    </row>
    <row r="6029" spans="2:3" x14ac:dyDescent="0.75">
      <c r="B6029" s="218">
        <v>5966</v>
      </c>
      <c r="C6029" s="217">
        <v>95.343352625823385</v>
      </c>
    </row>
    <row r="6030" spans="2:3" x14ac:dyDescent="0.75">
      <c r="B6030" s="218">
        <v>5967</v>
      </c>
      <c r="C6030" s="217">
        <v>136.64426837219764</v>
      </c>
    </row>
    <row r="6031" spans="2:3" x14ac:dyDescent="0.75">
      <c r="B6031" s="218">
        <v>5968</v>
      </c>
      <c r="C6031" s="217">
        <v>103.40275165465434</v>
      </c>
    </row>
    <row r="6032" spans="2:3" x14ac:dyDescent="0.75">
      <c r="B6032" s="218">
        <v>5969</v>
      </c>
      <c r="C6032" s="217">
        <v>122.50058353543285</v>
      </c>
    </row>
    <row r="6033" spans="2:3" x14ac:dyDescent="0.75">
      <c r="B6033" s="218">
        <v>5970</v>
      </c>
      <c r="C6033" s="217">
        <v>139.90118245936446</v>
      </c>
    </row>
    <row r="6034" spans="2:3" x14ac:dyDescent="0.75">
      <c r="B6034" s="218">
        <v>5971</v>
      </c>
      <c r="C6034" s="217">
        <v>77.826543995407363</v>
      </c>
    </row>
    <row r="6035" spans="2:3" x14ac:dyDescent="0.75">
      <c r="B6035" s="218">
        <v>5972</v>
      </c>
      <c r="C6035" s="217">
        <v>183.34919685072637</v>
      </c>
    </row>
    <row r="6036" spans="2:3" x14ac:dyDescent="0.75">
      <c r="B6036" s="218">
        <v>5973</v>
      </c>
      <c r="C6036" s="217">
        <v>145.00978311108719</v>
      </c>
    </row>
    <row r="6037" spans="2:3" x14ac:dyDescent="0.75">
      <c r="B6037" s="218">
        <v>5974</v>
      </c>
      <c r="C6037" s="217">
        <v>113.02168057659432</v>
      </c>
    </row>
    <row r="6038" spans="2:3" x14ac:dyDescent="0.75">
      <c r="B6038" s="218">
        <v>5975</v>
      </c>
      <c r="C6038" s="217">
        <v>117.80463001270836</v>
      </c>
    </row>
    <row r="6039" spans="2:3" x14ac:dyDescent="0.75">
      <c r="B6039" s="218">
        <v>5976</v>
      </c>
      <c r="C6039" s="217">
        <v>145.18246587451773</v>
      </c>
    </row>
    <row r="6040" spans="2:3" x14ac:dyDescent="0.75">
      <c r="B6040" s="218">
        <v>5977</v>
      </c>
      <c r="C6040" s="217">
        <v>155.25042019459286</v>
      </c>
    </row>
    <row r="6041" spans="2:3" x14ac:dyDescent="0.75">
      <c r="B6041" s="218">
        <v>5978</v>
      </c>
      <c r="C6041" s="217">
        <v>86.55824110123514</v>
      </c>
    </row>
    <row r="6042" spans="2:3" x14ac:dyDescent="0.75">
      <c r="B6042" s="218">
        <v>5979</v>
      </c>
      <c r="C6042" s="217">
        <v>106.60099730085406</v>
      </c>
    </row>
    <row r="6043" spans="2:3" x14ac:dyDescent="0.75">
      <c r="B6043" s="218">
        <v>5980</v>
      </c>
      <c r="C6043" s="217">
        <v>137.5030823808149</v>
      </c>
    </row>
    <row r="6044" spans="2:3" x14ac:dyDescent="0.75">
      <c r="B6044" s="218">
        <v>5981</v>
      </c>
      <c r="C6044" s="217">
        <v>148.45107974875702</v>
      </c>
    </row>
    <row r="6045" spans="2:3" x14ac:dyDescent="0.75">
      <c r="B6045" s="218">
        <v>5982</v>
      </c>
      <c r="C6045" s="217">
        <v>111.76730288258864</v>
      </c>
    </row>
    <row r="6046" spans="2:3" x14ac:dyDescent="0.75">
      <c r="B6046" s="218">
        <v>5983</v>
      </c>
      <c r="C6046" s="217">
        <v>97.927324470197121</v>
      </c>
    </row>
    <row r="6047" spans="2:3" x14ac:dyDescent="0.75">
      <c r="B6047" s="218">
        <v>5984</v>
      </c>
      <c r="C6047" s="217">
        <v>93.640982316906388</v>
      </c>
    </row>
    <row r="6048" spans="2:3" x14ac:dyDescent="0.75">
      <c r="B6048" s="218">
        <v>5985</v>
      </c>
      <c r="C6048" s="217">
        <v>153.08587492814155</v>
      </c>
    </row>
    <row r="6049" spans="2:3" x14ac:dyDescent="0.75">
      <c r="B6049" s="218">
        <v>5986</v>
      </c>
      <c r="C6049" s="217">
        <v>123.28293737503697</v>
      </c>
    </row>
    <row r="6050" spans="2:3" x14ac:dyDescent="0.75">
      <c r="B6050" s="218">
        <v>5987</v>
      </c>
      <c r="C6050" s="217">
        <v>113.59363475327888</v>
      </c>
    </row>
    <row r="6051" spans="2:3" x14ac:dyDescent="0.75">
      <c r="B6051" s="218">
        <v>5988</v>
      </c>
      <c r="C6051" s="217">
        <v>147.90485733121071</v>
      </c>
    </row>
    <row r="6052" spans="2:3" x14ac:dyDescent="0.75">
      <c r="B6052" s="218">
        <v>5989</v>
      </c>
      <c r="C6052" s="217">
        <v>104.25440229154393</v>
      </c>
    </row>
    <row r="6053" spans="2:3" x14ac:dyDescent="0.75">
      <c r="B6053" s="218">
        <v>5990</v>
      </c>
      <c r="C6053" s="217">
        <v>127.09675720058007</v>
      </c>
    </row>
    <row r="6054" spans="2:3" x14ac:dyDescent="0.75">
      <c r="B6054" s="218">
        <v>5991</v>
      </c>
      <c r="C6054" s="217">
        <v>126.71644688226029</v>
      </c>
    </row>
    <row r="6055" spans="2:3" x14ac:dyDescent="0.75">
      <c r="B6055" s="218">
        <v>5992</v>
      </c>
      <c r="C6055" s="217">
        <v>100.04840830504715</v>
      </c>
    </row>
    <row r="6056" spans="2:3" x14ac:dyDescent="0.75">
      <c r="B6056" s="218">
        <v>5993</v>
      </c>
      <c r="C6056" s="217">
        <v>129.0921536240009</v>
      </c>
    </row>
    <row r="6057" spans="2:3" x14ac:dyDescent="0.75">
      <c r="B6057" s="218">
        <v>5994</v>
      </c>
      <c r="C6057" s="217">
        <v>185.48901657254052</v>
      </c>
    </row>
    <row r="6058" spans="2:3" x14ac:dyDescent="0.75">
      <c r="B6058" s="218">
        <v>5995</v>
      </c>
      <c r="C6058" s="217">
        <v>167.40598444794603</v>
      </c>
    </row>
    <row r="6059" spans="2:3" x14ac:dyDescent="0.75">
      <c r="B6059" s="218">
        <v>5996</v>
      </c>
      <c r="C6059" s="217">
        <v>102.76339898410889</v>
      </c>
    </row>
    <row r="6060" spans="2:3" x14ac:dyDescent="0.75">
      <c r="B6060" s="218">
        <v>5997</v>
      </c>
      <c r="C6060" s="217">
        <v>180.66485652460472</v>
      </c>
    </row>
    <row r="6061" spans="2:3" x14ac:dyDescent="0.75">
      <c r="B6061" s="218">
        <v>5998</v>
      </c>
      <c r="C6061" s="217">
        <v>84.043032706290745</v>
      </c>
    </row>
    <row r="6062" spans="2:3" x14ac:dyDescent="0.75">
      <c r="B6062" s="218">
        <v>5999</v>
      </c>
      <c r="C6062" s="217">
        <v>132.13181812733581</v>
      </c>
    </row>
    <row r="6063" spans="2:3" x14ac:dyDescent="0.75">
      <c r="B6063" s="218">
        <v>6000</v>
      </c>
      <c r="C6063" s="217">
        <v>141.15300784211067</v>
      </c>
    </row>
    <row r="6064" spans="2:3" x14ac:dyDescent="0.75">
      <c r="B6064" s="218">
        <v>6001</v>
      </c>
      <c r="C6064" s="217">
        <v>87.369534198840043</v>
      </c>
    </row>
    <row r="6065" spans="2:3" x14ac:dyDescent="0.75">
      <c r="B6065" s="218">
        <v>6002</v>
      </c>
      <c r="C6065" s="217">
        <v>101.19410327933593</v>
      </c>
    </row>
    <row r="6066" spans="2:3" x14ac:dyDescent="0.75">
      <c r="B6066" s="218">
        <v>6003</v>
      </c>
      <c r="C6066" s="217">
        <v>134.17317733056612</v>
      </c>
    </row>
    <row r="6067" spans="2:3" x14ac:dyDescent="0.75">
      <c r="B6067" s="218">
        <v>6004</v>
      </c>
      <c r="C6067" s="217">
        <v>171.81642097460303</v>
      </c>
    </row>
    <row r="6068" spans="2:3" x14ac:dyDescent="0.75">
      <c r="B6068" s="218">
        <v>6005</v>
      </c>
      <c r="C6068" s="217">
        <v>175.44420680096368</v>
      </c>
    </row>
    <row r="6069" spans="2:3" x14ac:dyDescent="0.75">
      <c r="B6069" s="218">
        <v>6006</v>
      </c>
      <c r="C6069" s="217">
        <v>108.13213708051498</v>
      </c>
    </row>
    <row r="6070" spans="2:3" x14ac:dyDescent="0.75">
      <c r="B6070" s="218">
        <v>6007</v>
      </c>
      <c r="C6070" s="217">
        <v>124.45006690561455</v>
      </c>
    </row>
    <row r="6071" spans="2:3" x14ac:dyDescent="0.75">
      <c r="B6071" s="218">
        <v>6008</v>
      </c>
      <c r="C6071" s="217">
        <v>89.084752717339839</v>
      </c>
    </row>
    <row r="6072" spans="2:3" x14ac:dyDescent="0.75">
      <c r="B6072" s="218">
        <v>6009</v>
      </c>
      <c r="C6072" s="217">
        <v>210.53828917842281</v>
      </c>
    </row>
    <row r="6073" spans="2:3" x14ac:dyDescent="0.75">
      <c r="B6073" s="218">
        <v>6010</v>
      </c>
      <c r="C6073" s="217">
        <v>85.577146424746644</v>
      </c>
    </row>
    <row r="6074" spans="2:3" x14ac:dyDescent="0.75">
      <c r="B6074" s="218">
        <v>6011</v>
      </c>
      <c r="C6074" s="217">
        <v>173.35587960453122</v>
      </c>
    </row>
    <row r="6075" spans="2:3" x14ac:dyDescent="0.75">
      <c r="B6075" s="218">
        <v>6012</v>
      </c>
      <c r="C6075" s="217">
        <v>174.95357168480817</v>
      </c>
    </row>
    <row r="6076" spans="2:3" x14ac:dyDescent="0.75">
      <c r="B6076" s="218">
        <v>6013</v>
      </c>
      <c r="C6076" s="217">
        <v>127.659408494055</v>
      </c>
    </row>
    <row r="6077" spans="2:3" x14ac:dyDescent="0.75">
      <c r="B6077" s="218">
        <v>6014</v>
      </c>
      <c r="C6077" s="217">
        <v>234.13692261295742</v>
      </c>
    </row>
    <row r="6078" spans="2:3" x14ac:dyDescent="0.75">
      <c r="B6078" s="218">
        <v>6015</v>
      </c>
      <c r="C6078" s="217">
        <v>151.15698959296756</v>
      </c>
    </row>
    <row r="6079" spans="2:3" x14ac:dyDescent="0.75">
      <c r="B6079" s="218">
        <v>6016</v>
      </c>
      <c r="C6079" s="217">
        <v>92.973454802286824</v>
      </c>
    </row>
    <row r="6080" spans="2:3" x14ac:dyDescent="0.75">
      <c r="B6080" s="218">
        <v>6017</v>
      </c>
      <c r="C6080" s="217">
        <v>126.99860374405098</v>
      </c>
    </row>
    <row r="6081" spans="2:3" x14ac:dyDescent="0.75">
      <c r="B6081" s="218">
        <v>6018</v>
      </c>
      <c r="C6081" s="217">
        <v>86.695503209264857</v>
      </c>
    </row>
    <row r="6082" spans="2:3" x14ac:dyDescent="0.75">
      <c r="B6082" s="218">
        <v>6019</v>
      </c>
      <c r="C6082" s="217">
        <v>140.03642551333681</v>
      </c>
    </row>
    <row r="6083" spans="2:3" x14ac:dyDescent="0.75">
      <c r="B6083" s="218">
        <v>6020</v>
      </c>
      <c r="C6083" s="217">
        <v>103.5767142325307</v>
      </c>
    </row>
    <row r="6084" spans="2:3" x14ac:dyDescent="0.75">
      <c r="B6084" s="218">
        <v>6021</v>
      </c>
      <c r="C6084" s="217">
        <v>130.64056373112709</v>
      </c>
    </row>
    <row r="6085" spans="2:3" x14ac:dyDescent="0.75">
      <c r="B6085" s="218">
        <v>6022</v>
      </c>
      <c r="C6085" s="217">
        <v>194.86368162897932</v>
      </c>
    </row>
    <row r="6086" spans="2:3" x14ac:dyDescent="0.75">
      <c r="B6086" s="218">
        <v>6023</v>
      </c>
      <c r="C6086" s="217">
        <v>118.67888913300662</v>
      </c>
    </row>
    <row r="6087" spans="2:3" x14ac:dyDescent="0.75">
      <c r="B6087" s="218">
        <v>6024</v>
      </c>
      <c r="C6087" s="217">
        <v>118.9965374612122</v>
      </c>
    </row>
    <row r="6088" spans="2:3" x14ac:dyDescent="0.75">
      <c r="B6088" s="218">
        <v>6025</v>
      </c>
      <c r="C6088" s="217">
        <v>148.05460974900168</v>
      </c>
    </row>
    <row r="6089" spans="2:3" x14ac:dyDescent="0.75">
      <c r="B6089" s="218">
        <v>6026</v>
      </c>
      <c r="C6089" s="217">
        <v>154.68041516659076</v>
      </c>
    </row>
    <row r="6090" spans="2:3" x14ac:dyDescent="0.75">
      <c r="B6090" s="218">
        <v>6027</v>
      </c>
      <c r="C6090" s="217">
        <v>164.68359986366204</v>
      </c>
    </row>
    <row r="6091" spans="2:3" x14ac:dyDescent="0.75">
      <c r="B6091" s="218">
        <v>6028</v>
      </c>
      <c r="C6091" s="217">
        <v>120.7696674160556</v>
      </c>
    </row>
    <row r="6092" spans="2:3" x14ac:dyDescent="0.75">
      <c r="B6092" s="218">
        <v>6029</v>
      </c>
      <c r="C6092" s="217">
        <v>141.84803300677717</v>
      </c>
    </row>
    <row r="6093" spans="2:3" x14ac:dyDescent="0.75">
      <c r="B6093" s="218">
        <v>6030</v>
      </c>
      <c r="C6093" s="217">
        <v>110.57184606053927</v>
      </c>
    </row>
    <row r="6094" spans="2:3" x14ac:dyDescent="0.75">
      <c r="B6094" s="218">
        <v>6031</v>
      </c>
      <c r="C6094" s="217">
        <v>226.5474507885076</v>
      </c>
    </row>
    <row r="6095" spans="2:3" x14ac:dyDescent="0.75">
      <c r="B6095" s="218">
        <v>6032</v>
      </c>
      <c r="C6095" s="217">
        <v>110.99285204971704</v>
      </c>
    </row>
    <row r="6096" spans="2:3" x14ac:dyDescent="0.75">
      <c r="B6096" s="218">
        <v>6033</v>
      </c>
      <c r="C6096" s="217">
        <v>143.27249779042538</v>
      </c>
    </row>
    <row r="6097" spans="2:3" x14ac:dyDescent="0.75">
      <c r="B6097" s="218">
        <v>6034</v>
      </c>
      <c r="C6097" s="217">
        <v>149.10321139867264</v>
      </c>
    </row>
    <row r="6098" spans="2:3" x14ac:dyDescent="0.75">
      <c r="B6098" s="218">
        <v>6035</v>
      </c>
      <c r="C6098" s="217">
        <v>109.36304387136151</v>
      </c>
    </row>
    <row r="6099" spans="2:3" x14ac:dyDescent="0.75">
      <c r="B6099" s="218">
        <v>6036</v>
      </c>
      <c r="C6099" s="217">
        <v>115.61966112310402</v>
      </c>
    </row>
    <row r="6100" spans="2:3" x14ac:dyDescent="0.75">
      <c r="B6100" s="218">
        <v>6037</v>
      </c>
      <c r="C6100" s="217">
        <v>136.92934636642406</v>
      </c>
    </row>
    <row r="6101" spans="2:3" x14ac:dyDescent="0.75">
      <c r="B6101" s="218">
        <v>6038</v>
      </c>
      <c r="C6101" s="217">
        <v>171.4422977622431</v>
      </c>
    </row>
    <row r="6102" spans="2:3" x14ac:dyDescent="0.75">
      <c r="B6102" s="218">
        <v>6039</v>
      </c>
      <c r="C6102" s="217">
        <v>82.000502947881301</v>
      </c>
    </row>
    <row r="6103" spans="2:3" x14ac:dyDescent="0.75">
      <c r="B6103" s="218">
        <v>6040</v>
      </c>
      <c r="C6103" s="217">
        <v>133.43813473573692</v>
      </c>
    </row>
    <row r="6104" spans="2:3" x14ac:dyDescent="0.75">
      <c r="B6104" s="218">
        <v>6041</v>
      </c>
      <c r="C6104" s="217">
        <v>93.764836362261519</v>
      </c>
    </row>
    <row r="6105" spans="2:3" x14ac:dyDescent="0.75">
      <c r="B6105" s="218">
        <v>6042</v>
      </c>
      <c r="C6105" s="217">
        <v>118.97563483974476</v>
      </c>
    </row>
    <row r="6106" spans="2:3" x14ac:dyDescent="0.75">
      <c r="B6106" s="218">
        <v>6043</v>
      </c>
      <c r="C6106" s="217">
        <v>88.68470044576776</v>
      </c>
    </row>
    <row r="6107" spans="2:3" x14ac:dyDescent="0.75">
      <c r="B6107" s="218">
        <v>6044</v>
      </c>
      <c r="C6107" s="217">
        <v>134.55638868090784</v>
      </c>
    </row>
    <row r="6108" spans="2:3" x14ac:dyDescent="0.75">
      <c r="B6108" s="218">
        <v>6045</v>
      </c>
      <c r="C6108" s="217">
        <v>119.10011623790531</v>
      </c>
    </row>
    <row r="6109" spans="2:3" x14ac:dyDescent="0.75">
      <c r="B6109" s="218">
        <v>6046</v>
      </c>
      <c r="C6109" s="217">
        <v>179.15374534581645</v>
      </c>
    </row>
    <row r="6110" spans="2:3" x14ac:dyDescent="0.75">
      <c r="B6110" s="218">
        <v>6047</v>
      </c>
      <c r="C6110" s="217">
        <v>118.20965668241301</v>
      </c>
    </row>
    <row r="6111" spans="2:3" x14ac:dyDescent="0.75">
      <c r="B6111" s="218">
        <v>6048</v>
      </c>
      <c r="C6111" s="217">
        <v>123.32667717164337</v>
      </c>
    </row>
    <row r="6112" spans="2:3" x14ac:dyDescent="0.75">
      <c r="B6112" s="218">
        <v>6049</v>
      </c>
      <c r="C6112" s="217">
        <v>103.30621470613339</v>
      </c>
    </row>
    <row r="6113" spans="2:3" x14ac:dyDescent="0.75">
      <c r="B6113" s="218">
        <v>6050</v>
      </c>
      <c r="C6113" s="217">
        <v>101.30019701678263</v>
      </c>
    </row>
    <row r="6114" spans="2:3" x14ac:dyDescent="0.75">
      <c r="B6114" s="218">
        <v>6051</v>
      </c>
      <c r="C6114" s="217">
        <v>175.89773299484753</v>
      </c>
    </row>
    <row r="6115" spans="2:3" x14ac:dyDescent="0.75">
      <c r="B6115" s="218">
        <v>6052</v>
      </c>
      <c r="C6115" s="217">
        <v>128.72237333325131</v>
      </c>
    </row>
    <row r="6116" spans="2:3" x14ac:dyDescent="0.75">
      <c r="B6116" s="218">
        <v>6053</v>
      </c>
      <c r="C6116" s="217">
        <v>175.12094952153328</v>
      </c>
    </row>
    <row r="6117" spans="2:3" x14ac:dyDescent="0.75">
      <c r="B6117" s="218">
        <v>6054</v>
      </c>
      <c r="C6117" s="217">
        <v>221.0844499750406</v>
      </c>
    </row>
    <row r="6118" spans="2:3" x14ac:dyDescent="0.75">
      <c r="B6118" s="218">
        <v>6055</v>
      </c>
      <c r="C6118" s="217">
        <v>123.06612891514442</v>
      </c>
    </row>
    <row r="6119" spans="2:3" x14ac:dyDescent="0.75">
      <c r="B6119" s="218">
        <v>6056</v>
      </c>
      <c r="C6119" s="217">
        <v>100.50693423158882</v>
      </c>
    </row>
    <row r="6120" spans="2:3" x14ac:dyDescent="0.75">
      <c r="B6120" s="218">
        <v>6057</v>
      </c>
      <c r="C6120" s="217">
        <v>95.447881644146079</v>
      </c>
    </row>
    <row r="6121" spans="2:3" x14ac:dyDescent="0.75">
      <c r="B6121" s="218">
        <v>6058</v>
      </c>
      <c r="C6121" s="217">
        <v>159.36444018589245</v>
      </c>
    </row>
    <row r="6122" spans="2:3" x14ac:dyDescent="0.75">
      <c r="B6122" s="218">
        <v>6059</v>
      </c>
      <c r="C6122" s="217">
        <v>134.49784236988248</v>
      </c>
    </row>
    <row r="6123" spans="2:3" x14ac:dyDescent="0.75">
      <c r="B6123" s="218">
        <v>6060</v>
      </c>
      <c r="C6123" s="217">
        <v>175.12144143291269</v>
      </c>
    </row>
    <row r="6124" spans="2:3" x14ac:dyDescent="0.75">
      <c r="B6124" s="218">
        <v>6061</v>
      </c>
      <c r="C6124" s="217">
        <v>139.68569076885763</v>
      </c>
    </row>
    <row r="6125" spans="2:3" x14ac:dyDescent="0.75">
      <c r="B6125" s="218">
        <v>6062</v>
      </c>
      <c r="C6125" s="217">
        <v>90.686952298977019</v>
      </c>
    </row>
    <row r="6126" spans="2:3" x14ac:dyDescent="0.75">
      <c r="B6126" s="218">
        <v>6063</v>
      </c>
      <c r="C6126" s="217">
        <v>97.870249486540487</v>
      </c>
    </row>
    <row r="6127" spans="2:3" x14ac:dyDescent="0.75">
      <c r="B6127" s="218">
        <v>6064</v>
      </c>
      <c r="C6127" s="217">
        <v>174.70153290428385</v>
      </c>
    </row>
    <row r="6128" spans="2:3" x14ac:dyDescent="0.75">
      <c r="B6128" s="218">
        <v>6065</v>
      </c>
      <c r="C6128" s="217">
        <v>137.47305756025705</v>
      </c>
    </row>
    <row r="6129" spans="2:3" x14ac:dyDescent="0.75">
      <c r="B6129" s="218">
        <v>6066</v>
      </c>
      <c r="C6129" s="217">
        <v>120.0763606599552</v>
      </c>
    </row>
    <row r="6130" spans="2:3" x14ac:dyDescent="0.75">
      <c r="B6130" s="218">
        <v>6067</v>
      </c>
      <c r="C6130" s="217">
        <v>130.38121513061571</v>
      </c>
    </row>
    <row r="6131" spans="2:3" x14ac:dyDescent="0.75">
      <c r="B6131" s="218">
        <v>6068</v>
      </c>
      <c r="C6131" s="217">
        <v>211.09079300327392</v>
      </c>
    </row>
    <row r="6132" spans="2:3" x14ac:dyDescent="0.75">
      <c r="B6132" s="218">
        <v>6069</v>
      </c>
      <c r="C6132" s="217">
        <v>107.77094492723576</v>
      </c>
    </row>
    <row r="6133" spans="2:3" x14ac:dyDescent="0.75">
      <c r="B6133" s="218">
        <v>6070</v>
      </c>
      <c r="C6133" s="217">
        <v>122.61152687096396</v>
      </c>
    </row>
    <row r="6134" spans="2:3" x14ac:dyDescent="0.75">
      <c r="B6134" s="218">
        <v>6071</v>
      </c>
      <c r="C6134" s="217">
        <v>148.11920965200093</v>
      </c>
    </row>
    <row r="6135" spans="2:3" x14ac:dyDescent="0.75">
      <c r="B6135" s="218">
        <v>6072</v>
      </c>
      <c r="C6135" s="217">
        <v>99.919829652096297</v>
      </c>
    </row>
    <row r="6136" spans="2:3" x14ac:dyDescent="0.75">
      <c r="B6136" s="218">
        <v>6073</v>
      </c>
      <c r="C6136" s="217">
        <v>134.69083329506654</v>
      </c>
    </row>
    <row r="6137" spans="2:3" x14ac:dyDescent="0.75">
      <c r="B6137" s="218">
        <v>6074</v>
      </c>
      <c r="C6137" s="217">
        <v>117.40669290133505</v>
      </c>
    </row>
    <row r="6138" spans="2:3" x14ac:dyDescent="0.75">
      <c r="B6138" s="218">
        <v>6075</v>
      </c>
      <c r="C6138" s="217">
        <v>143.6658484460155</v>
      </c>
    </row>
    <row r="6139" spans="2:3" x14ac:dyDescent="0.75">
      <c r="B6139" s="218">
        <v>6076</v>
      </c>
      <c r="C6139" s="217">
        <v>155.68122512568002</v>
      </c>
    </row>
    <row r="6140" spans="2:3" x14ac:dyDescent="0.75">
      <c r="B6140" s="218">
        <v>6077</v>
      </c>
      <c r="C6140" s="217">
        <v>140.9569245754449</v>
      </c>
    </row>
    <row r="6141" spans="2:3" x14ac:dyDescent="0.75">
      <c r="B6141" s="218">
        <v>6078</v>
      </c>
      <c r="C6141" s="217">
        <v>145.93794970360864</v>
      </c>
    </row>
    <row r="6142" spans="2:3" x14ac:dyDescent="0.75">
      <c r="B6142" s="218">
        <v>6079</v>
      </c>
      <c r="C6142" s="217">
        <v>148.92192460608484</v>
      </c>
    </row>
    <row r="6143" spans="2:3" x14ac:dyDescent="0.75">
      <c r="B6143" s="218">
        <v>6080</v>
      </c>
      <c r="C6143" s="217">
        <v>187.75934569977835</v>
      </c>
    </row>
    <row r="6144" spans="2:3" x14ac:dyDescent="0.75">
      <c r="B6144" s="218">
        <v>6081</v>
      </c>
      <c r="C6144" s="217">
        <v>118.83391421466874</v>
      </c>
    </row>
    <row r="6145" spans="2:3" x14ac:dyDescent="0.75">
      <c r="B6145" s="218">
        <v>6082</v>
      </c>
      <c r="C6145" s="217">
        <v>99.748132367069104</v>
      </c>
    </row>
    <row r="6146" spans="2:3" x14ac:dyDescent="0.75">
      <c r="B6146" s="218">
        <v>6083</v>
      </c>
      <c r="C6146" s="217">
        <v>182.85237220671368</v>
      </c>
    </row>
    <row r="6147" spans="2:3" x14ac:dyDescent="0.75">
      <c r="B6147" s="218">
        <v>6084</v>
      </c>
      <c r="C6147" s="217">
        <v>117.09322821455329</v>
      </c>
    </row>
    <row r="6148" spans="2:3" x14ac:dyDescent="0.75">
      <c r="B6148" s="218">
        <v>6085</v>
      </c>
      <c r="C6148" s="217">
        <v>169.66002557875663</v>
      </c>
    </row>
    <row r="6149" spans="2:3" x14ac:dyDescent="0.75">
      <c r="B6149" s="218">
        <v>6086</v>
      </c>
      <c r="C6149" s="217">
        <v>144.56496244168284</v>
      </c>
    </row>
    <row r="6150" spans="2:3" x14ac:dyDescent="0.75">
      <c r="B6150" s="218">
        <v>6087</v>
      </c>
      <c r="C6150" s="217">
        <v>115.54390960909438</v>
      </c>
    </row>
    <row r="6151" spans="2:3" x14ac:dyDescent="0.75">
      <c r="B6151" s="218">
        <v>6088</v>
      </c>
      <c r="C6151" s="217">
        <v>96.96331311675111</v>
      </c>
    </row>
    <row r="6152" spans="2:3" x14ac:dyDescent="0.75">
      <c r="B6152" s="218">
        <v>6089</v>
      </c>
      <c r="C6152" s="217">
        <v>135.92867206445285</v>
      </c>
    </row>
    <row r="6153" spans="2:3" x14ac:dyDescent="0.75">
      <c r="B6153" s="218">
        <v>6090</v>
      </c>
      <c r="C6153" s="217">
        <v>70.642983496855194</v>
      </c>
    </row>
    <row r="6154" spans="2:3" x14ac:dyDescent="0.75">
      <c r="B6154" s="218">
        <v>6091</v>
      </c>
      <c r="C6154" s="217">
        <v>146.27868060157783</v>
      </c>
    </row>
    <row r="6155" spans="2:3" x14ac:dyDescent="0.75">
      <c r="B6155" s="218">
        <v>6092</v>
      </c>
      <c r="C6155" s="217">
        <v>175.79833938470287</v>
      </c>
    </row>
    <row r="6156" spans="2:3" x14ac:dyDescent="0.75">
      <c r="B6156" s="218">
        <v>6093</v>
      </c>
      <c r="C6156" s="217">
        <v>95.615665044997684</v>
      </c>
    </row>
    <row r="6157" spans="2:3" x14ac:dyDescent="0.75">
      <c r="B6157" s="218">
        <v>6094</v>
      </c>
      <c r="C6157" s="217">
        <v>125.65727834104278</v>
      </c>
    </row>
    <row r="6158" spans="2:3" x14ac:dyDescent="0.75">
      <c r="B6158" s="218">
        <v>6095</v>
      </c>
      <c r="C6158" s="217">
        <v>119.07047151788471</v>
      </c>
    </row>
    <row r="6159" spans="2:3" x14ac:dyDescent="0.75">
      <c r="B6159" s="218">
        <v>6096</v>
      </c>
      <c r="C6159" s="217">
        <v>171.44789933593361</v>
      </c>
    </row>
    <row r="6160" spans="2:3" x14ac:dyDescent="0.75">
      <c r="B6160" s="218">
        <v>6097</v>
      </c>
      <c r="C6160" s="217">
        <v>134.55281584877903</v>
      </c>
    </row>
    <row r="6161" spans="2:3" x14ac:dyDescent="0.75">
      <c r="B6161" s="218">
        <v>6098</v>
      </c>
      <c r="C6161" s="217">
        <v>139.77360580969065</v>
      </c>
    </row>
    <row r="6162" spans="2:3" x14ac:dyDescent="0.75">
      <c r="B6162" s="218">
        <v>6099</v>
      </c>
      <c r="C6162" s="217">
        <v>143.93313832524294</v>
      </c>
    </row>
    <row r="6163" spans="2:3" x14ac:dyDescent="0.75">
      <c r="B6163" s="218">
        <v>6100</v>
      </c>
      <c r="C6163" s="217">
        <v>115.16932963437661</v>
      </c>
    </row>
    <row r="6164" spans="2:3" x14ac:dyDescent="0.75">
      <c r="B6164" s="218">
        <v>6101</v>
      </c>
      <c r="C6164" s="217">
        <v>231.32906945035697</v>
      </c>
    </row>
    <row r="6165" spans="2:3" x14ac:dyDescent="0.75">
      <c r="B6165" s="218">
        <v>6102</v>
      </c>
      <c r="C6165" s="217">
        <v>156.34683902202556</v>
      </c>
    </row>
    <row r="6166" spans="2:3" x14ac:dyDescent="0.75">
      <c r="B6166" s="218">
        <v>6103</v>
      </c>
      <c r="C6166" s="217">
        <v>107.09000356946551</v>
      </c>
    </row>
    <row r="6167" spans="2:3" x14ac:dyDescent="0.75">
      <c r="B6167" s="218">
        <v>6104</v>
      </c>
      <c r="C6167" s="217">
        <v>165.94347118484976</v>
      </c>
    </row>
    <row r="6168" spans="2:3" x14ac:dyDescent="0.75">
      <c r="B6168" s="218">
        <v>6105</v>
      </c>
      <c r="C6168" s="217">
        <v>147.34506015839682</v>
      </c>
    </row>
    <row r="6169" spans="2:3" x14ac:dyDescent="0.75">
      <c r="B6169" s="218">
        <v>6106</v>
      </c>
      <c r="C6169" s="217">
        <v>127.36193048813729</v>
      </c>
    </row>
    <row r="6170" spans="2:3" x14ac:dyDescent="0.75">
      <c r="B6170" s="218">
        <v>6107</v>
      </c>
      <c r="C6170" s="217">
        <v>149.18561719136312</v>
      </c>
    </row>
    <row r="6171" spans="2:3" x14ac:dyDescent="0.75">
      <c r="B6171" s="218">
        <v>6108</v>
      </c>
      <c r="C6171" s="217">
        <v>98.848607536400948</v>
      </c>
    </row>
    <row r="6172" spans="2:3" x14ac:dyDescent="0.75">
      <c r="B6172" s="218">
        <v>6109</v>
      </c>
      <c r="C6172" s="217">
        <v>114.91186103024592</v>
      </c>
    </row>
    <row r="6173" spans="2:3" x14ac:dyDescent="0.75">
      <c r="B6173" s="218">
        <v>6110</v>
      </c>
      <c r="C6173" s="217">
        <v>120.04167886085555</v>
      </c>
    </row>
    <row r="6174" spans="2:3" x14ac:dyDescent="0.75">
      <c r="B6174" s="218">
        <v>6111</v>
      </c>
      <c r="C6174" s="217">
        <v>94.35069660179731</v>
      </c>
    </row>
    <row r="6175" spans="2:3" x14ac:dyDescent="0.75">
      <c r="B6175" s="218">
        <v>6112</v>
      </c>
      <c r="C6175" s="217">
        <v>138.52803295711101</v>
      </c>
    </row>
    <row r="6176" spans="2:3" x14ac:dyDescent="0.75">
      <c r="B6176" s="218">
        <v>6113</v>
      </c>
      <c r="C6176" s="217">
        <v>132.9397589791559</v>
      </c>
    </row>
    <row r="6177" spans="2:3" x14ac:dyDescent="0.75">
      <c r="B6177" s="218">
        <v>6114</v>
      </c>
      <c r="C6177" s="217">
        <v>108.09531799229485</v>
      </c>
    </row>
    <row r="6178" spans="2:3" x14ac:dyDescent="0.75">
      <c r="B6178" s="218">
        <v>6115</v>
      </c>
      <c r="C6178" s="217">
        <v>60.397337675781309</v>
      </c>
    </row>
    <row r="6179" spans="2:3" x14ac:dyDescent="0.75">
      <c r="B6179" s="218">
        <v>6116</v>
      </c>
      <c r="C6179" s="217">
        <v>159.47402465999824</v>
      </c>
    </row>
    <row r="6180" spans="2:3" x14ac:dyDescent="0.75">
      <c r="B6180" s="218">
        <v>6117</v>
      </c>
      <c r="C6180" s="217">
        <v>182.24084567437143</v>
      </c>
    </row>
    <row r="6181" spans="2:3" x14ac:dyDescent="0.75">
      <c r="B6181" s="218">
        <v>6118</v>
      </c>
      <c r="C6181" s="217">
        <v>155.70247190148234</v>
      </c>
    </row>
    <row r="6182" spans="2:3" x14ac:dyDescent="0.75">
      <c r="B6182" s="218">
        <v>6119</v>
      </c>
      <c r="C6182" s="217">
        <v>201.42395110109416</v>
      </c>
    </row>
    <row r="6183" spans="2:3" x14ac:dyDescent="0.75">
      <c r="B6183" s="218">
        <v>6120</v>
      </c>
      <c r="C6183" s="217">
        <v>130.56342859496547</v>
      </c>
    </row>
    <row r="6184" spans="2:3" x14ac:dyDescent="0.75">
      <c r="B6184" s="218">
        <v>6121</v>
      </c>
      <c r="C6184" s="217">
        <v>131.56509715869515</v>
      </c>
    </row>
    <row r="6185" spans="2:3" x14ac:dyDescent="0.75">
      <c r="B6185" s="218">
        <v>6122</v>
      </c>
      <c r="C6185" s="217">
        <v>85.996421028699515</v>
      </c>
    </row>
    <row r="6186" spans="2:3" x14ac:dyDescent="0.75">
      <c r="B6186" s="218">
        <v>6123</v>
      </c>
      <c r="C6186" s="217">
        <v>115.95626553177726</v>
      </c>
    </row>
    <row r="6187" spans="2:3" x14ac:dyDescent="0.75">
      <c r="B6187" s="218">
        <v>6124</v>
      </c>
      <c r="C6187" s="217">
        <v>195.47589049194517</v>
      </c>
    </row>
    <row r="6188" spans="2:3" x14ac:dyDescent="0.75">
      <c r="B6188" s="218">
        <v>6125</v>
      </c>
      <c r="C6188" s="217">
        <v>121.84413310167783</v>
      </c>
    </row>
    <row r="6189" spans="2:3" x14ac:dyDescent="0.75">
      <c r="B6189" s="218">
        <v>6126</v>
      </c>
      <c r="C6189" s="217">
        <v>108.37293847355622</v>
      </c>
    </row>
    <row r="6190" spans="2:3" x14ac:dyDescent="0.75">
      <c r="B6190" s="218">
        <v>6127</v>
      </c>
      <c r="C6190" s="217">
        <v>57.619890950900512</v>
      </c>
    </row>
    <row r="6191" spans="2:3" x14ac:dyDescent="0.75">
      <c r="B6191" s="218">
        <v>6128</v>
      </c>
      <c r="C6191" s="217">
        <v>74.20427109643181</v>
      </c>
    </row>
    <row r="6192" spans="2:3" x14ac:dyDescent="0.75">
      <c r="B6192" s="218">
        <v>6129</v>
      </c>
      <c r="C6192" s="217">
        <v>107.28732048525235</v>
      </c>
    </row>
    <row r="6193" spans="2:3" x14ac:dyDescent="0.75">
      <c r="B6193" s="218">
        <v>6130</v>
      </c>
      <c r="C6193" s="217">
        <v>142.0436703440329</v>
      </c>
    </row>
    <row r="6194" spans="2:3" x14ac:dyDescent="0.75">
      <c r="B6194" s="218">
        <v>6131</v>
      </c>
      <c r="C6194" s="217">
        <v>93.663037839788473</v>
      </c>
    </row>
    <row r="6195" spans="2:3" x14ac:dyDescent="0.75">
      <c r="B6195" s="218">
        <v>6132</v>
      </c>
      <c r="C6195" s="217">
        <v>129.34546519153844</v>
      </c>
    </row>
    <row r="6196" spans="2:3" x14ac:dyDescent="0.75">
      <c r="B6196" s="218">
        <v>6133</v>
      </c>
      <c r="C6196" s="217">
        <v>155.40291412715516</v>
      </c>
    </row>
    <row r="6197" spans="2:3" x14ac:dyDescent="0.75">
      <c r="B6197" s="218">
        <v>6134</v>
      </c>
      <c r="C6197" s="217">
        <v>101.61058138251455</v>
      </c>
    </row>
    <row r="6198" spans="2:3" x14ac:dyDescent="0.75">
      <c r="B6198" s="218">
        <v>6135</v>
      </c>
      <c r="C6198" s="217">
        <v>156.19663525658839</v>
      </c>
    </row>
    <row r="6199" spans="2:3" x14ac:dyDescent="0.75">
      <c r="B6199" s="218">
        <v>6136</v>
      </c>
      <c r="C6199" s="217">
        <v>144.58988014906583</v>
      </c>
    </row>
    <row r="6200" spans="2:3" x14ac:dyDescent="0.75">
      <c r="B6200" s="218">
        <v>6137</v>
      </c>
      <c r="C6200" s="217">
        <v>104.13418450240702</v>
      </c>
    </row>
    <row r="6201" spans="2:3" x14ac:dyDescent="0.75">
      <c r="B6201" s="218">
        <v>6138</v>
      </c>
      <c r="C6201" s="217">
        <v>110.4995463151686</v>
      </c>
    </row>
    <row r="6202" spans="2:3" x14ac:dyDescent="0.75">
      <c r="B6202" s="218">
        <v>6139</v>
      </c>
      <c r="C6202" s="217">
        <v>103.16936266524097</v>
      </c>
    </row>
    <row r="6203" spans="2:3" x14ac:dyDescent="0.75">
      <c r="B6203" s="218">
        <v>6140</v>
      </c>
      <c r="C6203" s="217">
        <v>149.63730156244574</v>
      </c>
    </row>
    <row r="6204" spans="2:3" x14ac:dyDescent="0.75">
      <c r="B6204" s="218">
        <v>6141</v>
      </c>
      <c r="C6204" s="217">
        <v>138.38203957554006</v>
      </c>
    </row>
    <row r="6205" spans="2:3" x14ac:dyDescent="0.75">
      <c r="B6205" s="218">
        <v>6142</v>
      </c>
      <c r="C6205" s="217">
        <v>95.451845459534098</v>
      </c>
    </row>
    <row r="6206" spans="2:3" x14ac:dyDescent="0.75">
      <c r="B6206" s="218">
        <v>6143</v>
      </c>
      <c r="C6206" s="217">
        <v>141.1114693160506</v>
      </c>
    </row>
    <row r="6207" spans="2:3" x14ac:dyDescent="0.75">
      <c r="B6207" s="218">
        <v>6144</v>
      </c>
      <c r="C6207" s="217">
        <v>136.94861147874886</v>
      </c>
    </row>
    <row r="6208" spans="2:3" x14ac:dyDescent="0.75">
      <c r="B6208" s="218">
        <v>6145</v>
      </c>
      <c r="C6208" s="217">
        <v>159.92289504933771</v>
      </c>
    </row>
    <row r="6209" spans="2:3" x14ac:dyDescent="0.75">
      <c r="B6209" s="218">
        <v>6146</v>
      </c>
      <c r="C6209" s="217">
        <v>123.85198130232328</v>
      </c>
    </row>
    <row r="6210" spans="2:3" x14ac:dyDescent="0.75">
      <c r="B6210" s="218">
        <v>6147</v>
      </c>
      <c r="C6210" s="217">
        <v>75.865507637920203</v>
      </c>
    </row>
    <row r="6211" spans="2:3" x14ac:dyDescent="0.75">
      <c r="B6211" s="218">
        <v>6148</v>
      </c>
      <c r="C6211" s="217">
        <v>60.441380227060868</v>
      </c>
    </row>
    <row r="6212" spans="2:3" x14ac:dyDescent="0.75">
      <c r="B6212" s="218">
        <v>6149</v>
      </c>
      <c r="C6212" s="217">
        <v>116.63345771359216</v>
      </c>
    </row>
    <row r="6213" spans="2:3" x14ac:dyDescent="0.75">
      <c r="B6213" s="218">
        <v>6150</v>
      </c>
      <c r="C6213" s="217">
        <v>175.39006670210128</v>
      </c>
    </row>
    <row r="6214" spans="2:3" x14ac:dyDescent="0.75">
      <c r="B6214" s="218">
        <v>6151</v>
      </c>
      <c r="C6214" s="217">
        <v>182.69201252286732</v>
      </c>
    </row>
    <row r="6215" spans="2:3" x14ac:dyDescent="0.75">
      <c r="B6215" s="218">
        <v>6152</v>
      </c>
      <c r="C6215" s="217">
        <v>103.21756776022428</v>
      </c>
    </row>
    <row r="6216" spans="2:3" x14ac:dyDescent="0.75">
      <c r="B6216" s="218">
        <v>6153</v>
      </c>
      <c r="C6216" s="217">
        <v>143.34741786385587</v>
      </c>
    </row>
    <row r="6217" spans="2:3" x14ac:dyDescent="0.75">
      <c r="B6217" s="218">
        <v>6154</v>
      </c>
      <c r="C6217" s="217">
        <v>115.34210008404337</v>
      </c>
    </row>
    <row r="6218" spans="2:3" x14ac:dyDescent="0.75">
      <c r="B6218" s="218">
        <v>6155</v>
      </c>
      <c r="C6218" s="217">
        <v>137.81358625845942</v>
      </c>
    </row>
    <row r="6219" spans="2:3" x14ac:dyDescent="0.75">
      <c r="B6219" s="218">
        <v>6156</v>
      </c>
      <c r="C6219" s="217">
        <v>133.08124540250535</v>
      </c>
    </row>
    <row r="6220" spans="2:3" x14ac:dyDescent="0.75">
      <c r="B6220" s="218">
        <v>6157</v>
      </c>
      <c r="C6220" s="217">
        <v>117.66906445771008</v>
      </c>
    </row>
    <row r="6221" spans="2:3" x14ac:dyDescent="0.75">
      <c r="B6221" s="218">
        <v>6158</v>
      </c>
      <c r="C6221" s="217">
        <v>160.85733259679967</v>
      </c>
    </row>
    <row r="6222" spans="2:3" x14ac:dyDescent="0.75">
      <c r="B6222" s="218">
        <v>6159</v>
      </c>
      <c r="C6222" s="217">
        <v>101.31102269979553</v>
      </c>
    </row>
    <row r="6223" spans="2:3" x14ac:dyDescent="0.75">
      <c r="B6223" s="218">
        <v>6160</v>
      </c>
      <c r="C6223" s="217">
        <v>122.62126576647866</v>
      </c>
    </row>
    <row r="6224" spans="2:3" x14ac:dyDescent="0.75">
      <c r="B6224" s="218">
        <v>6161</v>
      </c>
      <c r="C6224" s="217">
        <v>95.12344331831568</v>
      </c>
    </row>
    <row r="6225" spans="2:3" x14ac:dyDescent="0.75">
      <c r="B6225" s="218">
        <v>6162</v>
      </c>
      <c r="C6225" s="217">
        <v>178.99597918935433</v>
      </c>
    </row>
    <row r="6226" spans="2:3" x14ac:dyDescent="0.75">
      <c r="B6226" s="218">
        <v>6163</v>
      </c>
      <c r="C6226" s="217">
        <v>165.66527744430823</v>
      </c>
    </row>
    <row r="6227" spans="2:3" x14ac:dyDescent="0.75">
      <c r="B6227" s="218">
        <v>6164</v>
      </c>
      <c r="C6227" s="217">
        <v>189.32855850022392</v>
      </c>
    </row>
    <row r="6228" spans="2:3" x14ac:dyDescent="0.75">
      <c r="B6228" s="218">
        <v>6165</v>
      </c>
      <c r="C6228" s="217">
        <v>117.80017918997477</v>
      </c>
    </row>
    <row r="6229" spans="2:3" x14ac:dyDescent="0.75">
      <c r="B6229" s="218">
        <v>6166</v>
      </c>
      <c r="C6229" s="217">
        <v>137.0098486237026</v>
      </c>
    </row>
    <row r="6230" spans="2:3" x14ac:dyDescent="0.75">
      <c r="B6230" s="218">
        <v>6167</v>
      </c>
      <c r="C6230" s="217">
        <v>185.25756108326368</v>
      </c>
    </row>
    <row r="6231" spans="2:3" x14ac:dyDescent="0.75">
      <c r="B6231" s="218">
        <v>6168</v>
      </c>
      <c r="C6231" s="217">
        <v>161.3336593747041</v>
      </c>
    </row>
    <row r="6232" spans="2:3" x14ac:dyDescent="0.75">
      <c r="B6232" s="218">
        <v>6169</v>
      </c>
      <c r="C6232" s="217">
        <v>152.94133242939523</v>
      </c>
    </row>
    <row r="6233" spans="2:3" x14ac:dyDescent="0.75">
      <c r="B6233" s="218">
        <v>6170</v>
      </c>
      <c r="C6233" s="217">
        <v>124.12979578018357</v>
      </c>
    </row>
    <row r="6234" spans="2:3" x14ac:dyDescent="0.75">
      <c r="B6234" s="218">
        <v>6171</v>
      </c>
      <c r="C6234" s="217">
        <v>119.54153969919071</v>
      </c>
    </row>
    <row r="6235" spans="2:3" x14ac:dyDescent="0.75">
      <c r="B6235" s="218">
        <v>6172</v>
      </c>
      <c r="C6235" s="217">
        <v>127.75415968646178</v>
      </c>
    </row>
    <row r="6236" spans="2:3" x14ac:dyDescent="0.75">
      <c r="B6236" s="218">
        <v>6173</v>
      </c>
      <c r="C6236" s="217">
        <v>128.43269686175395</v>
      </c>
    </row>
    <row r="6237" spans="2:3" x14ac:dyDescent="0.75">
      <c r="B6237" s="218">
        <v>6174</v>
      </c>
      <c r="C6237" s="217">
        <v>177.11578665617498</v>
      </c>
    </row>
    <row r="6238" spans="2:3" x14ac:dyDescent="0.75">
      <c r="B6238" s="218">
        <v>6175</v>
      </c>
      <c r="C6238" s="217">
        <v>86.706931866266828</v>
      </c>
    </row>
    <row r="6239" spans="2:3" x14ac:dyDescent="0.75">
      <c r="B6239" s="218">
        <v>6176</v>
      </c>
      <c r="C6239" s="217">
        <v>154.8642400338862</v>
      </c>
    </row>
    <row r="6240" spans="2:3" x14ac:dyDescent="0.75">
      <c r="B6240" s="218">
        <v>6177</v>
      </c>
      <c r="C6240" s="217">
        <v>127.424324071615</v>
      </c>
    </row>
    <row r="6241" spans="2:3" x14ac:dyDescent="0.75">
      <c r="B6241" s="218">
        <v>6178</v>
      </c>
      <c r="C6241" s="217">
        <v>115.93007100814751</v>
      </c>
    </row>
    <row r="6242" spans="2:3" x14ac:dyDescent="0.75">
      <c r="B6242" s="218">
        <v>6179</v>
      </c>
      <c r="C6242" s="217">
        <v>80.117615734697793</v>
      </c>
    </row>
    <row r="6243" spans="2:3" x14ac:dyDescent="0.75">
      <c r="B6243" s="218">
        <v>6180</v>
      </c>
      <c r="C6243" s="217">
        <v>94.295094131564767</v>
      </c>
    </row>
    <row r="6244" spans="2:3" x14ac:dyDescent="0.75">
      <c r="B6244" s="218">
        <v>6181</v>
      </c>
      <c r="C6244" s="217">
        <v>193.44152759920956</v>
      </c>
    </row>
    <row r="6245" spans="2:3" x14ac:dyDescent="0.75">
      <c r="B6245" s="218">
        <v>6182</v>
      </c>
      <c r="C6245" s="217">
        <v>108.36013690006683</v>
      </c>
    </row>
    <row r="6246" spans="2:3" x14ac:dyDescent="0.75">
      <c r="B6246" s="218">
        <v>6183</v>
      </c>
      <c r="C6246" s="217">
        <v>128.48580051316083</v>
      </c>
    </row>
    <row r="6247" spans="2:3" x14ac:dyDescent="0.75">
      <c r="B6247" s="218">
        <v>6184</v>
      </c>
      <c r="C6247" s="217">
        <v>161.14075138039203</v>
      </c>
    </row>
    <row r="6248" spans="2:3" x14ac:dyDescent="0.75">
      <c r="B6248" s="218">
        <v>6185</v>
      </c>
      <c r="C6248" s="217">
        <v>81.086757127118574</v>
      </c>
    </row>
    <row r="6249" spans="2:3" x14ac:dyDescent="0.75">
      <c r="B6249" s="218">
        <v>6186</v>
      </c>
      <c r="C6249" s="217">
        <v>88.817474649511084</v>
      </c>
    </row>
    <row r="6250" spans="2:3" x14ac:dyDescent="0.75">
      <c r="B6250" s="218">
        <v>6187</v>
      </c>
      <c r="C6250" s="217">
        <v>54.421684956930463</v>
      </c>
    </row>
    <row r="6251" spans="2:3" x14ac:dyDescent="0.75">
      <c r="B6251" s="218">
        <v>6188</v>
      </c>
      <c r="C6251" s="217">
        <v>124.21470636013268</v>
      </c>
    </row>
    <row r="6252" spans="2:3" x14ac:dyDescent="0.75">
      <c r="B6252" s="218">
        <v>6189</v>
      </c>
      <c r="C6252" s="217">
        <v>100.74183908317437</v>
      </c>
    </row>
    <row r="6253" spans="2:3" x14ac:dyDescent="0.75">
      <c r="B6253" s="218">
        <v>6190</v>
      </c>
      <c r="C6253" s="217">
        <v>149.68665464051571</v>
      </c>
    </row>
    <row r="6254" spans="2:3" x14ac:dyDescent="0.75">
      <c r="B6254" s="218">
        <v>6191</v>
      </c>
      <c r="C6254" s="217">
        <v>162.90774439512558</v>
      </c>
    </row>
    <row r="6255" spans="2:3" x14ac:dyDescent="0.75">
      <c r="B6255" s="218">
        <v>6192</v>
      </c>
      <c r="C6255" s="217">
        <v>127.4139696477112</v>
      </c>
    </row>
    <row r="6256" spans="2:3" x14ac:dyDescent="0.75">
      <c r="B6256" s="218">
        <v>6193</v>
      </c>
      <c r="C6256" s="217">
        <v>158.8342125316982</v>
      </c>
    </row>
    <row r="6257" spans="2:3" x14ac:dyDescent="0.75">
      <c r="B6257" s="218">
        <v>6194</v>
      </c>
      <c r="C6257" s="217">
        <v>122.41263518937983</v>
      </c>
    </row>
    <row r="6258" spans="2:3" x14ac:dyDescent="0.75">
      <c r="B6258" s="218">
        <v>6195</v>
      </c>
      <c r="C6258" s="217">
        <v>85.996497077705214</v>
      </c>
    </row>
    <row r="6259" spans="2:3" x14ac:dyDescent="0.75">
      <c r="B6259" s="218">
        <v>6196</v>
      </c>
      <c r="C6259" s="217">
        <v>148.84668278848662</v>
      </c>
    </row>
    <row r="6260" spans="2:3" x14ac:dyDescent="0.75">
      <c r="B6260" s="218">
        <v>6197</v>
      </c>
      <c r="C6260" s="217">
        <v>109.43033492500952</v>
      </c>
    </row>
    <row r="6261" spans="2:3" x14ac:dyDescent="0.75">
      <c r="B6261" s="218">
        <v>6198</v>
      </c>
      <c r="C6261" s="217">
        <v>102.84875142108315</v>
      </c>
    </row>
    <row r="6262" spans="2:3" x14ac:dyDescent="0.75">
      <c r="B6262" s="218">
        <v>6199</v>
      </c>
      <c r="C6262" s="217">
        <v>166.70373051404212</v>
      </c>
    </row>
    <row r="6263" spans="2:3" x14ac:dyDescent="0.75">
      <c r="B6263" s="218">
        <v>6200</v>
      </c>
      <c r="C6263" s="217">
        <v>163.59318272775775</v>
      </c>
    </row>
    <row r="6264" spans="2:3" x14ac:dyDescent="0.75">
      <c r="B6264" s="218">
        <v>6201</v>
      </c>
      <c r="C6264" s="217">
        <v>155.46156329732037</v>
      </c>
    </row>
    <row r="6265" spans="2:3" x14ac:dyDescent="0.75">
      <c r="B6265" s="218">
        <v>6202</v>
      </c>
      <c r="C6265" s="217">
        <v>139.97061189917937</v>
      </c>
    </row>
    <row r="6266" spans="2:3" x14ac:dyDescent="0.75">
      <c r="B6266" s="218">
        <v>6203</v>
      </c>
      <c r="C6266" s="217">
        <v>135.98885026142153</v>
      </c>
    </row>
    <row r="6267" spans="2:3" x14ac:dyDescent="0.75">
      <c r="B6267" s="218">
        <v>6204</v>
      </c>
      <c r="C6267" s="217">
        <v>131.17052593540996</v>
      </c>
    </row>
    <row r="6268" spans="2:3" x14ac:dyDescent="0.75">
      <c r="B6268" s="218">
        <v>6205</v>
      </c>
      <c r="C6268" s="217">
        <v>86.653684517883732</v>
      </c>
    </row>
    <row r="6269" spans="2:3" x14ac:dyDescent="0.75">
      <c r="B6269" s="218">
        <v>6206</v>
      </c>
      <c r="C6269" s="217">
        <v>122.17072628129236</v>
      </c>
    </row>
    <row r="6270" spans="2:3" x14ac:dyDescent="0.75">
      <c r="B6270" s="218">
        <v>6207</v>
      </c>
      <c r="C6270" s="217">
        <v>118.37202758666614</v>
      </c>
    </row>
    <row r="6271" spans="2:3" x14ac:dyDescent="0.75">
      <c r="B6271" s="218">
        <v>6208</v>
      </c>
      <c r="C6271" s="217">
        <v>202.07126600752247</v>
      </c>
    </row>
    <row r="6272" spans="2:3" x14ac:dyDescent="0.75">
      <c r="B6272" s="218">
        <v>6209</v>
      </c>
      <c r="C6272" s="217">
        <v>130.40561647240077</v>
      </c>
    </row>
    <row r="6273" spans="2:3" x14ac:dyDescent="0.75">
      <c r="B6273" s="218">
        <v>6210</v>
      </c>
      <c r="C6273" s="217">
        <v>205.50021184173687</v>
      </c>
    </row>
    <row r="6274" spans="2:3" x14ac:dyDescent="0.75">
      <c r="B6274" s="218">
        <v>6211</v>
      </c>
      <c r="C6274" s="217">
        <v>121.82419655881083</v>
      </c>
    </row>
    <row r="6275" spans="2:3" x14ac:dyDescent="0.75">
      <c r="B6275" s="218">
        <v>6212</v>
      </c>
      <c r="C6275" s="217">
        <v>125.12247198342099</v>
      </c>
    </row>
    <row r="6276" spans="2:3" x14ac:dyDescent="0.75">
      <c r="B6276" s="218">
        <v>6213</v>
      </c>
      <c r="C6276" s="217">
        <v>133.76884096920179</v>
      </c>
    </row>
    <row r="6277" spans="2:3" x14ac:dyDescent="0.75">
      <c r="B6277" s="218">
        <v>6214</v>
      </c>
      <c r="C6277" s="217">
        <v>157.9104070845467</v>
      </c>
    </row>
    <row r="6278" spans="2:3" x14ac:dyDescent="0.75">
      <c r="B6278" s="218">
        <v>6215</v>
      </c>
      <c r="C6278" s="217">
        <v>111.04372527739834</v>
      </c>
    </row>
    <row r="6279" spans="2:3" x14ac:dyDescent="0.75">
      <c r="B6279" s="218">
        <v>6216</v>
      </c>
      <c r="C6279" s="217">
        <v>124.98823730399113</v>
      </c>
    </row>
    <row r="6280" spans="2:3" x14ac:dyDescent="0.75">
      <c r="B6280" s="218">
        <v>6217</v>
      </c>
      <c r="C6280" s="217">
        <v>121.04371868078103</v>
      </c>
    </row>
    <row r="6281" spans="2:3" x14ac:dyDescent="0.75">
      <c r="B6281" s="218">
        <v>6218</v>
      </c>
      <c r="C6281" s="217">
        <v>91.389650291529492</v>
      </c>
    </row>
    <row r="6282" spans="2:3" x14ac:dyDescent="0.75">
      <c r="B6282" s="218">
        <v>6219</v>
      </c>
      <c r="C6282" s="217">
        <v>141.43563135585478</v>
      </c>
    </row>
    <row r="6283" spans="2:3" x14ac:dyDescent="0.75">
      <c r="B6283" s="218">
        <v>6220</v>
      </c>
      <c r="C6283" s="217">
        <v>77.56955114666593</v>
      </c>
    </row>
    <row r="6284" spans="2:3" x14ac:dyDescent="0.75">
      <c r="B6284" s="218">
        <v>6221</v>
      </c>
      <c r="C6284" s="217">
        <v>152.34694952204447</v>
      </c>
    </row>
    <row r="6285" spans="2:3" x14ac:dyDescent="0.75">
      <c r="B6285" s="218">
        <v>6222</v>
      </c>
      <c r="C6285" s="217">
        <v>152.07230025869703</v>
      </c>
    </row>
    <row r="6286" spans="2:3" x14ac:dyDescent="0.75">
      <c r="B6286" s="218">
        <v>6223</v>
      </c>
      <c r="C6286" s="217">
        <v>138.27978826812134</v>
      </c>
    </row>
    <row r="6287" spans="2:3" x14ac:dyDescent="0.75">
      <c r="B6287" s="218">
        <v>6224</v>
      </c>
      <c r="C6287" s="217">
        <v>86.895035409252571</v>
      </c>
    </row>
    <row r="6288" spans="2:3" x14ac:dyDescent="0.75">
      <c r="B6288" s="218">
        <v>6225</v>
      </c>
      <c r="C6288" s="217">
        <v>116.54849326414296</v>
      </c>
    </row>
    <row r="6289" spans="2:3" x14ac:dyDescent="0.75">
      <c r="B6289" s="218">
        <v>6226</v>
      </c>
      <c r="C6289" s="217">
        <v>77.447924310874399</v>
      </c>
    </row>
    <row r="6290" spans="2:3" x14ac:dyDescent="0.75">
      <c r="B6290" s="218">
        <v>6227</v>
      </c>
      <c r="C6290" s="217">
        <v>186.72332305498747</v>
      </c>
    </row>
    <row r="6291" spans="2:3" x14ac:dyDescent="0.75">
      <c r="B6291" s="218">
        <v>6228</v>
      </c>
      <c r="C6291" s="217">
        <v>126.95167888324224</v>
      </c>
    </row>
    <row r="6292" spans="2:3" x14ac:dyDescent="0.75">
      <c r="B6292" s="218">
        <v>6229</v>
      </c>
      <c r="C6292" s="217">
        <v>133.3057655143306</v>
      </c>
    </row>
    <row r="6293" spans="2:3" x14ac:dyDescent="0.75">
      <c r="B6293" s="218">
        <v>6230</v>
      </c>
      <c r="C6293" s="217">
        <v>115.16132108316755</v>
      </c>
    </row>
    <row r="6294" spans="2:3" x14ac:dyDescent="0.75">
      <c r="B6294" s="218">
        <v>6231</v>
      </c>
      <c r="C6294" s="217">
        <v>120.02898677170363</v>
      </c>
    </row>
    <row r="6295" spans="2:3" x14ac:dyDescent="0.75">
      <c r="B6295" s="218">
        <v>6232</v>
      </c>
      <c r="C6295" s="217">
        <v>117.82150612954858</v>
      </c>
    </row>
    <row r="6296" spans="2:3" x14ac:dyDescent="0.75">
      <c r="B6296" s="218">
        <v>6233</v>
      </c>
      <c r="C6296" s="217">
        <v>89.967225368011</v>
      </c>
    </row>
    <row r="6297" spans="2:3" x14ac:dyDescent="0.75">
      <c r="B6297" s="218">
        <v>6234</v>
      </c>
      <c r="C6297" s="217">
        <v>97.628322276986111</v>
      </c>
    </row>
    <row r="6298" spans="2:3" x14ac:dyDescent="0.75">
      <c r="B6298" s="218">
        <v>6235</v>
      </c>
      <c r="C6298" s="217">
        <v>191.72278125378762</v>
      </c>
    </row>
    <row r="6299" spans="2:3" x14ac:dyDescent="0.75">
      <c r="B6299" s="218">
        <v>6236</v>
      </c>
      <c r="C6299" s="217">
        <v>109.51047747165134</v>
      </c>
    </row>
    <row r="6300" spans="2:3" x14ac:dyDescent="0.75">
      <c r="B6300" s="218">
        <v>6237</v>
      </c>
      <c r="C6300" s="217">
        <v>96.684541578465783</v>
      </c>
    </row>
    <row r="6301" spans="2:3" x14ac:dyDescent="0.75">
      <c r="B6301" s="218">
        <v>6238</v>
      </c>
      <c r="C6301" s="217">
        <v>151.47281705242867</v>
      </c>
    </row>
    <row r="6302" spans="2:3" x14ac:dyDescent="0.75">
      <c r="B6302" s="218">
        <v>6239</v>
      </c>
      <c r="C6302" s="217">
        <v>163.23513018142054</v>
      </c>
    </row>
    <row r="6303" spans="2:3" x14ac:dyDescent="0.75">
      <c r="B6303" s="218">
        <v>6240</v>
      </c>
      <c r="C6303" s="217">
        <v>137.00236201406142</v>
      </c>
    </row>
    <row r="6304" spans="2:3" x14ac:dyDescent="0.75">
      <c r="B6304" s="218">
        <v>6241</v>
      </c>
      <c r="C6304" s="217">
        <v>97.476149864690797</v>
      </c>
    </row>
    <row r="6305" spans="2:3" x14ac:dyDescent="0.75">
      <c r="B6305" s="218">
        <v>6242</v>
      </c>
      <c r="C6305" s="217">
        <v>160.23246267152703</v>
      </c>
    </row>
    <row r="6306" spans="2:3" x14ac:dyDescent="0.75">
      <c r="B6306" s="218">
        <v>6243</v>
      </c>
      <c r="C6306" s="217">
        <v>166.16899865861572</v>
      </c>
    </row>
    <row r="6307" spans="2:3" x14ac:dyDescent="0.75">
      <c r="B6307" s="218">
        <v>6244</v>
      </c>
      <c r="C6307" s="217">
        <v>96.298624094864692</v>
      </c>
    </row>
    <row r="6308" spans="2:3" x14ac:dyDescent="0.75">
      <c r="B6308" s="218">
        <v>6245</v>
      </c>
      <c r="C6308" s="217">
        <v>124.91980182489685</v>
      </c>
    </row>
    <row r="6309" spans="2:3" x14ac:dyDescent="0.75">
      <c r="B6309" s="218">
        <v>6246</v>
      </c>
      <c r="C6309" s="217">
        <v>76.231392392314532</v>
      </c>
    </row>
    <row r="6310" spans="2:3" x14ac:dyDescent="0.75">
      <c r="B6310" s="218">
        <v>6247</v>
      </c>
      <c r="C6310" s="217">
        <v>129.11496193161028</v>
      </c>
    </row>
    <row r="6311" spans="2:3" x14ac:dyDescent="0.75">
      <c r="B6311" s="218">
        <v>6248</v>
      </c>
      <c r="C6311" s="217">
        <v>132.21400684016396</v>
      </c>
    </row>
    <row r="6312" spans="2:3" x14ac:dyDescent="0.75">
      <c r="B6312" s="218">
        <v>6249</v>
      </c>
      <c r="C6312" s="217">
        <v>122.98128220277223</v>
      </c>
    </row>
    <row r="6313" spans="2:3" x14ac:dyDescent="0.75">
      <c r="B6313" s="218">
        <v>6250</v>
      </c>
      <c r="C6313" s="217">
        <v>134.92514937929218</v>
      </c>
    </row>
    <row r="6314" spans="2:3" x14ac:dyDescent="0.75">
      <c r="B6314" s="218">
        <v>6251</v>
      </c>
      <c r="C6314" s="217">
        <v>102.17546584636852</v>
      </c>
    </row>
    <row r="6315" spans="2:3" x14ac:dyDescent="0.75">
      <c r="B6315" s="218">
        <v>6252</v>
      </c>
      <c r="C6315" s="217">
        <v>81.241118711757125</v>
      </c>
    </row>
    <row r="6316" spans="2:3" x14ac:dyDescent="0.75">
      <c r="B6316" s="218">
        <v>6253</v>
      </c>
      <c r="C6316" s="217">
        <v>131.67206815873737</v>
      </c>
    </row>
    <row r="6317" spans="2:3" x14ac:dyDescent="0.75">
      <c r="B6317" s="218">
        <v>6254</v>
      </c>
      <c r="C6317" s="217">
        <v>171.04045278436794</v>
      </c>
    </row>
    <row r="6318" spans="2:3" x14ac:dyDescent="0.75">
      <c r="B6318" s="218">
        <v>6255</v>
      </c>
      <c r="C6318" s="217">
        <v>114.30013414711485</v>
      </c>
    </row>
    <row r="6319" spans="2:3" x14ac:dyDescent="0.75">
      <c r="B6319" s="218">
        <v>6256</v>
      </c>
      <c r="C6319" s="217">
        <v>130.59968678436607</v>
      </c>
    </row>
    <row r="6320" spans="2:3" x14ac:dyDescent="0.75">
      <c r="B6320" s="218">
        <v>6257</v>
      </c>
      <c r="C6320" s="217">
        <v>114.05598183597486</v>
      </c>
    </row>
    <row r="6321" spans="2:3" x14ac:dyDescent="0.75">
      <c r="B6321" s="218">
        <v>6258</v>
      </c>
      <c r="C6321" s="217">
        <v>142.40829019477292</v>
      </c>
    </row>
    <row r="6322" spans="2:3" x14ac:dyDescent="0.75">
      <c r="B6322" s="218">
        <v>6259</v>
      </c>
      <c r="C6322" s="217">
        <v>106.83942576178637</v>
      </c>
    </row>
    <row r="6323" spans="2:3" x14ac:dyDescent="0.75">
      <c r="B6323" s="218">
        <v>6260</v>
      </c>
      <c r="C6323" s="217">
        <v>172.10337121593895</v>
      </c>
    </row>
    <row r="6324" spans="2:3" x14ac:dyDescent="0.75">
      <c r="B6324" s="218">
        <v>6261</v>
      </c>
      <c r="C6324" s="217">
        <v>110.15876810685111</v>
      </c>
    </row>
    <row r="6325" spans="2:3" x14ac:dyDescent="0.75">
      <c r="B6325" s="218">
        <v>6262</v>
      </c>
      <c r="C6325" s="217">
        <v>85.080151273374497</v>
      </c>
    </row>
    <row r="6326" spans="2:3" x14ac:dyDescent="0.75">
      <c r="B6326" s="218">
        <v>6263</v>
      </c>
      <c r="C6326" s="217">
        <v>192.30968076224437</v>
      </c>
    </row>
    <row r="6327" spans="2:3" x14ac:dyDescent="0.75">
      <c r="B6327" s="218">
        <v>6264</v>
      </c>
      <c r="C6327" s="217">
        <v>126.40230014448117</v>
      </c>
    </row>
    <row r="6328" spans="2:3" x14ac:dyDescent="0.75">
      <c r="B6328" s="218">
        <v>6265</v>
      </c>
      <c r="C6328" s="217">
        <v>109.14406645018272</v>
      </c>
    </row>
    <row r="6329" spans="2:3" x14ac:dyDescent="0.75">
      <c r="B6329" s="218">
        <v>6266</v>
      </c>
      <c r="C6329" s="217">
        <v>101.33762098622076</v>
      </c>
    </row>
    <row r="6330" spans="2:3" x14ac:dyDescent="0.75">
      <c r="B6330" s="218">
        <v>6267</v>
      </c>
      <c r="C6330" s="217">
        <v>167.46388324281827</v>
      </c>
    </row>
    <row r="6331" spans="2:3" x14ac:dyDescent="0.75">
      <c r="B6331" s="218">
        <v>6268</v>
      </c>
      <c r="C6331" s="217">
        <v>136.47624622201619</v>
      </c>
    </row>
    <row r="6332" spans="2:3" x14ac:dyDescent="0.75">
      <c r="B6332" s="218">
        <v>6269</v>
      </c>
      <c r="C6332" s="217">
        <v>109.86573200551861</v>
      </c>
    </row>
    <row r="6333" spans="2:3" x14ac:dyDescent="0.75">
      <c r="B6333" s="218">
        <v>6270</v>
      </c>
      <c r="C6333" s="217">
        <v>110.51032466420931</v>
      </c>
    </row>
    <row r="6334" spans="2:3" x14ac:dyDescent="0.75">
      <c r="B6334" s="218">
        <v>6271</v>
      </c>
      <c r="C6334" s="217">
        <v>132.64969454342435</v>
      </c>
    </row>
    <row r="6335" spans="2:3" x14ac:dyDescent="0.75">
      <c r="B6335" s="218">
        <v>6272</v>
      </c>
      <c r="C6335" s="217">
        <v>147.95265852874891</v>
      </c>
    </row>
    <row r="6336" spans="2:3" x14ac:dyDescent="0.75">
      <c r="B6336" s="218">
        <v>6273</v>
      </c>
      <c r="C6336" s="217">
        <v>109.50210370590376</v>
      </c>
    </row>
    <row r="6337" spans="2:3" x14ac:dyDescent="0.75">
      <c r="B6337" s="218">
        <v>6274</v>
      </c>
      <c r="C6337" s="217">
        <v>202.84512256609636</v>
      </c>
    </row>
    <row r="6338" spans="2:3" x14ac:dyDescent="0.75">
      <c r="B6338" s="218">
        <v>6275</v>
      </c>
      <c r="C6338" s="217">
        <v>124.9766237806741</v>
      </c>
    </row>
    <row r="6339" spans="2:3" x14ac:dyDescent="0.75">
      <c r="B6339" s="218">
        <v>6276</v>
      </c>
      <c r="C6339" s="217">
        <v>121.28387613777127</v>
      </c>
    </row>
    <row r="6340" spans="2:3" x14ac:dyDescent="0.75">
      <c r="B6340" s="218">
        <v>6277</v>
      </c>
      <c r="C6340" s="217">
        <v>165.40340153372969</v>
      </c>
    </row>
    <row r="6341" spans="2:3" x14ac:dyDescent="0.75">
      <c r="B6341" s="218">
        <v>6278</v>
      </c>
      <c r="C6341" s="217">
        <v>182.49249885639591</v>
      </c>
    </row>
    <row r="6342" spans="2:3" x14ac:dyDescent="0.75">
      <c r="B6342" s="218">
        <v>6279</v>
      </c>
      <c r="C6342" s="217">
        <v>153.1565702363655</v>
      </c>
    </row>
    <row r="6343" spans="2:3" x14ac:dyDescent="0.75">
      <c r="B6343" s="218">
        <v>6280</v>
      </c>
      <c r="C6343" s="217">
        <v>142.89848886193033</v>
      </c>
    </row>
    <row r="6344" spans="2:3" x14ac:dyDescent="0.75">
      <c r="B6344" s="218">
        <v>6281</v>
      </c>
      <c r="C6344" s="217">
        <v>142.97309249785914</v>
      </c>
    </row>
    <row r="6345" spans="2:3" x14ac:dyDescent="0.75">
      <c r="B6345" s="218">
        <v>6282</v>
      </c>
      <c r="C6345" s="217">
        <v>104.86439347467184</v>
      </c>
    </row>
    <row r="6346" spans="2:3" x14ac:dyDescent="0.75">
      <c r="B6346" s="218">
        <v>6283</v>
      </c>
      <c r="C6346" s="217">
        <v>145.34743030021431</v>
      </c>
    </row>
    <row r="6347" spans="2:3" x14ac:dyDescent="0.75">
      <c r="B6347" s="218">
        <v>6284</v>
      </c>
      <c r="C6347" s="217">
        <v>85.75692638742288</v>
      </c>
    </row>
    <row r="6348" spans="2:3" x14ac:dyDescent="0.75">
      <c r="B6348" s="218">
        <v>6285</v>
      </c>
      <c r="C6348" s="217">
        <v>129.99119811534479</v>
      </c>
    </row>
    <row r="6349" spans="2:3" x14ac:dyDescent="0.75">
      <c r="B6349" s="218">
        <v>6286</v>
      </c>
      <c r="C6349" s="217">
        <v>137.65107032406252</v>
      </c>
    </row>
    <row r="6350" spans="2:3" x14ac:dyDescent="0.75">
      <c r="B6350" s="218">
        <v>6287</v>
      </c>
      <c r="C6350" s="217">
        <v>131.26461772157023</v>
      </c>
    </row>
    <row r="6351" spans="2:3" x14ac:dyDescent="0.75">
      <c r="B6351" s="218">
        <v>6288</v>
      </c>
      <c r="C6351" s="217">
        <v>140.21066159363158</v>
      </c>
    </row>
    <row r="6352" spans="2:3" x14ac:dyDescent="0.75">
      <c r="B6352" s="218">
        <v>6289</v>
      </c>
      <c r="C6352" s="217">
        <v>103.69807499100165</v>
      </c>
    </row>
    <row r="6353" spans="2:3" x14ac:dyDescent="0.75">
      <c r="B6353" s="218">
        <v>6290</v>
      </c>
      <c r="C6353" s="217">
        <v>129.13989370229328</v>
      </c>
    </row>
    <row r="6354" spans="2:3" x14ac:dyDescent="0.75">
      <c r="B6354" s="218">
        <v>6291</v>
      </c>
      <c r="C6354" s="217">
        <v>87.452370546150021</v>
      </c>
    </row>
    <row r="6355" spans="2:3" x14ac:dyDescent="0.75">
      <c r="B6355" s="218">
        <v>6292</v>
      </c>
      <c r="C6355" s="217">
        <v>111.9966642936339</v>
      </c>
    </row>
    <row r="6356" spans="2:3" x14ac:dyDescent="0.75">
      <c r="B6356" s="218">
        <v>6293</v>
      </c>
      <c r="C6356" s="217">
        <v>80.503304996790561</v>
      </c>
    </row>
    <row r="6357" spans="2:3" x14ac:dyDescent="0.75">
      <c r="B6357" s="218">
        <v>6294</v>
      </c>
      <c r="C6357" s="217">
        <v>81.383569503808928</v>
      </c>
    </row>
    <row r="6358" spans="2:3" x14ac:dyDescent="0.75">
      <c r="B6358" s="218">
        <v>6295</v>
      </c>
      <c r="C6358" s="217">
        <v>154.22710615082855</v>
      </c>
    </row>
    <row r="6359" spans="2:3" x14ac:dyDescent="0.75">
      <c r="B6359" s="218">
        <v>6296</v>
      </c>
      <c r="C6359" s="217">
        <v>186.26385470433476</v>
      </c>
    </row>
    <row r="6360" spans="2:3" x14ac:dyDescent="0.75">
      <c r="B6360" s="218">
        <v>6297</v>
      </c>
      <c r="C6360" s="217">
        <v>138.87829187121051</v>
      </c>
    </row>
    <row r="6361" spans="2:3" x14ac:dyDescent="0.75">
      <c r="B6361" s="218">
        <v>6298</v>
      </c>
      <c r="C6361" s="217">
        <v>107.82205566747739</v>
      </c>
    </row>
    <row r="6362" spans="2:3" x14ac:dyDescent="0.75">
      <c r="B6362" s="218">
        <v>6299</v>
      </c>
      <c r="C6362" s="217">
        <v>97.49357228970257</v>
      </c>
    </row>
    <row r="6363" spans="2:3" x14ac:dyDescent="0.75">
      <c r="B6363" s="218">
        <v>6300</v>
      </c>
      <c r="C6363" s="217">
        <v>166.25199711574177</v>
      </c>
    </row>
    <row r="6364" spans="2:3" x14ac:dyDescent="0.75">
      <c r="B6364" s="218">
        <v>6301</v>
      </c>
      <c r="C6364" s="217">
        <v>122.57957918599332</v>
      </c>
    </row>
    <row r="6365" spans="2:3" x14ac:dyDescent="0.75">
      <c r="B6365" s="218">
        <v>6302</v>
      </c>
      <c r="C6365" s="217">
        <v>82.082872324759066</v>
      </c>
    </row>
    <row r="6366" spans="2:3" x14ac:dyDescent="0.75">
      <c r="B6366" s="218">
        <v>6303</v>
      </c>
      <c r="C6366" s="217">
        <v>83.255899278885735</v>
      </c>
    </row>
    <row r="6367" spans="2:3" x14ac:dyDescent="0.75">
      <c r="B6367" s="218">
        <v>6304</v>
      </c>
      <c r="C6367" s="217">
        <v>154.39233766677424</v>
      </c>
    </row>
    <row r="6368" spans="2:3" x14ac:dyDescent="0.75">
      <c r="B6368" s="218">
        <v>6305</v>
      </c>
      <c r="C6368" s="217">
        <v>127.05389862223029</v>
      </c>
    </row>
    <row r="6369" spans="2:3" x14ac:dyDescent="0.75">
      <c r="B6369" s="218">
        <v>6306</v>
      </c>
      <c r="C6369" s="217">
        <v>134.95509110330286</v>
      </c>
    </row>
    <row r="6370" spans="2:3" x14ac:dyDescent="0.75">
      <c r="B6370" s="218">
        <v>6307</v>
      </c>
      <c r="C6370" s="217">
        <v>123.76693358400537</v>
      </c>
    </row>
    <row r="6371" spans="2:3" x14ac:dyDescent="0.75">
      <c r="B6371" s="218">
        <v>6308</v>
      </c>
      <c r="C6371" s="217">
        <v>59.050071631094397</v>
      </c>
    </row>
    <row r="6372" spans="2:3" x14ac:dyDescent="0.75">
      <c r="B6372" s="218">
        <v>6309</v>
      </c>
      <c r="C6372" s="217">
        <v>227.8300270278192</v>
      </c>
    </row>
    <row r="6373" spans="2:3" x14ac:dyDescent="0.75">
      <c r="B6373" s="218">
        <v>6310</v>
      </c>
      <c r="C6373" s="217">
        <v>121.4956120522329</v>
      </c>
    </row>
    <row r="6374" spans="2:3" x14ac:dyDescent="0.75">
      <c r="B6374" s="218">
        <v>6311</v>
      </c>
      <c r="C6374" s="217">
        <v>136.8703939763403</v>
      </c>
    </row>
    <row r="6375" spans="2:3" x14ac:dyDescent="0.75">
      <c r="B6375" s="218">
        <v>6312</v>
      </c>
      <c r="C6375" s="217">
        <v>117.05004119687649</v>
      </c>
    </row>
    <row r="6376" spans="2:3" x14ac:dyDescent="0.75">
      <c r="B6376" s="218">
        <v>6313</v>
      </c>
      <c r="C6376" s="217">
        <v>83.907081736238794</v>
      </c>
    </row>
    <row r="6377" spans="2:3" x14ac:dyDescent="0.75">
      <c r="B6377" s="218">
        <v>6314</v>
      </c>
      <c r="C6377" s="217">
        <v>109.52527738891847</v>
      </c>
    </row>
    <row r="6378" spans="2:3" x14ac:dyDescent="0.75">
      <c r="B6378" s="218">
        <v>6315</v>
      </c>
      <c r="C6378" s="217">
        <v>74.006094395189763</v>
      </c>
    </row>
    <row r="6379" spans="2:3" x14ac:dyDescent="0.75">
      <c r="B6379" s="218">
        <v>6316</v>
      </c>
      <c r="C6379" s="217">
        <v>85.182231051690309</v>
      </c>
    </row>
    <row r="6380" spans="2:3" x14ac:dyDescent="0.75">
      <c r="B6380" s="218">
        <v>6317</v>
      </c>
      <c r="C6380" s="217">
        <v>126.17621642946256</v>
      </c>
    </row>
    <row r="6381" spans="2:3" x14ac:dyDescent="0.75">
      <c r="B6381" s="218">
        <v>6318</v>
      </c>
      <c r="C6381" s="217">
        <v>235.71758192343458</v>
      </c>
    </row>
    <row r="6382" spans="2:3" x14ac:dyDescent="0.75">
      <c r="B6382" s="218">
        <v>6319</v>
      </c>
      <c r="C6382" s="217">
        <v>159.30547797576142</v>
      </c>
    </row>
    <row r="6383" spans="2:3" x14ac:dyDescent="0.75">
      <c r="B6383" s="218">
        <v>6320</v>
      </c>
      <c r="C6383" s="217">
        <v>164.39045489674353</v>
      </c>
    </row>
    <row r="6384" spans="2:3" x14ac:dyDescent="0.75">
      <c r="B6384" s="218">
        <v>6321</v>
      </c>
      <c r="C6384" s="217">
        <v>157.42368406420564</v>
      </c>
    </row>
    <row r="6385" spans="2:3" x14ac:dyDescent="0.75">
      <c r="B6385" s="218">
        <v>6322</v>
      </c>
      <c r="C6385" s="217">
        <v>85.65979229665426</v>
      </c>
    </row>
    <row r="6386" spans="2:3" x14ac:dyDescent="0.75">
      <c r="B6386" s="218">
        <v>6323</v>
      </c>
      <c r="C6386" s="217">
        <v>117.86568753775776</v>
      </c>
    </row>
    <row r="6387" spans="2:3" x14ac:dyDescent="0.75">
      <c r="B6387" s="218">
        <v>6324</v>
      </c>
      <c r="C6387" s="217">
        <v>117.26990920953585</v>
      </c>
    </row>
    <row r="6388" spans="2:3" x14ac:dyDescent="0.75">
      <c r="B6388" s="218">
        <v>6325</v>
      </c>
      <c r="C6388" s="217">
        <v>159.68687927214924</v>
      </c>
    </row>
    <row r="6389" spans="2:3" x14ac:dyDescent="0.75">
      <c r="B6389" s="218">
        <v>6326</v>
      </c>
      <c r="C6389" s="217">
        <v>222.83950401834105</v>
      </c>
    </row>
    <row r="6390" spans="2:3" x14ac:dyDescent="0.75">
      <c r="B6390" s="218">
        <v>6327</v>
      </c>
      <c r="C6390" s="217">
        <v>113.88008574097232</v>
      </c>
    </row>
    <row r="6391" spans="2:3" x14ac:dyDescent="0.75">
      <c r="B6391" s="218">
        <v>6328</v>
      </c>
      <c r="C6391" s="217">
        <v>147.80285727669002</v>
      </c>
    </row>
    <row r="6392" spans="2:3" x14ac:dyDescent="0.75">
      <c r="B6392" s="218">
        <v>6329</v>
      </c>
      <c r="C6392" s="217">
        <v>130.96585180177948</v>
      </c>
    </row>
    <row r="6393" spans="2:3" x14ac:dyDescent="0.75">
      <c r="B6393" s="218">
        <v>6330</v>
      </c>
      <c r="C6393" s="217">
        <v>80.425944897356928</v>
      </c>
    </row>
    <row r="6394" spans="2:3" x14ac:dyDescent="0.75">
      <c r="B6394" s="218">
        <v>6331</v>
      </c>
      <c r="C6394" s="217">
        <v>116.33929979468142</v>
      </c>
    </row>
    <row r="6395" spans="2:3" x14ac:dyDescent="0.75">
      <c r="B6395" s="218">
        <v>6332</v>
      </c>
      <c r="C6395" s="217">
        <v>132.58468678307369</v>
      </c>
    </row>
    <row r="6396" spans="2:3" x14ac:dyDescent="0.75">
      <c r="B6396" s="218">
        <v>6333</v>
      </c>
      <c r="C6396" s="217">
        <v>205.31118669490749</v>
      </c>
    </row>
    <row r="6397" spans="2:3" x14ac:dyDescent="0.75">
      <c r="B6397" s="218">
        <v>6334</v>
      </c>
      <c r="C6397" s="217">
        <v>165.95932243021895</v>
      </c>
    </row>
    <row r="6398" spans="2:3" x14ac:dyDescent="0.75">
      <c r="B6398" s="218">
        <v>6335</v>
      </c>
      <c r="C6398" s="217">
        <v>127.74338488271705</v>
      </c>
    </row>
    <row r="6399" spans="2:3" x14ac:dyDescent="0.75">
      <c r="B6399" s="218">
        <v>6336</v>
      </c>
      <c r="C6399" s="217">
        <v>128.91107881350359</v>
      </c>
    </row>
    <row r="6400" spans="2:3" x14ac:dyDescent="0.75">
      <c r="B6400" s="218">
        <v>6337</v>
      </c>
      <c r="C6400" s="217">
        <v>148.80407786730626</v>
      </c>
    </row>
    <row r="6401" spans="2:3" x14ac:dyDescent="0.75">
      <c r="B6401" s="218">
        <v>6338</v>
      </c>
      <c r="C6401" s="217">
        <v>182.45378224170531</v>
      </c>
    </row>
    <row r="6402" spans="2:3" x14ac:dyDescent="0.75">
      <c r="B6402" s="218">
        <v>6339</v>
      </c>
      <c r="C6402" s="217">
        <v>149.10355961180787</v>
      </c>
    </row>
    <row r="6403" spans="2:3" x14ac:dyDescent="0.75">
      <c r="B6403" s="218">
        <v>6340</v>
      </c>
      <c r="C6403" s="217">
        <v>149.40523431657414</v>
      </c>
    </row>
    <row r="6404" spans="2:3" x14ac:dyDescent="0.75">
      <c r="B6404" s="218">
        <v>6341</v>
      </c>
      <c r="C6404" s="217">
        <v>103.32152017991366</v>
      </c>
    </row>
    <row r="6405" spans="2:3" x14ac:dyDescent="0.75">
      <c r="B6405" s="218">
        <v>6342</v>
      </c>
      <c r="C6405" s="217">
        <v>143.66166994889832</v>
      </c>
    </row>
    <row r="6406" spans="2:3" x14ac:dyDescent="0.75">
      <c r="B6406" s="218">
        <v>6343</v>
      </c>
      <c r="C6406" s="217">
        <v>70.520280293959019</v>
      </c>
    </row>
    <row r="6407" spans="2:3" x14ac:dyDescent="0.75">
      <c r="B6407" s="218">
        <v>6344</v>
      </c>
      <c r="C6407" s="217">
        <v>161.18845314405661</v>
      </c>
    </row>
    <row r="6408" spans="2:3" x14ac:dyDescent="0.75">
      <c r="B6408" s="218">
        <v>6345</v>
      </c>
      <c r="C6408" s="217">
        <v>143.00732846058125</v>
      </c>
    </row>
    <row r="6409" spans="2:3" x14ac:dyDescent="0.75">
      <c r="B6409" s="218">
        <v>6346</v>
      </c>
      <c r="C6409" s="217">
        <v>203.55454790285023</v>
      </c>
    </row>
    <row r="6410" spans="2:3" x14ac:dyDescent="0.75">
      <c r="B6410" s="218">
        <v>6347</v>
      </c>
      <c r="C6410" s="217">
        <v>100.34794174505942</v>
      </c>
    </row>
    <row r="6411" spans="2:3" x14ac:dyDescent="0.75">
      <c r="B6411" s="218">
        <v>6348</v>
      </c>
      <c r="C6411" s="217">
        <v>120.88350162528248</v>
      </c>
    </row>
    <row r="6412" spans="2:3" x14ac:dyDescent="0.75">
      <c r="B6412" s="218">
        <v>6349</v>
      </c>
      <c r="C6412" s="217">
        <v>154.85401726286841</v>
      </c>
    </row>
    <row r="6413" spans="2:3" x14ac:dyDescent="0.75">
      <c r="B6413" s="218">
        <v>6350</v>
      </c>
      <c r="C6413" s="217">
        <v>103.19048935473853</v>
      </c>
    </row>
    <row r="6414" spans="2:3" x14ac:dyDescent="0.75">
      <c r="B6414" s="218">
        <v>6351</v>
      </c>
      <c r="C6414" s="217">
        <v>162.55711744387133</v>
      </c>
    </row>
    <row r="6415" spans="2:3" x14ac:dyDescent="0.75">
      <c r="B6415" s="218">
        <v>6352</v>
      </c>
      <c r="C6415" s="217">
        <v>117.61355489913781</v>
      </c>
    </row>
    <row r="6416" spans="2:3" x14ac:dyDescent="0.75">
      <c r="B6416" s="218">
        <v>6353</v>
      </c>
      <c r="C6416" s="217">
        <v>132.47420539027129</v>
      </c>
    </row>
    <row r="6417" spans="2:3" x14ac:dyDescent="0.75">
      <c r="B6417" s="218">
        <v>6354</v>
      </c>
      <c r="C6417" s="217">
        <v>82.635660356810845</v>
      </c>
    </row>
    <row r="6418" spans="2:3" x14ac:dyDescent="0.75">
      <c r="B6418" s="218">
        <v>6355</v>
      </c>
      <c r="C6418" s="217">
        <v>144.2094030691714</v>
      </c>
    </row>
    <row r="6419" spans="2:3" x14ac:dyDescent="0.75">
      <c r="B6419" s="218">
        <v>6356</v>
      </c>
      <c r="C6419" s="217">
        <v>125.63668656778989</v>
      </c>
    </row>
    <row r="6420" spans="2:3" x14ac:dyDescent="0.75">
      <c r="B6420" s="218">
        <v>6357</v>
      </c>
      <c r="C6420" s="217">
        <v>149.44915690365684</v>
      </c>
    </row>
    <row r="6421" spans="2:3" x14ac:dyDescent="0.75">
      <c r="B6421" s="218">
        <v>6358</v>
      </c>
      <c r="C6421" s="217">
        <v>167.94824490989859</v>
      </c>
    </row>
    <row r="6422" spans="2:3" x14ac:dyDescent="0.75">
      <c r="B6422" s="218">
        <v>6359</v>
      </c>
      <c r="C6422" s="217">
        <v>101.33358472005328</v>
      </c>
    </row>
    <row r="6423" spans="2:3" x14ac:dyDescent="0.75">
      <c r="B6423" s="218">
        <v>6360</v>
      </c>
      <c r="C6423" s="217">
        <v>110.43151036404682</v>
      </c>
    </row>
    <row r="6424" spans="2:3" x14ac:dyDescent="0.75">
      <c r="B6424" s="218">
        <v>6361</v>
      </c>
      <c r="C6424" s="217">
        <v>225.72389738078658</v>
      </c>
    </row>
    <row r="6425" spans="2:3" x14ac:dyDescent="0.75">
      <c r="B6425" s="218">
        <v>6362</v>
      </c>
      <c r="C6425" s="217">
        <v>75.980157008053453</v>
      </c>
    </row>
    <row r="6426" spans="2:3" x14ac:dyDescent="0.75">
      <c r="B6426" s="218">
        <v>6363</v>
      </c>
      <c r="C6426" s="217">
        <v>186.96639031714469</v>
      </c>
    </row>
    <row r="6427" spans="2:3" x14ac:dyDescent="0.75">
      <c r="B6427" s="218">
        <v>6364</v>
      </c>
      <c r="C6427" s="217">
        <v>140.60891446133681</v>
      </c>
    </row>
    <row r="6428" spans="2:3" x14ac:dyDescent="0.75">
      <c r="B6428" s="218">
        <v>6365</v>
      </c>
      <c r="C6428" s="217">
        <v>155.89819531070071</v>
      </c>
    </row>
    <row r="6429" spans="2:3" x14ac:dyDescent="0.75">
      <c r="B6429" s="218">
        <v>6366</v>
      </c>
      <c r="C6429" s="217">
        <v>190.527943290933</v>
      </c>
    </row>
    <row r="6430" spans="2:3" x14ac:dyDescent="0.75">
      <c r="B6430" s="218">
        <v>6367</v>
      </c>
      <c r="C6430" s="217">
        <v>101.91569129510489</v>
      </c>
    </row>
    <row r="6431" spans="2:3" x14ac:dyDescent="0.75">
      <c r="B6431" s="218">
        <v>6368</v>
      </c>
      <c r="C6431" s="217">
        <v>143.28882759910411</v>
      </c>
    </row>
    <row r="6432" spans="2:3" x14ac:dyDescent="0.75">
      <c r="B6432" s="218">
        <v>6369</v>
      </c>
      <c r="C6432" s="217">
        <v>182.42475591649847</v>
      </c>
    </row>
    <row r="6433" spans="2:3" x14ac:dyDescent="0.75">
      <c r="B6433" s="218">
        <v>6370</v>
      </c>
      <c r="C6433" s="217">
        <v>127.69472931837134</v>
      </c>
    </row>
    <row r="6434" spans="2:3" x14ac:dyDescent="0.75">
      <c r="B6434" s="218">
        <v>6371</v>
      </c>
      <c r="C6434" s="217">
        <v>119.43023763494361</v>
      </c>
    </row>
    <row r="6435" spans="2:3" x14ac:dyDescent="0.75">
      <c r="B6435" s="218">
        <v>6372</v>
      </c>
      <c r="C6435" s="217">
        <v>133.25299827607236</v>
      </c>
    </row>
    <row r="6436" spans="2:3" x14ac:dyDescent="0.75">
      <c r="B6436" s="218">
        <v>6373</v>
      </c>
      <c r="C6436" s="217">
        <v>128.23185317530135</v>
      </c>
    </row>
    <row r="6437" spans="2:3" x14ac:dyDescent="0.75">
      <c r="B6437" s="218">
        <v>6374</v>
      </c>
      <c r="C6437" s="217">
        <v>140.78357405621992</v>
      </c>
    </row>
    <row r="6438" spans="2:3" x14ac:dyDescent="0.75">
      <c r="B6438" s="218">
        <v>6375</v>
      </c>
      <c r="C6438" s="217">
        <v>190.81680856344383</v>
      </c>
    </row>
    <row r="6439" spans="2:3" x14ac:dyDescent="0.75">
      <c r="B6439" s="218">
        <v>6376</v>
      </c>
      <c r="C6439" s="217">
        <v>111.14137014852508</v>
      </c>
    </row>
    <row r="6440" spans="2:3" x14ac:dyDescent="0.75">
      <c r="B6440" s="218">
        <v>6377</v>
      </c>
      <c r="C6440" s="217">
        <v>151.86134911942864</v>
      </c>
    </row>
    <row r="6441" spans="2:3" x14ac:dyDescent="0.75">
      <c r="B6441" s="218">
        <v>6378</v>
      </c>
      <c r="C6441" s="217">
        <v>113.56920217905332</v>
      </c>
    </row>
    <row r="6442" spans="2:3" x14ac:dyDescent="0.75">
      <c r="B6442" s="218">
        <v>6379</v>
      </c>
      <c r="C6442" s="217">
        <v>186.67317545386956</v>
      </c>
    </row>
    <row r="6443" spans="2:3" x14ac:dyDescent="0.75">
      <c r="B6443" s="218">
        <v>6380</v>
      </c>
      <c r="C6443" s="217">
        <v>122.6271858229251</v>
      </c>
    </row>
    <row r="6444" spans="2:3" x14ac:dyDescent="0.75">
      <c r="B6444" s="218">
        <v>6381</v>
      </c>
      <c r="C6444" s="217">
        <v>125.81534883328834</v>
      </c>
    </row>
    <row r="6445" spans="2:3" x14ac:dyDescent="0.75">
      <c r="B6445" s="218">
        <v>6382</v>
      </c>
      <c r="C6445" s="217">
        <v>134.45226137420624</v>
      </c>
    </row>
    <row r="6446" spans="2:3" x14ac:dyDescent="0.75">
      <c r="B6446" s="218">
        <v>6383</v>
      </c>
      <c r="C6446" s="217">
        <v>116.28459309015173</v>
      </c>
    </row>
    <row r="6447" spans="2:3" x14ac:dyDescent="0.75">
      <c r="B6447" s="218">
        <v>6384</v>
      </c>
      <c r="C6447" s="217">
        <v>168.69043400429757</v>
      </c>
    </row>
    <row r="6448" spans="2:3" x14ac:dyDescent="0.75">
      <c r="B6448" s="218">
        <v>6385</v>
      </c>
      <c r="C6448" s="217">
        <v>125.29801036058039</v>
      </c>
    </row>
    <row r="6449" spans="2:3" x14ac:dyDescent="0.75">
      <c r="B6449" s="218">
        <v>6386</v>
      </c>
      <c r="C6449" s="217">
        <v>102.8680110309371</v>
      </c>
    </row>
    <row r="6450" spans="2:3" x14ac:dyDescent="0.75">
      <c r="B6450" s="218">
        <v>6387</v>
      </c>
      <c r="C6450" s="217">
        <v>122.95173577697223</v>
      </c>
    </row>
    <row r="6451" spans="2:3" x14ac:dyDescent="0.75">
      <c r="B6451" s="218">
        <v>6388</v>
      </c>
      <c r="C6451" s="217">
        <v>131.21134689722132</v>
      </c>
    </row>
    <row r="6452" spans="2:3" x14ac:dyDescent="0.75">
      <c r="B6452" s="218">
        <v>6389</v>
      </c>
      <c r="C6452" s="217">
        <v>139.71577242316081</v>
      </c>
    </row>
    <row r="6453" spans="2:3" x14ac:dyDescent="0.75">
      <c r="B6453" s="218">
        <v>6390</v>
      </c>
      <c r="C6453" s="217">
        <v>110.93088361432295</v>
      </c>
    </row>
    <row r="6454" spans="2:3" x14ac:dyDescent="0.75">
      <c r="B6454" s="218">
        <v>6391</v>
      </c>
      <c r="C6454" s="217">
        <v>188.97658963502468</v>
      </c>
    </row>
    <row r="6455" spans="2:3" x14ac:dyDescent="0.75">
      <c r="B6455" s="218">
        <v>6392</v>
      </c>
      <c r="C6455" s="217">
        <v>87.709911662059028</v>
      </c>
    </row>
    <row r="6456" spans="2:3" x14ac:dyDescent="0.75">
      <c r="B6456" s="218">
        <v>6393</v>
      </c>
      <c r="C6456" s="217">
        <v>246.22410097950944</v>
      </c>
    </row>
    <row r="6457" spans="2:3" x14ac:dyDescent="0.75">
      <c r="B6457" s="218">
        <v>6394</v>
      </c>
      <c r="C6457" s="217">
        <v>143.04760913733534</v>
      </c>
    </row>
    <row r="6458" spans="2:3" x14ac:dyDescent="0.75">
      <c r="B6458" s="218">
        <v>6395</v>
      </c>
      <c r="C6458" s="217">
        <v>136.98602901393642</v>
      </c>
    </row>
    <row r="6459" spans="2:3" x14ac:dyDescent="0.75">
      <c r="B6459" s="218">
        <v>6396</v>
      </c>
      <c r="C6459" s="217">
        <v>191.18047827477952</v>
      </c>
    </row>
    <row r="6460" spans="2:3" x14ac:dyDescent="0.75">
      <c r="B6460" s="218">
        <v>6397</v>
      </c>
      <c r="C6460" s="217">
        <v>100.76059250029063</v>
      </c>
    </row>
    <row r="6461" spans="2:3" x14ac:dyDescent="0.75">
      <c r="B6461" s="218">
        <v>6398</v>
      </c>
      <c r="C6461" s="217">
        <v>134.85404583784495</v>
      </c>
    </row>
    <row r="6462" spans="2:3" x14ac:dyDescent="0.75">
      <c r="B6462" s="218">
        <v>6399</v>
      </c>
      <c r="C6462" s="217">
        <v>209.15193963464921</v>
      </c>
    </row>
    <row r="6463" spans="2:3" x14ac:dyDescent="0.75">
      <c r="B6463" s="218">
        <v>6400</v>
      </c>
      <c r="C6463" s="217">
        <v>122.96385978693944</v>
      </c>
    </row>
    <row r="6464" spans="2:3" x14ac:dyDescent="0.75">
      <c r="B6464" s="218">
        <v>6401</v>
      </c>
      <c r="C6464" s="217">
        <v>118.87946435454464</v>
      </c>
    </row>
    <row r="6465" spans="2:3" x14ac:dyDescent="0.75">
      <c r="B6465" s="218">
        <v>6402</v>
      </c>
      <c r="C6465" s="217">
        <v>177.8793352751872</v>
      </c>
    </row>
    <row r="6466" spans="2:3" x14ac:dyDescent="0.75">
      <c r="B6466" s="218">
        <v>6403</v>
      </c>
      <c r="C6466" s="217">
        <v>150.84346813583736</v>
      </c>
    </row>
    <row r="6467" spans="2:3" x14ac:dyDescent="0.75">
      <c r="B6467" s="218">
        <v>6404</v>
      </c>
      <c r="C6467" s="217">
        <v>140.49085964410861</v>
      </c>
    </row>
    <row r="6468" spans="2:3" x14ac:dyDescent="0.75">
      <c r="B6468" s="218">
        <v>6405</v>
      </c>
      <c r="C6468" s="217">
        <v>91.044911932425364</v>
      </c>
    </row>
    <row r="6469" spans="2:3" x14ac:dyDescent="0.75">
      <c r="B6469" s="218">
        <v>6406</v>
      </c>
      <c r="C6469" s="217">
        <v>125.90699502361922</v>
      </c>
    </row>
    <row r="6470" spans="2:3" x14ac:dyDescent="0.75">
      <c r="B6470" s="218">
        <v>6407</v>
      </c>
      <c r="C6470" s="217">
        <v>119.44872722761819</v>
      </c>
    </row>
    <row r="6471" spans="2:3" x14ac:dyDescent="0.75">
      <c r="B6471" s="218">
        <v>6408</v>
      </c>
      <c r="C6471" s="217">
        <v>137.89440449951186</v>
      </c>
    </row>
    <row r="6472" spans="2:3" x14ac:dyDescent="0.75">
      <c r="B6472" s="218">
        <v>6409</v>
      </c>
      <c r="C6472" s="217">
        <v>125.25324771173329</v>
      </c>
    </row>
    <row r="6473" spans="2:3" x14ac:dyDescent="0.75">
      <c r="B6473" s="218">
        <v>6410</v>
      </c>
      <c r="C6473" s="217">
        <v>137.88436810292845</v>
      </c>
    </row>
    <row r="6474" spans="2:3" x14ac:dyDescent="0.75">
      <c r="B6474" s="218">
        <v>6411</v>
      </c>
      <c r="C6474" s="217">
        <v>178.76149592967911</v>
      </c>
    </row>
    <row r="6475" spans="2:3" x14ac:dyDescent="0.75">
      <c r="B6475" s="218">
        <v>6412</v>
      </c>
      <c r="C6475" s="217">
        <v>91.784502794066</v>
      </c>
    </row>
    <row r="6476" spans="2:3" x14ac:dyDescent="0.75">
      <c r="B6476" s="218">
        <v>6413</v>
      </c>
      <c r="C6476" s="217">
        <v>147.31562056743198</v>
      </c>
    </row>
    <row r="6477" spans="2:3" x14ac:dyDescent="0.75">
      <c r="B6477" s="218">
        <v>6414</v>
      </c>
      <c r="C6477" s="217">
        <v>100.56533153209867</v>
      </c>
    </row>
    <row r="6478" spans="2:3" x14ac:dyDescent="0.75">
      <c r="B6478" s="218">
        <v>6415</v>
      </c>
      <c r="C6478" s="217">
        <v>97.318626995269312</v>
      </c>
    </row>
    <row r="6479" spans="2:3" x14ac:dyDescent="0.75">
      <c r="B6479" s="218">
        <v>6416</v>
      </c>
      <c r="C6479" s="217">
        <v>168.76013394570381</v>
      </c>
    </row>
    <row r="6480" spans="2:3" x14ac:dyDescent="0.75">
      <c r="B6480" s="218">
        <v>6417</v>
      </c>
      <c r="C6480" s="217">
        <v>93.440379869592604</v>
      </c>
    </row>
    <row r="6481" spans="2:3" x14ac:dyDescent="0.75">
      <c r="B6481" s="218">
        <v>6418</v>
      </c>
      <c r="C6481" s="217">
        <v>149.78871382873777</v>
      </c>
    </row>
    <row r="6482" spans="2:3" x14ac:dyDescent="0.75">
      <c r="B6482" s="218">
        <v>6419</v>
      </c>
      <c r="C6482" s="217">
        <v>181.15137585970893</v>
      </c>
    </row>
    <row r="6483" spans="2:3" x14ac:dyDescent="0.75">
      <c r="B6483" s="218">
        <v>6420</v>
      </c>
      <c r="C6483" s="217">
        <v>112.60730730482081</v>
      </c>
    </row>
    <row r="6484" spans="2:3" x14ac:dyDescent="0.75">
      <c r="B6484" s="218">
        <v>6421</v>
      </c>
      <c r="C6484" s="217">
        <v>113.73027920674167</v>
      </c>
    </row>
    <row r="6485" spans="2:3" x14ac:dyDescent="0.75">
      <c r="B6485" s="218">
        <v>6422</v>
      </c>
      <c r="C6485" s="217">
        <v>140.96743698560357</v>
      </c>
    </row>
    <row r="6486" spans="2:3" x14ac:dyDescent="0.75">
      <c r="B6486" s="218">
        <v>6423</v>
      </c>
      <c r="C6486" s="217">
        <v>107.02316873582022</v>
      </c>
    </row>
    <row r="6487" spans="2:3" x14ac:dyDescent="0.75">
      <c r="B6487" s="218">
        <v>6424</v>
      </c>
      <c r="C6487" s="217">
        <v>145.13726048665615</v>
      </c>
    </row>
    <row r="6488" spans="2:3" x14ac:dyDescent="0.75">
      <c r="B6488" s="218">
        <v>6425</v>
      </c>
      <c r="C6488" s="217">
        <v>139.33114084711133</v>
      </c>
    </row>
    <row r="6489" spans="2:3" x14ac:dyDescent="0.75">
      <c r="B6489" s="218">
        <v>6426</v>
      </c>
      <c r="C6489" s="217">
        <v>143.01620510224271</v>
      </c>
    </row>
    <row r="6490" spans="2:3" x14ac:dyDescent="0.75">
      <c r="B6490" s="218">
        <v>6427</v>
      </c>
      <c r="C6490" s="217">
        <v>100.69440286074447</v>
      </c>
    </row>
    <row r="6491" spans="2:3" x14ac:dyDescent="0.75">
      <c r="B6491" s="218">
        <v>6428</v>
      </c>
      <c r="C6491" s="217">
        <v>94.364622962606035</v>
      </c>
    </row>
    <row r="6492" spans="2:3" x14ac:dyDescent="0.75">
      <c r="B6492" s="218">
        <v>6429</v>
      </c>
      <c r="C6492" s="217">
        <v>193.0705045326747</v>
      </c>
    </row>
    <row r="6493" spans="2:3" x14ac:dyDescent="0.75">
      <c r="B6493" s="218">
        <v>6430</v>
      </c>
      <c r="C6493" s="217">
        <v>105.21595148475591</v>
      </c>
    </row>
    <row r="6494" spans="2:3" x14ac:dyDescent="0.75">
      <c r="B6494" s="218">
        <v>6431</v>
      </c>
      <c r="C6494" s="217">
        <v>173.63738621100021</v>
      </c>
    </row>
    <row r="6495" spans="2:3" x14ac:dyDescent="0.75">
      <c r="B6495" s="218">
        <v>6432</v>
      </c>
      <c r="C6495" s="217">
        <v>152.68134613698695</v>
      </c>
    </row>
    <row r="6496" spans="2:3" x14ac:dyDescent="0.75">
      <c r="B6496" s="218">
        <v>6433</v>
      </c>
      <c r="C6496" s="217">
        <v>104.43642080759018</v>
      </c>
    </row>
    <row r="6497" spans="2:3" x14ac:dyDescent="0.75">
      <c r="B6497" s="218">
        <v>6434</v>
      </c>
      <c r="C6497" s="217">
        <v>115.01077813379455</v>
      </c>
    </row>
    <row r="6498" spans="2:3" x14ac:dyDescent="0.75">
      <c r="B6498" s="218">
        <v>6435</v>
      </c>
      <c r="C6498" s="217">
        <v>118.97156858075064</v>
      </c>
    </row>
    <row r="6499" spans="2:3" x14ac:dyDescent="0.75">
      <c r="B6499" s="218">
        <v>6436</v>
      </c>
      <c r="C6499" s="217">
        <v>118.32882030693695</v>
      </c>
    </row>
    <row r="6500" spans="2:3" x14ac:dyDescent="0.75">
      <c r="B6500" s="218">
        <v>6437</v>
      </c>
      <c r="C6500" s="217">
        <v>108.20981686911287</v>
      </c>
    </row>
    <row r="6501" spans="2:3" x14ac:dyDescent="0.75">
      <c r="B6501" s="218">
        <v>6438</v>
      </c>
      <c r="C6501" s="217">
        <v>99.050421222516576</v>
      </c>
    </row>
    <row r="6502" spans="2:3" x14ac:dyDescent="0.75">
      <c r="B6502" s="218">
        <v>6439</v>
      </c>
      <c r="C6502" s="217">
        <v>112.15825612960849</v>
      </c>
    </row>
    <row r="6503" spans="2:3" x14ac:dyDescent="0.75">
      <c r="B6503" s="218">
        <v>6440</v>
      </c>
      <c r="C6503" s="217">
        <v>200.40305385695049</v>
      </c>
    </row>
    <row r="6504" spans="2:3" x14ac:dyDescent="0.75">
      <c r="B6504" s="218">
        <v>6441</v>
      </c>
      <c r="C6504" s="217">
        <v>121.72700871510744</v>
      </c>
    </row>
    <row r="6505" spans="2:3" x14ac:dyDescent="0.75">
      <c r="B6505" s="218">
        <v>6442</v>
      </c>
      <c r="C6505" s="217">
        <v>134.01774558260311</v>
      </c>
    </row>
    <row r="6506" spans="2:3" x14ac:dyDescent="0.75">
      <c r="B6506" s="218">
        <v>6443</v>
      </c>
      <c r="C6506" s="217">
        <v>193.67825007186363</v>
      </c>
    </row>
    <row r="6507" spans="2:3" x14ac:dyDescent="0.75">
      <c r="B6507" s="218">
        <v>6444</v>
      </c>
      <c r="C6507" s="217">
        <v>120.98813097341515</v>
      </c>
    </row>
    <row r="6508" spans="2:3" x14ac:dyDescent="0.75">
      <c r="B6508" s="218">
        <v>6445</v>
      </c>
      <c r="C6508" s="217">
        <v>112.27474719028855</v>
      </c>
    </row>
    <row r="6509" spans="2:3" x14ac:dyDescent="0.75">
      <c r="B6509" s="218">
        <v>6446</v>
      </c>
      <c r="C6509" s="217">
        <v>117.87482538111891</v>
      </c>
    </row>
    <row r="6510" spans="2:3" x14ac:dyDescent="0.75">
      <c r="B6510" s="218">
        <v>6447</v>
      </c>
      <c r="C6510" s="217">
        <v>129.19561332755509</v>
      </c>
    </row>
    <row r="6511" spans="2:3" x14ac:dyDescent="0.75">
      <c r="B6511" s="218">
        <v>6448</v>
      </c>
      <c r="C6511" s="217">
        <v>96.854942529541631</v>
      </c>
    </row>
    <row r="6512" spans="2:3" x14ac:dyDescent="0.75">
      <c r="B6512" s="218">
        <v>6449</v>
      </c>
      <c r="C6512" s="217">
        <v>154.3073391087633</v>
      </c>
    </row>
    <row r="6513" spans="2:3" x14ac:dyDescent="0.75">
      <c r="B6513" s="218">
        <v>6450</v>
      </c>
      <c r="C6513" s="217">
        <v>121.72320559959761</v>
      </c>
    </row>
    <row r="6514" spans="2:3" x14ac:dyDescent="0.75">
      <c r="B6514" s="218">
        <v>6451</v>
      </c>
      <c r="C6514" s="217">
        <v>120.01614773198808</v>
      </c>
    </row>
    <row r="6515" spans="2:3" x14ac:dyDescent="0.75">
      <c r="B6515" s="218">
        <v>6452</v>
      </c>
      <c r="C6515" s="217">
        <v>150.56596624142296</v>
      </c>
    </row>
    <row r="6516" spans="2:3" x14ac:dyDescent="0.75">
      <c r="B6516" s="218">
        <v>6453</v>
      </c>
      <c r="C6516" s="217">
        <v>144.40039884502053</v>
      </c>
    </row>
    <row r="6517" spans="2:3" x14ac:dyDescent="0.75">
      <c r="B6517" s="218">
        <v>6454</v>
      </c>
      <c r="C6517" s="217">
        <v>103.58550051111528</v>
      </c>
    </row>
    <row r="6518" spans="2:3" x14ac:dyDescent="0.75">
      <c r="B6518" s="218">
        <v>6455</v>
      </c>
      <c r="C6518" s="217">
        <v>115.88742840492858</v>
      </c>
    </row>
    <row r="6519" spans="2:3" x14ac:dyDescent="0.75">
      <c r="B6519" s="218">
        <v>6456</v>
      </c>
      <c r="C6519" s="217">
        <v>146.82120191932134</v>
      </c>
    </row>
    <row r="6520" spans="2:3" x14ac:dyDescent="0.75">
      <c r="B6520" s="218">
        <v>6457</v>
      </c>
      <c r="C6520" s="217">
        <v>77.861227301254516</v>
      </c>
    </row>
    <row r="6521" spans="2:3" x14ac:dyDescent="0.75">
      <c r="B6521" s="218">
        <v>6458</v>
      </c>
      <c r="C6521" s="217">
        <v>178.40123147984019</v>
      </c>
    </row>
    <row r="6522" spans="2:3" x14ac:dyDescent="0.75">
      <c r="B6522" s="218">
        <v>6459</v>
      </c>
      <c r="C6522" s="217">
        <v>123.44590342572499</v>
      </c>
    </row>
    <row r="6523" spans="2:3" x14ac:dyDescent="0.75">
      <c r="B6523" s="218">
        <v>6460</v>
      </c>
      <c r="C6523" s="217">
        <v>132.9514746449606</v>
      </c>
    </row>
    <row r="6524" spans="2:3" x14ac:dyDescent="0.75">
      <c r="B6524" s="218">
        <v>6461</v>
      </c>
      <c r="C6524" s="217">
        <v>97.998015538765642</v>
      </c>
    </row>
    <row r="6525" spans="2:3" x14ac:dyDescent="0.75">
      <c r="B6525" s="218">
        <v>6462</v>
      </c>
      <c r="C6525" s="217">
        <v>118.22825569989487</v>
      </c>
    </row>
    <row r="6526" spans="2:3" x14ac:dyDescent="0.75">
      <c r="B6526" s="218">
        <v>6463</v>
      </c>
      <c r="C6526" s="217">
        <v>112.69916267180314</v>
      </c>
    </row>
    <row r="6527" spans="2:3" x14ac:dyDescent="0.75">
      <c r="B6527" s="218">
        <v>6464</v>
      </c>
      <c r="C6527" s="217">
        <v>101.34890819714538</v>
      </c>
    </row>
    <row r="6528" spans="2:3" x14ac:dyDescent="0.75">
      <c r="B6528" s="218">
        <v>6465</v>
      </c>
      <c r="C6528" s="217">
        <v>128.02680964810659</v>
      </c>
    </row>
    <row r="6529" spans="2:3" x14ac:dyDescent="0.75">
      <c r="B6529" s="218">
        <v>6466</v>
      </c>
      <c r="C6529" s="217">
        <v>107.836058954289</v>
      </c>
    </row>
    <row r="6530" spans="2:3" x14ac:dyDescent="0.75">
      <c r="B6530" s="218">
        <v>6467</v>
      </c>
      <c r="C6530" s="217">
        <v>115.40383503044841</v>
      </c>
    </row>
    <row r="6531" spans="2:3" x14ac:dyDescent="0.75">
      <c r="B6531" s="218">
        <v>6468</v>
      </c>
      <c r="C6531" s="217">
        <v>211.96836771431813</v>
      </c>
    </row>
    <row r="6532" spans="2:3" x14ac:dyDescent="0.75">
      <c r="B6532" s="218">
        <v>6469</v>
      </c>
      <c r="C6532" s="217">
        <v>115.72861175368101</v>
      </c>
    </row>
    <row r="6533" spans="2:3" x14ac:dyDescent="0.75">
      <c r="B6533" s="218">
        <v>6470</v>
      </c>
      <c r="C6533" s="217">
        <v>102.14770188685544</v>
      </c>
    </row>
    <row r="6534" spans="2:3" x14ac:dyDescent="0.75">
      <c r="B6534" s="218">
        <v>6471</v>
      </c>
      <c r="C6534" s="217">
        <v>223.66163669326971</v>
      </c>
    </row>
    <row r="6535" spans="2:3" x14ac:dyDescent="0.75">
      <c r="B6535" s="218">
        <v>6472</v>
      </c>
      <c r="C6535" s="217">
        <v>136.03834812524278</v>
      </c>
    </row>
    <row r="6536" spans="2:3" x14ac:dyDescent="0.75">
      <c r="B6536" s="218">
        <v>6473</v>
      </c>
      <c r="C6536" s="217">
        <v>109.26757286130612</v>
      </c>
    </row>
    <row r="6537" spans="2:3" x14ac:dyDescent="0.75">
      <c r="B6537" s="218">
        <v>6474</v>
      </c>
      <c r="C6537" s="217">
        <v>96.024579144517418</v>
      </c>
    </row>
    <row r="6538" spans="2:3" x14ac:dyDescent="0.75">
      <c r="B6538" s="218">
        <v>6475</v>
      </c>
      <c r="C6538" s="217">
        <v>98.597920925401993</v>
      </c>
    </row>
    <row r="6539" spans="2:3" x14ac:dyDescent="0.75">
      <c r="B6539" s="218">
        <v>6476</v>
      </c>
      <c r="C6539" s="217">
        <v>141.25170757728088</v>
      </c>
    </row>
    <row r="6540" spans="2:3" x14ac:dyDescent="0.75">
      <c r="B6540" s="218">
        <v>6477</v>
      </c>
      <c r="C6540" s="217">
        <v>138.20378434495527</v>
      </c>
    </row>
    <row r="6541" spans="2:3" x14ac:dyDescent="0.75">
      <c r="B6541" s="218">
        <v>6478</v>
      </c>
      <c r="C6541" s="217">
        <v>152.20627991428353</v>
      </c>
    </row>
    <row r="6542" spans="2:3" x14ac:dyDescent="0.75">
      <c r="B6542" s="218">
        <v>6479</v>
      </c>
      <c r="C6542" s="217">
        <v>127.81734651787323</v>
      </c>
    </row>
    <row r="6543" spans="2:3" x14ac:dyDescent="0.75">
      <c r="B6543" s="218">
        <v>6480</v>
      </c>
      <c r="C6543" s="217">
        <v>169.93846903992068</v>
      </c>
    </row>
    <row r="6544" spans="2:3" x14ac:dyDescent="0.75">
      <c r="B6544" s="218">
        <v>6481</v>
      </c>
      <c r="C6544" s="217">
        <v>129.82531156922801</v>
      </c>
    </row>
    <row r="6545" spans="2:3" x14ac:dyDescent="0.75">
      <c r="B6545" s="218">
        <v>6482</v>
      </c>
      <c r="C6545" s="217">
        <v>130.45048402289549</v>
      </c>
    </row>
    <row r="6546" spans="2:3" x14ac:dyDescent="0.75">
      <c r="B6546" s="218">
        <v>6483</v>
      </c>
      <c r="C6546" s="217">
        <v>84.58366300322902</v>
      </c>
    </row>
    <row r="6547" spans="2:3" x14ac:dyDescent="0.75">
      <c r="B6547" s="218">
        <v>6484</v>
      </c>
      <c r="C6547" s="217">
        <v>178.42591772509334</v>
      </c>
    </row>
    <row r="6548" spans="2:3" x14ac:dyDescent="0.75">
      <c r="B6548" s="218">
        <v>6485</v>
      </c>
      <c r="C6548" s="217">
        <v>155.4215732401336</v>
      </c>
    </row>
    <row r="6549" spans="2:3" x14ac:dyDescent="0.75">
      <c r="B6549" s="218">
        <v>6486</v>
      </c>
      <c r="C6549" s="217">
        <v>151.70280061936364</v>
      </c>
    </row>
    <row r="6550" spans="2:3" x14ac:dyDescent="0.75">
      <c r="B6550" s="218">
        <v>6487</v>
      </c>
      <c r="C6550" s="217">
        <v>111.20238551642244</v>
      </c>
    </row>
    <row r="6551" spans="2:3" x14ac:dyDescent="0.75">
      <c r="B6551" s="218">
        <v>6488</v>
      </c>
      <c r="C6551" s="217">
        <v>101.06159945691483</v>
      </c>
    </row>
    <row r="6552" spans="2:3" x14ac:dyDescent="0.75">
      <c r="B6552" s="218">
        <v>6489</v>
      </c>
      <c r="C6552" s="217">
        <v>144.76553679637269</v>
      </c>
    </row>
    <row r="6553" spans="2:3" x14ac:dyDescent="0.75">
      <c r="B6553" s="218">
        <v>6490</v>
      </c>
      <c r="C6553" s="217">
        <v>152.40794442687036</v>
      </c>
    </row>
    <row r="6554" spans="2:3" x14ac:dyDescent="0.75">
      <c r="B6554" s="218">
        <v>6491</v>
      </c>
      <c r="C6554" s="217">
        <v>114.22817623722995</v>
      </c>
    </row>
    <row r="6555" spans="2:3" x14ac:dyDescent="0.75">
      <c r="B6555" s="218">
        <v>6492</v>
      </c>
      <c r="C6555" s="217">
        <v>110.84400462633032</v>
      </c>
    </row>
    <row r="6556" spans="2:3" x14ac:dyDescent="0.75">
      <c r="B6556" s="218">
        <v>6493</v>
      </c>
      <c r="C6556" s="217">
        <v>131.31414312571425</v>
      </c>
    </row>
    <row r="6557" spans="2:3" x14ac:dyDescent="0.75">
      <c r="B6557" s="218">
        <v>6494</v>
      </c>
      <c r="C6557" s="217">
        <v>127.89676262099537</v>
      </c>
    </row>
    <row r="6558" spans="2:3" x14ac:dyDescent="0.75">
      <c r="B6558" s="218">
        <v>6495</v>
      </c>
      <c r="C6558" s="217">
        <v>136.82677837531457</v>
      </c>
    </row>
    <row r="6559" spans="2:3" x14ac:dyDescent="0.75">
      <c r="B6559" s="218">
        <v>6496</v>
      </c>
      <c r="C6559" s="217">
        <v>153.03951766381664</v>
      </c>
    </row>
    <row r="6560" spans="2:3" x14ac:dyDescent="0.75">
      <c r="B6560" s="218">
        <v>6497</v>
      </c>
      <c r="C6560" s="217">
        <v>215.63702843651487</v>
      </c>
    </row>
    <row r="6561" spans="2:3" x14ac:dyDescent="0.75">
      <c r="B6561" s="218">
        <v>6498</v>
      </c>
      <c r="C6561" s="217">
        <v>134.22292112647438</v>
      </c>
    </row>
    <row r="6562" spans="2:3" x14ac:dyDescent="0.75">
      <c r="B6562" s="218">
        <v>6499</v>
      </c>
      <c r="C6562" s="217">
        <v>197.5786393337174</v>
      </c>
    </row>
    <row r="6563" spans="2:3" x14ac:dyDescent="0.75">
      <c r="B6563" s="218">
        <v>6500</v>
      </c>
      <c r="C6563" s="217">
        <v>160.18726721536234</v>
      </c>
    </row>
    <row r="6564" spans="2:3" x14ac:dyDescent="0.75">
      <c r="B6564" s="218">
        <v>6501</v>
      </c>
      <c r="C6564" s="217">
        <v>194.07667617878744</v>
      </c>
    </row>
    <row r="6565" spans="2:3" x14ac:dyDescent="0.75">
      <c r="B6565" s="218">
        <v>6502</v>
      </c>
      <c r="C6565" s="217">
        <v>115.35379181535984</v>
      </c>
    </row>
    <row r="6566" spans="2:3" x14ac:dyDescent="0.75">
      <c r="B6566" s="218">
        <v>6503</v>
      </c>
      <c r="C6566" s="217">
        <v>132.33954345376941</v>
      </c>
    </row>
    <row r="6567" spans="2:3" x14ac:dyDescent="0.75">
      <c r="B6567" s="218">
        <v>6504</v>
      </c>
      <c r="C6567" s="217">
        <v>106.57590016709521</v>
      </c>
    </row>
    <row r="6568" spans="2:3" x14ac:dyDescent="0.75">
      <c r="B6568" s="218">
        <v>6505</v>
      </c>
      <c r="C6568" s="217">
        <v>170.86070027084588</v>
      </c>
    </row>
    <row r="6569" spans="2:3" x14ac:dyDescent="0.75">
      <c r="B6569" s="218">
        <v>6506</v>
      </c>
      <c r="C6569" s="217">
        <v>165.89782924640335</v>
      </c>
    </row>
    <row r="6570" spans="2:3" x14ac:dyDescent="0.75">
      <c r="B6570" s="218">
        <v>6507</v>
      </c>
      <c r="C6570" s="217">
        <v>116.12873193557675</v>
      </c>
    </row>
    <row r="6571" spans="2:3" x14ac:dyDescent="0.75">
      <c r="B6571" s="218">
        <v>6508</v>
      </c>
      <c r="C6571" s="217">
        <v>96.944282586582219</v>
      </c>
    </row>
    <row r="6572" spans="2:3" x14ac:dyDescent="0.75">
      <c r="B6572" s="218">
        <v>6509</v>
      </c>
      <c r="C6572" s="217">
        <v>146.68846282883209</v>
      </c>
    </row>
    <row r="6573" spans="2:3" x14ac:dyDescent="0.75">
      <c r="B6573" s="218">
        <v>6510</v>
      </c>
      <c r="C6573" s="217">
        <v>135.41078819329559</v>
      </c>
    </row>
    <row r="6574" spans="2:3" x14ac:dyDescent="0.75">
      <c r="B6574" s="218">
        <v>6511</v>
      </c>
      <c r="C6574" s="217">
        <v>83.364364514959533</v>
      </c>
    </row>
    <row r="6575" spans="2:3" x14ac:dyDescent="0.75">
      <c r="B6575" s="218">
        <v>6512</v>
      </c>
      <c r="C6575" s="217">
        <v>137.39780448306422</v>
      </c>
    </row>
    <row r="6576" spans="2:3" x14ac:dyDescent="0.75">
      <c r="B6576" s="218">
        <v>6513</v>
      </c>
      <c r="C6576" s="217">
        <v>110.49448510231687</v>
      </c>
    </row>
    <row r="6577" spans="2:3" x14ac:dyDescent="0.75">
      <c r="B6577" s="218">
        <v>6514</v>
      </c>
      <c r="C6577" s="217">
        <v>129.1411634488758</v>
      </c>
    </row>
    <row r="6578" spans="2:3" x14ac:dyDescent="0.75">
      <c r="B6578" s="218">
        <v>6515</v>
      </c>
      <c r="C6578" s="217">
        <v>159.73475146355545</v>
      </c>
    </row>
    <row r="6579" spans="2:3" x14ac:dyDescent="0.75">
      <c r="B6579" s="218">
        <v>6516</v>
      </c>
      <c r="C6579" s="217">
        <v>129.00315617008917</v>
      </c>
    </row>
    <row r="6580" spans="2:3" x14ac:dyDescent="0.75">
      <c r="B6580" s="218">
        <v>6517</v>
      </c>
      <c r="C6580" s="217">
        <v>149.55474308655224</v>
      </c>
    </row>
    <row r="6581" spans="2:3" x14ac:dyDescent="0.75">
      <c r="B6581" s="218">
        <v>6518</v>
      </c>
      <c r="C6581" s="217">
        <v>139.63615713111957</v>
      </c>
    </row>
    <row r="6582" spans="2:3" x14ac:dyDescent="0.75">
      <c r="B6582" s="218">
        <v>6519</v>
      </c>
      <c r="C6582" s="217">
        <v>111.30499662765013</v>
      </c>
    </row>
    <row r="6583" spans="2:3" x14ac:dyDescent="0.75">
      <c r="B6583" s="218">
        <v>6520</v>
      </c>
      <c r="C6583" s="217">
        <v>135.83332462891207</v>
      </c>
    </row>
    <row r="6584" spans="2:3" x14ac:dyDescent="0.75">
      <c r="B6584" s="218">
        <v>6521</v>
      </c>
      <c r="C6584" s="217">
        <v>158.48699668899832</v>
      </c>
    </row>
    <row r="6585" spans="2:3" x14ac:dyDescent="0.75">
      <c r="B6585" s="218">
        <v>6522</v>
      </c>
      <c r="C6585" s="217">
        <v>189.61786804187574</v>
      </c>
    </row>
    <row r="6586" spans="2:3" x14ac:dyDescent="0.75">
      <c r="B6586" s="218">
        <v>6523</v>
      </c>
      <c r="C6586" s="217">
        <v>260.81750392702435</v>
      </c>
    </row>
    <row r="6587" spans="2:3" x14ac:dyDescent="0.75">
      <c r="B6587" s="218">
        <v>6524</v>
      </c>
      <c r="C6587" s="217">
        <v>148.80036224880436</v>
      </c>
    </row>
    <row r="6588" spans="2:3" x14ac:dyDescent="0.75">
      <c r="B6588" s="218">
        <v>6525</v>
      </c>
      <c r="C6588" s="217">
        <v>132.09370450488353</v>
      </c>
    </row>
    <row r="6589" spans="2:3" x14ac:dyDescent="0.75">
      <c r="B6589" s="218">
        <v>6526</v>
      </c>
      <c r="C6589" s="217">
        <v>90.822951004050921</v>
      </c>
    </row>
    <row r="6590" spans="2:3" x14ac:dyDescent="0.75">
      <c r="B6590" s="218">
        <v>6527</v>
      </c>
      <c r="C6590" s="217">
        <v>169.57418058506198</v>
      </c>
    </row>
    <row r="6591" spans="2:3" x14ac:dyDescent="0.75">
      <c r="B6591" s="218">
        <v>6528</v>
      </c>
      <c r="C6591" s="217">
        <v>155.42733487299222</v>
      </c>
    </row>
    <row r="6592" spans="2:3" x14ac:dyDescent="0.75">
      <c r="B6592" s="218">
        <v>6529</v>
      </c>
      <c r="C6592" s="217">
        <v>136.83637454967004</v>
      </c>
    </row>
    <row r="6593" spans="2:3" x14ac:dyDescent="0.75">
      <c r="B6593" s="218">
        <v>6530</v>
      </c>
      <c r="C6593" s="217">
        <v>128.80238196598154</v>
      </c>
    </row>
    <row r="6594" spans="2:3" x14ac:dyDescent="0.75">
      <c r="B6594" s="218">
        <v>6531</v>
      </c>
      <c r="C6594" s="217">
        <v>92.093079660525959</v>
      </c>
    </row>
    <row r="6595" spans="2:3" x14ac:dyDescent="0.75">
      <c r="B6595" s="218">
        <v>6532</v>
      </c>
      <c r="C6595" s="217">
        <v>101.088076446947</v>
      </c>
    </row>
    <row r="6596" spans="2:3" x14ac:dyDescent="0.75">
      <c r="B6596" s="218">
        <v>6533</v>
      </c>
      <c r="C6596" s="217">
        <v>108.19521688335257</v>
      </c>
    </row>
    <row r="6597" spans="2:3" x14ac:dyDescent="0.75">
      <c r="B6597" s="218">
        <v>6534</v>
      </c>
      <c r="C6597" s="217">
        <v>92.878537053622239</v>
      </c>
    </row>
    <row r="6598" spans="2:3" x14ac:dyDescent="0.75">
      <c r="B6598" s="218">
        <v>6535</v>
      </c>
      <c r="C6598" s="217">
        <v>128.60951985809606</v>
      </c>
    </row>
    <row r="6599" spans="2:3" x14ac:dyDescent="0.75">
      <c r="B6599" s="218">
        <v>6536</v>
      </c>
      <c r="C6599" s="217">
        <v>197.50242329083557</v>
      </c>
    </row>
    <row r="6600" spans="2:3" x14ac:dyDescent="0.75">
      <c r="B6600" s="218">
        <v>6537</v>
      </c>
      <c r="C6600" s="217">
        <v>118.99081017057367</v>
      </c>
    </row>
    <row r="6601" spans="2:3" x14ac:dyDescent="0.75">
      <c r="B6601" s="218">
        <v>6538</v>
      </c>
      <c r="C6601" s="217">
        <v>143.40319153027184</v>
      </c>
    </row>
    <row r="6602" spans="2:3" x14ac:dyDescent="0.75">
      <c r="B6602" s="218">
        <v>6539</v>
      </c>
      <c r="C6602" s="217">
        <v>99.645444346782824</v>
      </c>
    </row>
    <row r="6603" spans="2:3" x14ac:dyDescent="0.75">
      <c r="B6603" s="218">
        <v>6540</v>
      </c>
      <c r="C6603" s="217">
        <v>144.63398934722059</v>
      </c>
    </row>
    <row r="6604" spans="2:3" x14ac:dyDescent="0.75">
      <c r="B6604" s="218">
        <v>6541</v>
      </c>
      <c r="C6604" s="217">
        <v>104.59402279285808</v>
      </c>
    </row>
    <row r="6605" spans="2:3" x14ac:dyDescent="0.75">
      <c r="B6605" s="218">
        <v>6542</v>
      </c>
      <c r="C6605" s="217">
        <v>126.9437780049246</v>
      </c>
    </row>
    <row r="6606" spans="2:3" x14ac:dyDescent="0.75">
      <c r="B6606" s="218">
        <v>6543</v>
      </c>
      <c r="C6606" s="217">
        <v>156.51950292171887</v>
      </c>
    </row>
    <row r="6607" spans="2:3" x14ac:dyDescent="0.75">
      <c r="B6607" s="218">
        <v>6544</v>
      </c>
      <c r="C6607" s="217">
        <v>102.44719114756407</v>
      </c>
    </row>
    <row r="6608" spans="2:3" x14ac:dyDescent="0.75">
      <c r="B6608" s="218">
        <v>6545</v>
      </c>
      <c r="C6608" s="217">
        <v>100.63185563973011</v>
      </c>
    </row>
    <row r="6609" spans="2:3" x14ac:dyDescent="0.75">
      <c r="B6609" s="218">
        <v>6546</v>
      </c>
      <c r="C6609" s="217">
        <v>159.77798862364344</v>
      </c>
    </row>
    <row r="6610" spans="2:3" x14ac:dyDescent="0.75">
      <c r="B6610" s="218">
        <v>6547</v>
      </c>
      <c r="C6610" s="217">
        <v>142.22321393441652</v>
      </c>
    </row>
    <row r="6611" spans="2:3" x14ac:dyDescent="0.75">
      <c r="B6611" s="218">
        <v>6548</v>
      </c>
      <c r="C6611" s="217">
        <v>108.51372172911873</v>
      </c>
    </row>
    <row r="6612" spans="2:3" x14ac:dyDescent="0.75">
      <c r="B6612" s="218">
        <v>6549</v>
      </c>
      <c r="C6612" s="217">
        <v>132.94932313334405</v>
      </c>
    </row>
    <row r="6613" spans="2:3" x14ac:dyDescent="0.75">
      <c r="B6613" s="218">
        <v>6550</v>
      </c>
      <c r="C6613" s="217">
        <v>179.06665068549515</v>
      </c>
    </row>
    <row r="6614" spans="2:3" x14ac:dyDescent="0.75">
      <c r="B6614" s="218">
        <v>6551</v>
      </c>
      <c r="C6614" s="217">
        <v>102.88883554083363</v>
      </c>
    </row>
    <row r="6615" spans="2:3" x14ac:dyDescent="0.75">
      <c r="B6615" s="218">
        <v>6552</v>
      </c>
      <c r="C6615" s="217">
        <v>155.33807245166483</v>
      </c>
    </row>
    <row r="6616" spans="2:3" x14ac:dyDescent="0.75">
      <c r="B6616" s="218">
        <v>6553</v>
      </c>
      <c r="C6616" s="217">
        <v>104.70663423812029</v>
      </c>
    </row>
    <row r="6617" spans="2:3" x14ac:dyDescent="0.75">
      <c r="B6617" s="218">
        <v>6554</v>
      </c>
      <c r="C6617" s="217">
        <v>121.84241446013976</v>
      </c>
    </row>
    <row r="6618" spans="2:3" x14ac:dyDescent="0.75">
      <c r="B6618" s="218">
        <v>6555</v>
      </c>
      <c r="C6618" s="217">
        <v>154.06691480991338</v>
      </c>
    </row>
    <row r="6619" spans="2:3" x14ac:dyDescent="0.75">
      <c r="B6619" s="218">
        <v>6556</v>
      </c>
      <c r="C6619" s="217">
        <v>123.59770585315286</v>
      </c>
    </row>
    <row r="6620" spans="2:3" x14ac:dyDescent="0.75">
      <c r="B6620" s="218">
        <v>6557</v>
      </c>
      <c r="C6620" s="217">
        <v>165.82042199354194</v>
      </c>
    </row>
    <row r="6621" spans="2:3" x14ac:dyDescent="0.75">
      <c r="B6621" s="218">
        <v>6558</v>
      </c>
      <c r="C6621" s="217">
        <v>226.63523922050351</v>
      </c>
    </row>
    <row r="6622" spans="2:3" x14ac:dyDescent="0.75">
      <c r="B6622" s="218">
        <v>6559</v>
      </c>
      <c r="C6622" s="217">
        <v>118.66922815305102</v>
      </c>
    </row>
    <row r="6623" spans="2:3" x14ac:dyDescent="0.75">
      <c r="B6623" s="218">
        <v>6560</v>
      </c>
      <c r="C6623" s="217">
        <v>117.92433024516086</v>
      </c>
    </row>
    <row r="6624" spans="2:3" x14ac:dyDescent="0.75">
      <c r="B6624" s="218">
        <v>6561</v>
      </c>
      <c r="C6624" s="217">
        <v>135.99241054488806</v>
      </c>
    </row>
    <row r="6625" spans="2:3" x14ac:dyDescent="0.75">
      <c r="B6625" s="218">
        <v>6562</v>
      </c>
      <c r="C6625" s="217">
        <v>85.359615674368257</v>
      </c>
    </row>
    <row r="6626" spans="2:3" x14ac:dyDescent="0.75">
      <c r="B6626" s="218">
        <v>6563</v>
      </c>
      <c r="C6626" s="217">
        <v>91.705223106963359</v>
      </c>
    </row>
    <row r="6627" spans="2:3" x14ac:dyDescent="0.75">
      <c r="B6627" s="218">
        <v>6564</v>
      </c>
      <c r="C6627" s="217">
        <v>125.89624205963273</v>
      </c>
    </row>
    <row r="6628" spans="2:3" x14ac:dyDescent="0.75">
      <c r="B6628" s="218">
        <v>6565</v>
      </c>
      <c r="C6628" s="217">
        <v>140.39875523844532</v>
      </c>
    </row>
    <row r="6629" spans="2:3" x14ac:dyDescent="0.75">
      <c r="B6629" s="218">
        <v>6566</v>
      </c>
      <c r="C6629" s="217">
        <v>78.949114512977346</v>
      </c>
    </row>
    <row r="6630" spans="2:3" x14ac:dyDescent="0.75">
      <c r="B6630" s="218">
        <v>6567</v>
      </c>
      <c r="C6630" s="217">
        <v>155.58108103844813</v>
      </c>
    </row>
    <row r="6631" spans="2:3" x14ac:dyDescent="0.75">
      <c r="B6631" s="218">
        <v>6568</v>
      </c>
      <c r="C6631" s="217">
        <v>161.16464457030898</v>
      </c>
    </row>
    <row r="6632" spans="2:3" x14ac:dyDescent="0.75">
      <c r="B6632" s="218">
        <v>6569</v>
      </c>
      <c r="C6632" s="217">
        <v>82.625158079853946</v>
      </c>
    </row>
    <row r="6633" spans="2:3" x14ac:dyDescent="0.75">
      <c r="B6633" s="218">
        <v>6570</v>
      </c>
      <c r="C6633" s="217">
        <v>206.53382633225064</v>
      </c>
    </row>
    <row r="6634" spans="2:3" x14ac:dyDescent="0.75">
      <c r="B6634" s="218">
        <v>6571</v>
      </c>
      <c r="C6634" s="217">
        <v>102.15193690419591</v>
      </c>
    </row>
    <row r="6635" spans="2:3" x14ac:dyDescent="0.75">
      <c r="B6635" s="218">
        <v>6572</v>
      </c>
      <c r="C6635" s="217">
        <v>159.79244191143667</v>
      </c>
    </row>
    <row r="6636" spans="2:3" x14ac:dyDescent="0.75">
      <c r="B6636" s="218">
        <v>6573</v>
      </c>
      <c r="C6636" s="217">
        <v>122.21262056596626</v>
      </c>
    </row>
    <row r="6637" spans="2:3" x14ac:dyDescent="0.75">
      <c r="B6637" s="218">
        <v>6574</v>
      </c>
      <c r="C6637" s="217">
        <v>139.47015697356835</v>
      </c>
    </row>
    <row r="6638" spans="2:3" x14ac:dyDescent="0.75">
      <c r="B6638" s="218">
        <v>6575</v>
      </c>
      <c r="C6638" s="217">
        <v>99.707901348188457</v>
      </c>
    </row>
    <row r="6639" spans="2:3" x14ac:dyDescent="0.75">
      <c r="B6639" s="218">
        <v>6576</v>
      </c>
      <c r="C6639" s="217">
        <v>177.82354713089617</v>
      </c>
    </row>
    <row r="6640" spans="2:3" x14ac:dyDescent="0.75">
      <c r="B6640" s="218">
        <v>6577</v>
      </c>
      <c r="C6640" s="217">
        <v>125.60143117222057</v>
      </c>
    </row>
    <row r="6641" spans="2:3" x14ac:dyDescent="0.75">
      <c r="B6641" s="218">
        <v>6578</v>
      </c>
      <c r="C6641" s="217">
        <v>131.62428973050842</v>
      </c>
    </row>
    <row r="6642" spans="2:3" x14ac:dyDescent="0.75">
      <c r="B6642" s="218">
        <v>6579</v>
      </c>
      <c r="C6642" s="217">
        <v>102.2795851927816</v>
      </c>
    </row>
    <row r="6643" spans="2:3" x14ac:dyDescent="0.75">
      <c r="B6643" s="218">
        <v>6580</v>
      </c>
      <c r="C6643" s="217">
        <v>125.84946062078006</v>
      </c>
    </row>
    <row r="6644" spans="2:3" x14ac:dyDescent="0.75">
      <c r="B6644" s="218">
        <v>6581</v>
      </c>
      <c r="C6644" s="217">
        <v>142.43690647636706</v>
      </c>
    </row>
    <row r="6645" spans="2:3" x14ac:dyDescent="0.75">
      <c r="B6645" s="218">
        <v>6582</v>
      </c>
      <c r="C6645" s="217">
        <v>153.8074828783144</v>
      </c>
    </row>
    <row r="6646" spans="2:3" x14ac:dyDescent="0.75">
      <c r="B6646" s="218">
        <v>6583</v>
      </c>
      <c r="C6646" s="217">
        <v>72.637346606215473</v>
      </c>
    </row>
    <row r="6647" spans="2:3" x14ac:dyDescent="0.75">
      <c r="B6647" s="218">
        <v>6584</v>
      </c>
      <c r="C6647" s="217">
        <v>116.3662113628133</v>
      </c>
    </row>
    <row r="6648" spans="2:3" x14ac:dyDescent="0.75">
      <c r="B6648" s="218">
        <v>6585</v>
      </c>
      <c r="C6648" s="217">
        <v>161.16418980490781</v>
      </c>
    </row>
    <row r="6649" spans="2:3" x14ac:dyDescent="0.75">
      <c r="B6649" s="218">
        <v>6586</v>
      </c>
      <c r="C6649" s="217">
        <v>162.35958236812522</v>
      </c>
    </row>
    <row r="6650" spans="2:3" x14ac:dyDescent="0.75">
      <c r="B6650" s="218">
        <v>6587</v>
      </c>
      <c r="C6650" s="217">
        <v>174.20643099275972</v>
      </c>
    </row>
    <row r="6651" spans="2:3" x14ac:dyDescent="0.75">
      <c r="B6651" s="218">
        <v>6588</v>
      </c>
      <c r="C6651" s="217">
        <v>119.69134724693181</v>
      </c>
    </row>
    <row r="6652" spans="2:3" x14ac:dyDescent="0.75">
      <c r="B6652" s="218">
        <v>6589</v>
      </c>
      <c r="C6652" s="217">
        <v>139.26388605722184</v>
      </c>
    </row>
    <row r="6653" spans="2:3" x14ac:dyDescent="0.75">
      <c r="B6653" s="218">
        <v>6590</v>
      </c>
      <c r="C6653" s="217">
        <v>89.357735693327612</v>
      </c>
    </row>
    <row r="6654" spans="2:3" x14ac:dyDescent="0.75">
      <c r="B6654" s="218">
        <v>6591</v>
      </c>
      <c r="C6654" s="217">
        <v>134.38557266459497</v>
      </c>
    </row>
    <row r="6655" spans="2:3" x14ac:dyDescent="0.75">
      <c r="B6655" s="218">
        <v>6592</v>
      </c>
      <c r="C6655" s="217">
        <v>172.22881065471134</v>
      </c>
    </row>
    <row r="6656" spans="2:3" x14ac:dyDescent="0.75">
      <c r="B6656" s="218">
        <v>6593</v>
      </c>
      <c r="C6656" s="217">
        <v>133.74533492055247</v>
      </c>
    </row>
    <row r="6657" spans="2:3" x14ac:dyDescent="0.75">
      <c r="B6657" s="218">
        <v>6594</v>
      </c>
      <c r="C6657" s="217">
        <v>226.76248414150555</v>
      </c>
    </row>
    <row r="6658" spans="2:3" x14ac:dyDescent="0.75">
      <c r="B6658" s="218">
        <v>6595</v>
      </c>
      <c r="C6658" s="217">
        <v>144.29602000690556</v>
      </c>
    </row>
    <row r="6659" spans="2:3" x14ac:dyDescent="0.75">
      <c r="B6659" s="218">
        <v>6596</v>
      </c>
      <c r="C6659" s="217">
        <v>160.1626979785824</v>
      </c>
    </row>
    <row r="6660" spans="2:3" x14ac:dyDescent="0.75">
      <c r="B6660" s="218">
        <v>6597</v>
      </c>
      <c r="C6660" s="217">
        <v>211.58856355085231</v>
      </c>
    </row>
    <row r="6661" spans="2:3" x14ac:dyDescent="0.75">
      <c r="B6661" s="218">
        <v>6598</v>
      </c>
      <c r="C6661" s="217">
        <v>114.48830510254047</v>
      </c>
    </row>
    <row r="6662" spans="2:3" x14ac:dyDescent="0.75">
      <c r="B6662" s="218">
        <v>6599</v>
      </c>
      <c r="C6662" s="217">
        <v>140.3564294178457</v>
      </c>
    </row>
    <row r="6663" spans="2:3" x14ac:dyDescent="0.75">
      <c r="B6663" s="218">
        <v>6600</v>
      </c>
      <c r="C6663" s="217">
        <v>109.37745964846302</v>
      </c>
    </row>
    <row r="6664" spans="2:3" x14ac:dyDescent="0.75">
      <c r="B6664" s="218">
        <v>6601</v>
      </c>
      <c r="C6664" s="217">
        <v>150.54601282591287</v>
      </c>
    </row>
    <row r="6665" spans="2:3" x14ac:dyDescent="0.75">
      <c r="B6665" s="218">
        <v>6602</v>
      </c>
      <c r="C6665" s="217">
        <v>193.90690752942709</v>
      </c>
    </row>
    <row r="6666" spans="2:3" x14ac:dyDescent="0.75">
      <c r="B6666" s="218">
        <v>6603</v>
      </c>
      <c r="C6666" s="217">
        <v>193.58571247366129</v>
      </c>
    </row>
    <row r="6667" spans="2:3" x14ac:dyDescent="0.75">
      <c r="B6667" s="218">
        <v>6604</v>
      </c>
      <c r="C6667" s="217">
        <v>116.78515961207822</v>
      </c>
    </row>
    <row r="6668" spans="2:3" x14ac:dyDescent="0.75">
      <c r="B6668" s="218">
        <v>6605</v>
      </c>
      <c r="C6668" s="217">
        <v>145.23619747259119</v>
      </c>
    </row>
    <row r="6669" spans="2:3" x14ac:dyDescent="0.75">
      <c r="B6669" s="218">
        <v>6606</v>
      </c>
      <c r="C6669" s="217">
        <v>180.93915517277688</v>
      </c>
    </row>
    <row r="6670" spans="2:3" x14ac:dyDescent="0.75">
      <c r="B6670" s="218">
        <v>6607</v>
      </c>
      <c r="C6670" s="217">
        <v>136.14531009106111</v>
      </c>
    </row>
    <row r="6671" spans="2:3" x14ac:dyDescent="0.75">
      <c r="B6671" s="218">
        <v>6608</v>
      </c>
      <c r="C6671" s="217">
        <v>105.71458625418477</v>
      </c>
    </row>
    <row r="6672" spans="2:3" x14ac:dyDescent="0.75">
      <c r="B6672" s="218">
        <v>6609</v>
      </c>
      <c r="C6672" s="217">
        <v>125.86579173427847</v>
      </c>
    </row>
    <row r="6673" spans="2:3" x14ac:dyDescent="0.75">
      <c r="B6673" s="218">
        <v>6610</v>
      </c>
      <c r="C6673" s="217">
        <v>131.85018328185865</v>
      </c>
    </row>
    <row r="6674" spans="2:3" x14ac:dyDescent="0.75">
      <c r="B6674" s="218">
        <v>6611</v>
      </c>
      <c r="C6674" s="217">
        <v>102.93737859959479</v>
      </c>
    </row>
    <row r="6675" spans="2:3" x14ac:dyDescent="0.75">
      <c r="B6675" s="218">
        <v>6612</v>
      </c>
      <c r="C6675" s="217">
        <v>120.30059023014273</v>
      </c>
    </row>
    <row r="6676" spans="2:3" x14ac:dyDescent="0.75">
      <c r="B6676" s="218">
        <v>6613</v>
      </c>
      <c r="C6676" s="217">
        <v>85.613985407120964</v>
      </c>
    </row>
    <row r="6677" spans="2:3" x14ac:dyDescent="0.75">
      <c r="B6677" s="218">
        <v>6614</v>
      </c>
      <c r="C6677" s="217">
        <v>131.68780419763334</v>
      </c>
    </row>
    <row r="6678" spans="2:3" x14ac:dyDescent="0.75">
      <c r="B6678" s="218">
        <v>6615</v>
      </c>
      <c r="C6678" s="217">
        <v>172.04667100288637</v>
      </c>
    </row>
    <row r="6679" spans="2:3" x14ac:dyDescent="0.75">
      <c r="B6679" s="218">
        <v>6616</v>
      </c>
      <c r="C6679" s="217">
        <v>148.80299884901379</v>
      </c>
    </row>
    <row r="6680" spans="2:3" x14ac:dyDescent="0.75">
      <c r="B6680" s="218">
        <v>6617</v>
      </c>
      <c r="C6680" s="217">
        <v>103.19876086381022</v>
      </c>
    </row>
    <row r="6681" spans="2:3" x14ac:dyDescent="0.75">
      <c r="B6681" s="218">
        <v>6618</v>
      </c>
      <c r="C6681" s="217">
        <v>173.32555078460109</v>
      </c>
    </row>
    <row r="6682" spans="2:3" x14ac:dyDescent="0.75">
      <c r="B6682" s="218">
        <v>6619</v>
      </c>
      <c r="C6682" s="217">
        <v>149.14640406125116</v>
      </c>
    </row>
    <row r="6683" spans="2:3" x14ac:dyDescent="0.75">
      <c r="B6683" s="218">
        <v>6620</v>
      </c>
      <c r="C6683" s="217">
        <v>166.18689222571842</v>
      </c>
    </row>
    <row r="6684" spans="2:3" x14ac:dyDescent="0.75">
      <c r="B6684" s="218">
        <v>6621</v>
      </c>
      <c r="C6684" s="217">
        <v>143.61906973192589</v>
      </c>
    </row>
    <row r="6685" spans="2:3" x14ac:dyDescent="0.75">
      <c r="B6685" s="218">
        <v>6622</v>
      </c>
      <c r="C6685" s="217">
        <v>127.76419274236314</v>
      </c>
    </row>
    <row r="6686" spans="2:3" x14ac:dyDescent="0.75">
      <c r="B6686" s="218">
        <v>6623</v>
      </c>
      <c r="C6686" s="217">
        <v>134.74920788361015</v>
      </c>
    </row>
    <row r="6687" spans="2:3" x14ac:dyDescent="0.75">
      <c r="B6687" s="218">
        <v>6624</v>
      </c>
      <c r="C6687" s="217">
        <v>108.92837730395843</v>
      </c>
    </row>
    <row r="6688" spans="2:3" x14ac:dyDescent="0.75">
      <c r="B6688" s="218">
        <v>6625</v>
      </c>
      <c r="C6688" s="217">
        <v>136.41143737289858</v>
      </c>
    </row>
    <row r="6689" spans="2:3" x14ac:dyDescent="0.75">
      <c r="B6689" s="218">
        <v>6626</v>
      </c>
      <c r="C6689" s="217">
        <v>165.9473069688942</v>
      </c>
    </row>
    <row r="6690" spans="2:3" x14ac:dyDescent="0.75">
      <c r="B6690" s="218">
        <v>6627</v>
      </c>
      <c r="C6690" s="217">
        <v>146.13202094196396</v>
      </c>
    </row>
    <row r="6691" spans="2:3" x14ac:dyDescent="0.75">
      <c r="B6691" s="218">
        <v>6628</v>
      </c>
      <c r="C6691" s="217">
        <v>113.27336346273997</v>
      </c>
    </row>
    <row r="6692" spans="2:3" x14ac:dyDescent="0.75">
      <c r="B6692" s="218">
        <v>6629</v>
      </c>
      <c r="C6692" s="217">
        <v>113.27022064108156</v>
      </c>
    </row>
    <row r="6693" spans="2:3" x14ac:dyDescent="0.75">
      <c r="B6693" s="218">
        <v>6630</v>
      </c>
      <c r="C6693" s="217">
        <v>72.250617401442341</v>
      </c>
    </row>
    <row r="6694" spans="2:3" x14ac:dyDescent="0.75">
      <c r="B6694" s="218">
        <v>6631</v>
      </c>
      <c r="C6694" s="217">
        <v>125.3049264207133</v>
      </c>
    </row>
    <row r="6695" spans="2:3" x14ac:dyDescent="0.75">
      <c r="B6695" s="218">
        <v>6632</v>
      </c>
      <c r="C6695" s="217">
        <v>132.46075798349241</v>
      </c>
    </row>
    <row r="6696" spans="2:3" x14ac:dyDescent="0.75">
      <c r="B6696" s="218">
        <v>6633</v>
      </c>
      <c r="C6696" s="217">
        <v>70.74366117877382</v>
      </c>
    </row>
    <row r="6697" spans="2:3" x14ac:dyDescent="0.75">
      <c r="B6697" s="218">
        <v>6634</v>
      </c>
      <c r="C6697" s="217">
        <v>79.3956561200023</v>
      </c>
    </row>
    <row r="6698" spans="2:3" x14ac:dyDescent="0.75">
      <c r="B6698" s="218">
        <v>6635</v>
      </c>
      <c r="C6698" s="217">
        <v>82.820526538774942</v>
      </c>
    </row>
    <row r="6699" spans="2:3" x14ac:dyDescent="0.75">
      <c r="B6699" s="218">
        <v>6636</v>
      </c>
      <c r="C6699" s="217">
        <v>128.55659548166864</v>
      </c>
    </row>
    <row r="6700" spans="2:3" x14ac:dyDescent="0.75">
      <c r="B6700" s="218">
        <v>6637</v>
      </c>
      <c r="C6700" s="217">
        <v>81.621796077270432</v>
      </c>
    </row>
    <row r="6701" spans="2:3" x14ac:dyDescent="0.75">
      <c r="B6701" s="218">
        <v>6638</v>
      </c>
      <c r="C6701" s="217">
        <v>141.546248193927</v>
      </c>
    </row>
    <row r="6702" spans="2:3" x14ac:dyDescent="0.75">
      <c r="B6702" s="218">
        <v>6639</v>
      </c>
      <c r="C6702" s="217">
        <v>191.9118898210611</v>
      </c>
    </row>
    <row r="6703" spans="2:3" x14ac:dyDescent="0.75">
      <c r="B6703" s="218">
        <v>6640</v>
      </c>
      <c r="C6703" s="217">
        <v>93.067756190193023</v>
      </c>
    </row>
    <row r="6704" spans="2:3" x14ac:dyDescent="0.75">
      <c r="B6704" s="218">
        <v>6641</v>
      </c>
      <c r="C6704" s="217">
        <v>142.01406911267469</v>
      </c>
    </row>
    <row r="6705" spans="2:3" x14ac:dyDescent="0.75">
      <c r="B6705" s="218">
        <v>6642</v>
      </c>
      <c r="C6705" s="217">
        <v>164.73723907587262</v>
      </c>
    </row>
    <row r="6706" spans="2:3" x14ac:dyDescent="0.75">
      <c r="B6706" s="218">
        <v>6643</v>
      </c>
      <c r="C6706" s="217">
        <v>141.97180221238486</v>
      </c>
    </row>
    <row r="6707" spans="2:3" x14ac:dyDescent="0.75">
      <c r="B6707" s="218">
        <v>6644</v>
      </c>
      <c r="C6707" s="217">
        <v>136.04386481700919</v>
      </c>
    </row>
    <row r="6708" spans="2:3" x14ac:dyDescent="0.75">
      <c r="B6708" s="218">
        <v>6645</v>
      </c>
      <c r="C6708" s="217">
        <v>147.32169770079622</v>
      </c>
    </row>
    <row r="6709" spans="2:3" x14ac:dyDescent="0.75">
      <c r="B6709" s="218">
        <v>6646</v>
      </c>
      <c r="C6709" s="217">
        <v>100.96915449298874</v>
      </c>
    </row>
    <row r="6710" spans="2:3" x14ac:dyDescent="0.75">
      <c r="B6710" s="218">
        <v>6647</v>
      </c>
      <c r="C6710" s="217">
        <v>90.404121818262794</v>
      </c>
    </row>
    <row r="6711" spans="2:3" x14ac:dyDescent="0.75">
      <c r="B6711" s="218">
        <v>6648</v>
      </c>
      <c r="C6711" s="217">
        <v>210.02616068231904</v>
      </c>
    </row>
    <row r="6712" spans="2:3" x14ac:dyDescent="0.75">
      <c r="B6712" s="218">
        <v>6649</v>
      </c>
      <c r="C6712" s="217">
        <v>100.63898042123965</v>
      </c>
    </row>
    <row r="6713" spans="2:3" x14ac:dyDescent="0.75">
      <c r="B6713" s="218">
        <v>6650</v>
      </c>
      <c r="C6713" s="217">
        <v>159.421889432879</v>
      </c>
    </row>
    <row r="6714" spans="2:3" x14ac:dyDescent="0.75">
      <c r="B6714" s="218">
        <v>6651</v>
      </c>
      <c r="C6714" s="217">
        <v>145.61351237910085</v>
      </c>
    </row>
    <row r="6715" spans="2:3" x14ac:dyDescent="0.75">
      <c r="B6715" s="218">
        <v>6652</v>
      </c>
      <c r="C6715" s="217">
        <v>131.32154540379844</v>
      </c>
    </row>
    <row r="6716" spans="2:3" x14ac:dyDescent="0.75">
      <c r="B6716" s="218">
        <v>6653</v>
      </c>
      <c r="C6716" s="217">
        <v>106.50846791866638</v>
      </c>
    </row>
    <row r="6717" spans="2:3" x14ac:dyDescent="0.75">
      <c r="B6717" s="218">
        <v>6654</v>
      </c>
      <c r="C6717" s="217">
        <v>126.42057584896394</v>
      </c>
    </row>
    <row r="6718" spans="2:3" x14ac:dyDescent="0.75">
      <c r="B6718" s="218">
        <v>6655</v>
      </c>
      <c r="C6718" s="217">
        <v>104.49382042020876</v>
      </c>
    </row>
    <row r="6719" spans="2:3" x14ac:dyDescent="0.75">
      <c r="B6719" s="218">
        <v>6656</v>
      </c>
      <c r="C6719" s="217">
        <v>110.862290063046</v>
      </c>
    </row>
    <row r="6720" spans="2:3" x14ac:dyDescent="0.75">
      <c r="B6720" s="218">
        <v>6657</v>
      </c>
      <c r="C6720" s="217">
        <v>112.28749359825714</v>
      </c>
    </row>
    <row r="6721" spans="2:3" x14ac:dyDescent="0.75">
      <c r="B6721" s="218">
        <v>6658</v>
      </c>
      <c r="C6721" s="217">
        <v>150.13070285666097</v>
      </c>
    </row>
    <row r="6722" spans="2:3" x14ac:dyDescent="0.75">
      <c r="B6722" s="218">
        <v>6659</v>
      </c>
      <c r="C6722" s="217">
        <v>117.05480881641537</v>
      </c>
    </row>
    <row r="6723" spans="2:3" x14ac:dyDescent="0.75">
      <c r="B6723" s="218">
        <v>6660</v>
      </c>
      <c r="C6723" s="217">
        <v>112.75718178585787</v>
      </c>
    </row>
    <row r="6724" spans="2:3" x14ac:dyDescent="0.75">
      <c r="B6724" s="218">
        <v>6661</v>
      </c>
      <c r="C6724" s="217">
        <v>128.73969184557441</v>
      </c>
    </row>
    <row r="6725" spans="2:3" x14ac:dyDescent="0.75">
      <c r="B6725" s="218">
        <v>6662</v>
      </c>
      <c r="C6725" s="217">
        <v>118.59617786054355</v>
      </c>
    </row>
    <row r="6726" spans="2:3" x14ac:dyDescent="0.75">
      <c r="B6726" s="218">
        <v>6663</v>
      </c>
      <c r="C6726" s="217">
        <v>99.393935746042743</v>
      </c>
    </row>
    <row r="6727" spans="2:3" x14ac:dyDescent="0.75">
      <c r="B6727" s="218">
        <v>6664</v>
      </c>
      <c r="C6727" s="217">
        <v>104.63990500647409</v>
      </c>
    </row>
    <row r="6728" spans="2:3" x14ac:dyDescent="0.75">
      <c r="B6728" s="218">
        <v>6665</v>
      </c>
      <c r="C6728" s="217">
        <v>131.37428765514332</v>
      </c>
    </row>
    <row r="6729" spans="2:3" x14ac:dyDescent="0.75">
      <c r="B6729" s="218">
        <v>6666</v>
      </c>
      <c r="C6729" s="217">
        <v>248.09872471167014</v>
      </c>
    </row>
    <row r="6730" spans="2:3" x14ac:dyDescent="0.75">
      <c r="B6730" s="218">
        <v>6667</v>
      </c>
      <c r="C6730" s="217">
        <v>128.34679881087035</v>
      </c>
    </row>
    <row r="6731" spans="2:3" x14ac:dyDescent="0.75">
      <c r="B6731" s="218">
        <v>6668</v>
      </c>
      <c r="C6731" s="217">
        <v>146.20555273527515</v>
      </c>
    </row>
    <row r="6732" spans="2:3" x14ac:dyDescent="0.75">
      <c r="B6732" s="218">
        <v>6669</v>
      </c>
      <c r="C6732" s="217">
        <v>88.224610348589849</v>
      </c>
    </row>
    <row r="6733" spans="2:3" x14ac:dyDescent="0.75">
      <c r="B6733" s="218">
        <v>6670</v>
      </c>
      <c r="C6733" s="217">
        <v>107.63230226905692</v>
      </c>
    </row>
    <row r="6734" spans="2:3" x14ac:dyDescent="0.75">
      <c r="B6734" s="218">
        <v>6671</v>
      </c>
      <c r="C6734" s="217">
        <v>149.47737293150229</v>
      </c>
    </row>
    <row r="6735" spans="2:3" x14ac:dyDescent="0.75">
      <c r="B6735" s="218">
        <v>6672</v>
      </c>
      <c r="C6735" s="217">
        <v>90.338903236113197</v>
      </c>
    </row>
    <row r="6736" spans="2:3" x14ac:dyDescent="0.75">
      <c r="B6736" s="218">
        <v>6673</v>
      </c>
      <c r="C6736" s="217">
        <v>144.8695336615956</v>
      </c>
    </row>
    <row r="6737" spans="2:3" x14ac:dyDescent="0.75">
      <c r="B6737" s="218">
        <v>6674</v>
      </c>
      <c r="C6737" s="217">
        <v>138.06858517297593</v>
      </c>
    </row>
    <row r="6738" spans="2:3" x14ac:dyDescent="0.75">
      <c r="B6738" s="218">
        <v>6675</v>
      </c>
      <c r="C6738" s="217">
        <v>130.38040075729847</v>
      </c>
    </row>
    <row r="6739" spans="2:3" x14ac:dyDescent="0.75">
      <c r="B6739" s="218">
        <v>6676</v>
      </c>
      <c r="C6739" s="217">
        <v>112.20271138436152</v>
      </c>
    </row>
    <row r="6740" spans="2:3" x14ac:dyDescent="0.75">
      <c r="B6740" s="218">
        <v>6677</v>
      </c>
      <c r="C6740" s="217">
        <v>239.72005568170368</v>
      </c>
    </row>
    <row r="6741" spans="2:3" x14ac:dyDescent="0.75">
      <c r="B6741" s="218">
        <v>6678</v>
      </c>
      <c r="C6741" s="217">
        <v>107.07725161938826</v>
      </c>
    </row>
    <row r="6742" spans="2:3" x14ac:dyDescent="0.75">
      <c r="B6742" s="218">
        <v>6679</v>
      </c>
      <c r="C6742" s="217">
        <v>144.18289292330044</v>
      </c>
    </row>
    <row r="6743" spans="2:3" x14ac:dyDescent="0.75">
      <c r="B6743" s="218">
        <v>6680</v>
      </c>
      <c r="C6743" s="217">
        <v>165.9633551534269</v>
      </c>
    </row>
    <row r="6744" spans="2:3" x14ac:dyDescent="0.75">
      <c r="B6744" s="218">
        <v>6681</v>
      </c>
      <c r="C6744" s="217">
        <v>138.04425598998691</v>
      </c>
    </row>
    <row r="6745" spans="2:3" x14ac:dyDescent="0.75">
      <c r="B6745" s="218">
        <v>6682</v>
      </c>
      <c r="C6745" s="217">
        <v>91.342602256885684</v>
      </c>
    </row>
    <row r="6746" spans="2:3" x14ac:dyDescent="0.75">
      <c r="B6746" s="218">
        <v>6683</v>
      </c>
      <c r="C6746" s="217">
        <v>123.0628878661789</v>
      </c>
    </row>
    <row r="6747" spans="2:3" x14ac:dyDescent="0.75">
      <c r="B6747" s="218">
        <v>6684</v>
      </c>
      <c r="C6747" s="217">
        <v>175.80096308878439</v>
      </c>
    </row>
    <row r="6748" spans="2:3" x14ac:dyDescent="0.75">
      <c r="B6748" s="218">
        <v>6685</v>
      </c>
      <c r="C6748" s="217">
        <v>110.46168834825392</v>
      </c>
    </row>
    <row r="6749" spans="2:3" x14ac:dyDescent="0.75">
      <c r="B6749" s="218">
        <v>6686</v>
      </c>
      <c r="C6749" s="217">
        <v>132.42643051705141</v>
      </c>
    </row>
    <row r="6750" spans="2:3" x14ac:dyDescent="0.75">
      <c r="B6750" s="218">
        <v>6687</v>
      </c>
      <c r="C6750" s="217">
        <v>128.54868846072554</v>
      </c>
    </row>
    <row r="6751" spans="2:3" x14ac:dyDescent="0.75">
      <c r="B6751" s="218">
        <v>6688</v>
      </c>
      <c r="C6751" s="217">
        <v>90.269178735452243</v>
      </c>
    </row>
    <row r="6752" spans="2:3" x14ac:dyDescent="0.75">
      <c r="B6752" s="218">
        <v>6689</v>
      </c>
      <c r="C6752" s="217">
        <v>148.49461406787734</v>
      </c>
    </row>
    <row r="6753" spans="2:3" x14ac:dyDescent="0.75">
      <c r="B6753" s="218">
        <v>6690</v>
      </c>
      <c r="C6753" s="217">
        <v>120.13213291546019</v>
      </c>
    </row>
    <row r="6754" spans="2:3" x14ac:dyDescent="0.75">
      <c r="B6754" s="218">
        <v>6691</v>
      </c>
      <c r="C6754" s="217">
        <v>129.90875821234911</v>
      </c>
    </row>
    <row r="6755" spans="2:3" x14ac:dyDescent="0.75">
      <c r="B6755" s="218">
        <v>6692</v>
      </c>
      <c r="C6755" s="217">
        <v>142.02765648074597</v>
      </c>
    </row>
    <row r="6756" spans="2:3" x14ac:dyDescent="0.75">
      <c r="B6756" s="218">
        <v>6693</v>
      </c>
      <c r="C6756" s="217">
        <v>110.68464082660567</v>
      </c>
    </row>
    <row r="6757" spans="2:3" x14ac:dyDescent="0.75">
      <c r="B6757" s="218">
        <v>6694</v>
      </c>
      <c r="C6757" s="217">
        <v>114.96120987633333</v>
      </c>
    </row>
    <row r="6758" spans="2:3" x14ac:dyDescent="0.75">
      <c r="B6758" s="218">
        <v>6695</v>
      </c>
      <c r="C6758" s="217">
        <v>157.63204980600165</v>
      </c>
    </row>
    <row r="6759" spans="2:3" x14ac:dyDescent="0.75">
      <c r="B6759" s="218">
        <v>6696</v>
      </c>
      <c r="C6759" s="217">
        <v>181.33735216181188</v>
      </c>
    </row>
    <row r="6760" spans="2:3" x14ac:dyDescent="0.75">
      <c r="B6760" s="218">
        <v>6697</v>
      </c>
      <c r="C6760" s="217">
        <v>131.87189877783678</v>
      </c>
    </row>
    <row r="6761" spans="2:3" x14ac:dyDescent="0.75">
      <c r="B6761" s="218">
        <v>6698</v>
      </c>
      <c r="C6761" s="217">
        <v>126.6328703394198</v>
      </c>
    </row>
    <row r="6762" spans="2:3" x14ac:dyDescent="0.75">
      <c r="B6762" s="218">
        <v>6699</v>
      </c>
      <c r="C6762" s="217">
        <v>155.91980046849983</v>
      </c>
    </row>
    <row r="6763" spans="2:3" x14ac:dyDescent="0.75">
      <c r="B6763" s="218">
        <v>6700</v>
      </c>
      <c r="C6763" s="217">
        <v>123.35862845120599</v>
      </c>
    </row>
    <row r="6764" spans="2:3" x14ac:dyDescent="0.75">
      <c r="B6764" s="218">
        <v>6701</v>
      </c>
      <c r="C6764" s="217">
        <v>127.83161872677785</v>
      </c>
    </row>
    <row r="6765" spans="2:3" x14ac:dyDescent="0.75">
      <c r="B6765" s="218">
        <v>6702</v>
      </c>
      <c r="C6765" s="217">
        <v>148.55426252332114</v>
      </c>
    </row>
    <row r="6766" spans="2:3" x14ac:dyDescent="0.75">
      <c r="B6766" s="218">
        <v>6703</v>
      </c>
      <c r="C6766" s="217">
        <v>137.13396951430218</v>
      </c>
    </row>
    <row r="6767" spans="2:3" x14ac:dyDescent="0.75">
      <c r="B6767" s="218">
        <v>6704</v>
      </c>
      <c r="C6767" s="217">
        <v>98.45803121923808</v>
      </c>
    </row>
    <row r="6768" spans="2:3" x14ac:dyDescent="0.75">
      <c r="B6768" s="218">
        <v>6705</v>
      </c>
      <c r="C6768" s="217">
        <v>102.31075026794274</v>
      </c>
    </row>
    <row r="6769" spans="2:3" x14ac:dyDescent="0.75">
      <c r="B6769" s="218">
        <v>6706</v>
      </c>
      <c r="C6769" s="217">
        <v>130.67525887097389</v>
      </c>
    </row>
    <row r="6770" spans="2:3" x14ac:dyDescent="0.75">
      <c r="B6770" s="218">
        <v>6707</v>
      </c>
      <c r="C6770" s="217">
        <v>119.60007241985083</v>
      </c>
    </row>
    <row r="6771" spans="2:3" x14ac:dyDescent="0.75">
      <c r="B6771" s="218">
        <v>6708</v>
      </c>
      <c r="C6771" s="217">
        <v>135.4409168061168</v>
      </c>
    </row>
    <row r="6772" spans="2:3" x14ac:dyDescent="0.75">
      <c r="B6772" s="218">
        <v>6709</v>
      </c>
      <c r="C6772" s="217">
        <v>80.816094974756965</v>
      </c>
    </row>
    <row r="6773" spans="2:3" x14ac:dyDescent="0.75">
      <c r="B6773" s="218">
        <v>6710</v>
      </c>
      <c r="C6773" s="217">
        <v>101.31018493754945</v>
      </c>
    </row>
    <row r="6774" spans="2:3" x14ac:dyDescent="0.75">
      <c r="B6774" s="218">
        <v>6711</v>
      </c>
      <c r="C6774" s="217">
        <v>109.0586019750361</v>
      </c>
    </row>
    <row r="6775" spans="2:3" x14ac:dyDescent="0.75">
      <c r="B6775" s="218">
        <v>6712</v>
      </c>
      <c r="C6775" s="217">
        <v>113.51459203153952</v>
      </c>
    </row>
    <row r="6776" spans="2:3" x14ac:dyDescent="0.75">
      <c r="B6776" s="218">
        <v>6713</v>
      </c>
      <c r="C6776" s="217">
        <v>145.36299283338187</v>
      </c>
    </row>
    <row r="6777" spans="2:3" x14ac:dyDescent="0.75">
      <c r="B6777" s="218">
        <v>6714</v>
      </c>
      <c r="C6777" s="217">
        <v>122.25535743938713</v>
      </c>
    </row>
    <row r="6778" spans="2:3" x14ac:dyDescent="0.75">
      <c r="B6778" s="218">
        <v>6715</v>
      </c>
      <c r="C6778" s="217">
        <v>111.06596581904473</v>
      </c>
    </row>
    <row r="6779" spans="2:3" x14ac:dyDescent="0.75">
      <c r="B6779" s="218">
        <v>6716</v>
      </c>
      <c r="C6779" s="217">
        <v>120.89498556988889</v>
      </c>
    </row>
    <row r="6780" spans="2:3" x14ac:dyDescent="0.75">
      <c r="B6780" s="218">
        <v>6717</v>
      </c>
      <c r="C6780" s="217">
        <v>237.56165404752758</v>
      </c>
    </row>
    <row r="6781" spans="2:3" x14ac:dyDescent="0.75">
      <c r="B6781" s="218">
        <v>6718</v>
      </c>
      <c r="C6781" s="217">
        <v>128.96634144846988</v>
      </c>
    </row>
    <row r="6782" spans="2:3" x14ac:dyDescent="0.75">
      <c r="B6782" s="218">
        <v>6719</v>
      </c>
      <c r="C6782" s="217">
        <v>149.9239792597146</v>
      </c>
    </row>
    <row r="6783" spans="2:3" x14ac:dyDescent="0.75">
      <c r="B6783" s="218">
        <v>6720</v>
      </c>
      <c r="C6783" s="217">
        <v>131.68014741351277</v>
      </c>
    </row>
    <row r="6784" spans="2:3" x14ac:dyDescent="0.75">
      <c r="B6784" s="218">
        <v>6721</v>
      </c>
      <c r="C6784" s="217">
        <v>80.812000527766102</v>
      </c>
    </row>
    <row r="6785" spans="2:3" x14ac:dyDescent="0.75">
      <c r="B6785" s="218">
        <v>6722</v>
      </c>
      <c r="C6785" s="217">
        <v>186.28351368189695</v>
      </c>
    </row>
    <row r="6786" spans="2:3" x14ac:dyDescent="0.75">
      <c r="B6786" s="218">
        <v>6723</v>
      </c>
      <c r="C6786" s="217">
        <v>164.52723641131774</v>
      </c>
    </row>
    <row r="6787" spans="2:3" x14ac:dyDescent="0.75">
      <c r="B6787" s="218">
        <v>6724</v>
      </c>
      <c r="C6787" s="217">
        <v>121.34841757337982</v>
      </c>
    </row>
    <row r="6788" spans="2:3" x14ac:dyDescent="0.75">
      <c r="B6788" s="218">
        <v>6725</v>
      </c>
      <c r="C6788" s="217">
        <v>106.37557630229057</v>
      </c>
    </row>
    <row r="6789" spans="2:3" x14ac:dyDescent="0.75">
      <c r="B6789" s="218">
        <v>6726</v>
      </c>
      <c r="C6789" s="217">
        <v>122.19524044054452</v>
      </c>
    </row>
    <row r="6790" spans="2:3" x14ac:dyDescent="0.75">
      <c r="B6790" s="218">
        <v>6727</v>
      </c>
      <c r="C6790" s="217">
        <v>94.675203644691365</v>
      </c>
    </row>
    <row r="6791" spans="2:3" x14ac:dyDescent="0.75">
      <c r="B6791" s="218">
        <v>6728</v>
      </c>
      <c r="C6791" s="217">
        <v>173.7241149673724</v>
      </c>
    </row>
    <row r="6792" spans="2:3" x14ac:dyDescent="0.75">
      <c r="B6792" s="218">
        <v>6729</v>
      </c>
      <c r="C6792" s="217">
        <v>63.168573263750311</v>
      </c>
    </row>
    <row r="6793" spans="2:3" x14ac:dyDescent="0.75">
      <c r="B6793" s="218">
        <v>6730</v>
      </c>
      <c r="C6793" s="217">
        <v>120.16573878573841</v>
      </c>
    </row>
    <row r="6794" spans="2:3" x14ac:dyDescent="0.75">
      <c r="B6794" s="218">
        <v>6731</v>
      </c>
      <c r="C6794" s="217">
        <v>177.68974896791354</v>
      </c>
    </row>
    <row r="6795" spans="2:3" x14ac:dyDescent="0.75">
      <c r="B6795" s="218">
        <v>6732</v>
      </c>
      <c r="C6795" s="217">
        <v>76.894136282595866</v>
      </c>
    </row>
    <row r="6796" spans="2:3" x14ac:dyDescent="0.75">
      <c r="B6796" s="218">
        <v>6733</v>
      </c>
      <c r="C6796" s="217">
        <v>82.533016556826041</v>
      </c>
    </row>
    <row r="6797" spans="2:3" x14ac:dyDescent="0.75">
      <c r="B6797" s="218">
        <v>6734</v>
      </c>
      <c r="C6797" s="217">
        <v>109.9736523927198</v>
      </c>
    </row>
    <row r="6798" spans="2:3" x14ac:dyDescent="0.75">
      <c r="B6798" s="218">
        <v>6735</v>
      </c>
      <c r="C6798" s="217">
        <v>127.49965873984013</v>
      </c>
    </row>
    <row r="6799" spans="2:3" x14ac:dyDescent="0.75">
      <c r="B6799" s="218">
        <v>6736</v>
      </c>
      <c r="C6799" s="217">
        <v>95.131551697635601</v>
      </c>
    </row>
    <row r="6800" spans="2:3" x14ac:dyDescent="0.75">
      <c r="B6800" s="218">
        <v>6737</v>
      </c>
      <c r="C6800" s="217">
        <v>146.81157492994348</v>
      </c>
    </row>
    <row r="6801" spans="2:3" x14ac:dyDescent="0.75">
      <c r="B6801" s="218">
        <v>6738</v>
      </c>
      <c r="C6801" s="217">
        <v>122.92272006521465</v>
      </c>
    </row>
    <row r="6802" spans="2:3" x14ac:dyDescent="0.75">
      <c r="B6802" s="218">
        <v>6739</v>
      </c>
      <c r="C6802" s="217">
        <v>164.99546939800635</v>
      </c>
    </row>
    <row r="6803" spans="2:3" x14ac:dyDescent="0.75">
      <c r="B6803" s="218">
        <v>6740</v>
      </c>
      <c r="C6803" s="217">
        <v>141.88322037610038</v>
      </c>
    </row>
    <row r="6804" spans="2:3" x14ac:dyDescent="0.75">
      <c r="B6804" s="218">
        <v>6741</v>
      </c>
      <c r="C6804" s="217">
        <v>126.10955648510691</v>
      </c>
    </row>
    <row r="6805" spans="2:3" x14ac:dyDescent="0.75">
      <c r="B6805" s="218">
        <v>6742</v>
      </c>
      <c r="C6805" s="217">
        <v>97.232280356829193</v>
      </c>
    </row>
    <row r="6806" spans="2:3" x14ac:dyDescent="0.75">
      <c r="B6806" s="218">
        <v>6743</v>
      </c>
      <c r="C6806" s="217">
        <v>140.56225935610686</v>
      </c>
    </row>
    <row r="6807" spans="2:3" x14ac:dyDescent="0.75">
      <c r="B6807" s="218">
        <v>6744</v>
      </c>
      <c r="C6807" s="217">
        <v>209.37075577054517</v>
      </c>
    </row>
    <row r="6808" spans="2:3" x14ac:dyDescent="0.75">
      <c r="B6808" s="218">
        <v>6745</v>
      </c>
      <c r="C6808" s="217">
        <v>162.99854249302444</v>
      </c>
    </row>
    <row r="6809" spans="2:3" x14ac:dyDescent="0.75">
      <c r="B6809" s="218">
        <v>6746</v>
      </c>
      <c r="C6809" s="217">
        <v>139.27340299662373</v>
      </c>
    </row>
    <row r="6810" spans="2:3" x14ac:dyDescent="0.75">
      <c r="B6810" s="218">
        <v>6747</v>
      </c>
      <c r="C6810" s="217">
        <v>144.37321239014119</v>
      </c>
    </row>
    <row r="6811" spans="2:3" x14ac:dyDescent="0.75">
      <c r="B6811" s="218">
        <v>6748</v>
      </c>
      <c r="C6811" s="217">
        <v>106.32308718167505</v>
      </c>
    </row>
    <row r="6812" spans="2:3" x14ac:dyDescent="0.75">
      <c r="B6812" s="218">
        <v>6749</v>
      </c>
      <c r="C6812" s="217">
        <v>242.2383453341096</v>
      </c>
    </row>
    <row r="6813" spans="2:3" x14ac:dyDescent="0.75">
      <c r="B6813" s="218">
        <v>6750</v>
      </c>
      <c r="C6813" s="217">
        <v>174.3084948269813</v>
      </c>
    </row>
    <row r="6814" spans="2:3" x14ac:dyDescent="0.75">
      <c r="B6814" s="218">
        <v>6751</v>
      </c>
      <c r="C6814" s="217">
        <v>131.28579805207178</v>
      </c>
    </row>
    <row r="6815" spans="2:3" x14ac:dyDescent="0.75">
      <c r="B6815" s="218">
        <v>6752</v>
      </c>
      <c r="C6815" s="217">
        <v>103.66041680575105</v>
      </c>
    </row>
    <row r="6816" spans="2:3" x14ac:dyDescent="0.75">
      <c r="B6816" s="218">
        <v>6753</v>
      </c>
      <c r="C6816" s="217">
        <v>74.529777141839546</v>
      </c>
    </row>
    <row r="6817" spans="2:3" x14ac:dyDescent="0.75">
      <c r="B6817" s="218">
        <v>6754</v>
      </c>
      <c r="C6817" s="217">
        <v>113.97540966055519</v>
      </c>
    </row>
    <row r="6818" spans="2:3" x14ac:dyDescent="0.75">
      <c r="B6818" s="218">
        <v>6755</v>
      </c>
      <c r="C6818" s="217">
        <v>99.080138413614762</v>
      </c>
    </row>
    <row r="6819" spans="2:3" x14ac:dyDescent="0.75">
      <c r="B6819" s="218">
        <v>6756</v>
      </c>
      <c r="C6819" s="217">
        <v>162.30798397968346</v>
      </c>
    </row>
    <row r="6820" spans="2:3" x14ac:dyDescent="0.75">
      <c r="B6820" s="218">
        <v>6757</v>
      </c>
      <c r="C6820" s="217">
        <v>140.08754850564316</v>
      </c>
    </row>
    <row r="6821" spans="2:3" x14ac:dyDescent="0.75">
      <c r="B6821" s="218">
        <v>6758</v>
      </c>
      <c r="C6821" s="217">
        <v>90.320957457429358</v>
      </c>
    </row>
    <row r="6822" spans="2:3" x14ac:dyDescent="0.75">
      <c r="B6822" s="218">
        <v>6759</v>
      </c>
      <c r="C6822" s="217">
        <v>116.26262260934922</v>
      </c>
    </row>
    <row r="6823" spans="2:3" x14ac:dyDescent="0.75">
      <c r="B6823" s="218">
        <v>6760</v>
      </c>
      <c r="C6823" s="217">
        <v>105.67752609499681</v>
      </c>
    </row>
    <row r="6824" spans="2:3" x14ac:dyDescent="0.75">
      <c r="B6824" s="218">
        <v>6761</v>
      </c>
      <c r="C6824" s="217">
        <v>74.335541624813033</v>
      </c>
    </row>
    <row r="6825" spans="2:3" x14ac:dyDescent="0.75">
      <c r="B6825" s="218">
        <v>6762</v>
      </c>
      <c r="C6825" s="217">
        <v>164.52503873539362</v>
      </c>
    </row>
    <row r="6826" spans="2:3" x14ac:dyDescent="0.75">
      <c r="B6826" s="218">
        <v>6763</v>
      </c>
      <c r="C6826" s="217">
        <v>95.757024609762695</v>
      </c>
    </row>
    <row r="6827" spans="2:3" x14ac:dyDescent="0.75">
      <c r="B6827" s="218">
        <v>6764</v>
      </c>
      <c r="C6827" s="217">
        <v>217.54955302133541</v>
      </c>
    </row>
    <row r="6828" spans="2:3" x14ac:dyDescent="0.75">
      <c r="B6828" s="218">
        <v>6765</v>
      </c>
      <c r="C6828" s="217">
        <v>146.41881910288947</v>
      </c>
    </row>
    <row r="6829" spans="2:3" x14ac:dyDescent="0.75">
      <c r="B6829" s="218">
        <v>6766</v>
      </c>
      <c r="C6829" s="217">
        <v>85.101110125568738</v>
      </c>
    </row>
    <row r="6830" spans="2:3" x14ac:dyDescent="0.75">
      <c r="B6830" s="218">
        <v>6767</v>
      </c>
      <c r="C6830" s="217">
        <v>83.097060831296417</v>
      </c>
    </row>
    <row r="6831" spans="2:3" x14ac:dyDescent="0.75">
      <c r="B6831" s="218">
        <v>6768</v>
      </c>
      <c r="C6831" s="217">
        <v>180.57210088306627</v>
      </c>
    </row>
    <row r="6832" spans="2:3" x14ac:dyDescent="0.75">
      <c r="B6832" s="218">
        <v>6769</v>
      </c>
      <c r="C6832" s="217">
        <v>79.518553582361491</v>
      </c>
    </row>
    <row r="6833" spans="2:3" x14ac:dyDescent="0.75">
      <c r="B6833" s="218">
        <v>6770</v>
      </c>
      <c r="C6833" s="217">
        <v>192.43450066973881</v>
      </c>
    </row>
    <row r="6834" spans="2:3" x14ac:dyDescent="0.75">
      <c r="B6834" s="218">
        <v>6771</v>
      </c>
      <c r="C6834" s="217">
        <v>127.3002381505548</v>
      </c>
    </row>
    <row r="6835" spans="2:3" x14ac:dyDescent="0.75">
      <c r="B6835" s="218">
        <v>6772</v>
      </c>
      <c r="C6835" s="217">
        <v>138.94579243778779</v>
      </c>
    </row>
    <row r="6836" spans="2:3" x14ac:dyDescent="0.75">
      <c r="B6836" s="218">
        <v>6773</v>
      </c>
      <c r="C6836" s="217">
        <v>123.25446292329403</v>
      </c>
    </row>
    <row r="6837" spans="2:3" x14ac:dyDescent="0.75">
      <c r="B6837" s="218">
        <v>6774</v>
      </c>
      <c r="C6837" s="217">
        <v>112.28543829359596</v>
      </c>
    </row>
    <row r="6838" spans="2:3" x14ac:dyDescent="0.75">
      <c r="B6838" s="218">
        <v>6775</v>
      </c>
      <c r="C6838" s="217">
        <v>284.65352560888158</v>
      </c>
    </row>
    <row r="6839" spans="2:3" x14ac:dyDescent="0.75">
      <c r="B6839" s="218">
        <v>6776</v>
      </c>
      <c r="C6839" s="217">
        <v>183.71357663826484</v>
      </c>
    </row>
    <row r="6840" spans="2:3" x14ac:dyDescent="0.75">
      <c r="B6840" s="218">
        <v>6777</v>
      </c>
      <c r="C6840" s="217">
        <v>103.20232046650119</v>
      </c>
    </row>
    <row r="6841" spans="2:3" x14ac:dyDescent="0.75">
      <c r="B6841" s="218">
        <v>6778</v>
      </c>
      <c r="C6841" s="217">
        <v>179.57090827909596</v>
      </c>
    </row>
    <row r="6842" spans="2:3" x14ac:dyDescent="0.75">
      <c r="B6842" s="218">
        <v>6779</v>
      </c>
      <c r="C6842" s="217">
        <v>123.58028120462846</v>
      </c>
    </row>
    <row r="6843" spans="2:3" x14ac:dyDescent="0.75">
      <c r="B6843" s="218">
        <v>6780</v>
      </c>
      <c r="C6843" s="217">
        <v>171.18452101607556</v>
      </c>
    </row>
    <row r="6844" spans="2:3" x14ac:dyDescent="0.75">
      <c r="B6844" s="218">
        <v>6781</v>
      </c>
      <c r="C6844" s="217">
        <v>171.40278640540654</v>
      </c>
    </row>
    <row r="6845" spans="2:3" x14ac:dyDescent="0.75">
      <c r="B6845" s="218">
        <v>6782</v>
      </c>
      <c r="C6845" s="217">
        <v>103.33116191945454</v>
      </c>
    </row>
    <row r="6846" spans="2:3" x14ac:dyDescent="0.75">
      <c r="B6846" s="218">
        <v>6783</v>
      </c>
      <c r="C6846" s="217">
        <v>174.77446002566816</v>
      </c>
    </row>
    <row r="6847" spans="2:3" x14ac:dyDescent="0.75">
      <c r="B6847" s="218">
        <v>6784</v>
      </c>
      <c r="C6847" s="217">
        <v>101.33020490642143</v>
      </c>
    </row>
    <row r="6848" spans="2:3" x14ac:dyDescent="0.75">
      <c r="B6848" s="218">
        <v>6785</v>
      </c>
      <c r="C6848" s="217">
        <v>126.90683717788241</v>
      </c>
    </row>
    <row r="6849" spans="2:3" x14ac:dyDescent="0.75">
      <c r="B6849" s="218">
        <v>6786</v>
      </c>
      <c r="C6849" s="217">
        <v>101.66710746625586</v>
      </c>
    </row>
    <row r="6850" spans="2:3" x14ac:dyDescent="0.75">
      <c r="B6850" s="218">
        <v>6787</v>
      </c>
      <c r="C6850" s="217">
        <v>119.57873020530928</v>
      </c>
    </row>
    <row r="6851" spans="2:3" x14ac:dyDescent="0.75">
      <c r="B6851" s="218">
        <v>6788</v>
      </c>
      <c r="C6851" s="217">
        <v>218.77289250028144</v>
      </c>
    </row>
    <row r="6852" spans="2:3" x14ac:dyDescent="0.75">
      <c r="B6852" s="218">
        <v>6789</v>
      </c>
      <c r="C6852" s="217">
        <v>153.47567192427525</v>
      </c>
    </row>
    <row r="6853" spans="2:3" x14ac:dyDescent="0.75">
      <c r="B6853" s="218">
        <v>6790</v>
      </c>
      <c r="C6853" s="217">
        <v>130.95193245188165</v>
      </c>
    </row>
    <row r="6854" spans="2:3" x14ac:dyDescent="0.75">
      <c r="B6854" s="218">
        <v>6791</v>
      </c>
      <c r="C6854" s="217">
        <v>138.24060613502019</v>
      </c>
    </row>
    <row r="6855" spans="2:3" x14ac:dyDescent="0.75">
      <c r="B6855" s="218">
        <v>6792</v>
      </c>
      <c r="C6855" s="217">
        <v>120.1912657035904</v>
      </c>
    </row>
    <row r="6856" spans="2:3" x14ac:dyDescent="0.75">
      <c r="B6856" s="218">
        <v>6793</v>
      </c>
      <c r="C6856" s="217">
        <v>144.3204774727493</v>
      </c>
    </row>
    <row r="6857" spans="2:3" x14ac:dyDescent="0.75">
      <c r="B6857" s="218">
        <v>6794</v>
      </c>
      <c r="C6857" s="217">
        <v>149.56882133880262</v>
      </c>
    </row>
    <row r="6858" spans="2:3" x14ac:dyDescent="0.75">
      <c r="B6858" s="218">
        <v>6795</v>
      </c>
      <c r="C6858" s="217">
        <v>103.3631785156994</v>
      </c>
    </row>
    <row r="6859" spans="2:3" x14ac:dyDescent="0.75">
      <c r="B6859" s="218">
        <v>6796</v>
      </c>
      <c r="C6859" s="217">
        <v>142.5918533114218</v>
      </c>
    </row>
    <row r="6860" spans="2:3" x14ac:dyDescent="0.75">
      <c r="B6860" s="218">
        <v>6797</v>
      </c>
      <c r="C6860" s="217">
        <v>85.545568236627375</v>
      </c>
    </row>
    <row r="6861" spans="2:3" x14ac:dyDescent="0.75">
      <c r="B6861" s="218">
        <v>6798</v>
      </c>
      <c r="C6861" s="217">
        <v>126.13669073013534</v>
      </c>
    </row>
    <row r="6862" spans="2:3" x14ac:dyDescent="0.75">
      <c r="B6862" s="218">
        <v>6799</v>
      </c>
      <c r="C6862" s="217">
        <v>149.7805328582661</v>
      </c>
    </row>
    <row r="6863" spans="2:3" x14ac:dyDescent="0.75">
      <c r="B6863" s="218">
        <v>6800</v>
      </c>
      <c r="C6863" s="217">
        <v>104.02202251384743</v>
      </c>
    </row>
    <row r="6864" spans="2:3" x14ac:dyDescent="0.75">
      <c r="B6864" s="218">
        <v>6801</v>
      </c>
      <c r="C6864" s="217">
        <v>105.98551288088919</v>
      </c>
    </row>
    <row r="6865" spans="2:3" x14ac:dyDescent="0.75">
      <c r="B6865" s="218">
        <v>6802</v>
      </c>
      <c r="C6865" s="217">
        <v>80.865315321256375</v>
      </c>
    </row>
    <row r="6866" spans="2:3" x14ac:dyDescent="0.75">
      <c r="B6866" s="218">
        <v>6803</v>
      </c>
      <c r="C6866" s="217">
        <v>113.07181459961687</v>
      </c>
    </row>
    <row r="6867" spans="2:3" x14ac:dyDescent="0.75">
      <c r="B6867" s="218">
        <v>6804</v>
      </c>
      <c r="C6867" s="217">
        <v>146.27904577295709</v>
      </c>
    </row>
    <row r="6868" spans="2:3" x14ac:dyDescent="0.75">
      <c r="B6868" s="218">
        <v>6805</v>
      </c>
      <c r="C6868" s="217">
        <v>200.30113610973427</v>
      </c>
    </row>
    <row r="6869" spans="2:3" x14ac:dyDescent="0.75">
      <c r="B6869" s="218">
        <v>6806</v>
      </c>
      <c r="C6869" s="217">
        <v>121.41524504580242</v>
      </c>
    </row>
    <row r="6870" spans="2:3" x14ac:dyDescent="0.75">
      <c r="B6870" s="218">
        <v>6807</v>
      </c>
      <c r="C6870" s="217">
        <v>177.68488127990608</v>
      </c>
    </row>
    <row r="6871" spans="2:3" x14ac:dyDescent="0.75">
      <c r="B6871" s="218">
        <v>6808</v>
      </c>
      <c r="C6871" s="217">
        <v>148.54736430281605</v>
      </c>
    </row>
    <row r="6872" spans="2:3" x14ac:dyDescent="0.75">
      <c r="B6872" s="218">
        <v>6809</v>
      </c>
      <c r="C6872" s="217">
        <v>123.20391589376486</v>
      </c>
    </row>
    <row r="6873" spans="2:3" x14ac:dyDescent="0.75">
      <c r="B6873" s="218">
        <v>6810</v>
      </c>
      <c r="C6873" s="217">
        <v>145.42807271965029</v>
      </c>
    </row>
    <row r="6874" spans="2:3" x14ac:dyDescent="0.75">
      <c r="B6874" s="218">
        <v>6811</v>
      </c>
      <c r="C6874" s="217">
        <v>109.17494686756926</v>
      </c>
    </row>
    <row r="6875" spans="2:3" x14ac:dyDescent="0.75">
      <c r="B6875" s="218">
        <v>6812</v>
      </c>
      <c r="C6875" s="217">
        <v>145.09162123060247</v>
      </c>
    </row>
    <row r="6876" spans="2:3" x14ac:dyDescent="0.75">
      <c r="B6876" s="218">
        <v>6813</v>
      </c>
      <c r="C6876" s="217">
        <v>85.268976133804188</v>
      </c>
    </row>
    <row r="6877" spans="2:3" x14ac:dyDescent="0.75">
      <c r="B6877" s="218">
        <v>6814</v>
      </c>
      <c r="C6877" s="217">
        <v>102.32297170244041</v>
      </c>
    </row>
    <row r="6878" spans="2:3" x14ac:dyDescent="0.75">
      <c r="B6878" s="218">
        <v>6815</v>
      </c>
      <c r="C6878" s="217">
        <v>132.67096355910661</v>
      </c>
    </row>
    <row r="6879" spans="2:3" x14ac:dyDescent="0.75">
      <c r="B6879" s="218">
        <v>6816</v>
      </c>
      <c r="C6879" s="217">
        <v>97.253288246556053</v>
      </c>
    </row>
    <row r="6880" spans="2:3" x14ac:dyDescent="0.75">
      <c r="B6880" s="218">
        <v>6817</v>
      </c>
      <c r="C6880" s="217">
        <v>142.47684866121438</v>
      </c>
    </row>
    <row r="6881" spans="2:3" x14ac:dyDescent="0.75">
      <c r="B6881" s="218">
        <v>6818</v>
      </c>
      <c r="C6881" s="217">
        <v>156.933456505816</v>
      </c>
    </row>
    <row r="6882" spans="2:3" x14ac:dyDescent="0.75">
      <c r="B6882" s="218">
        <v>6819</v>
      </c>
      <c r="C6882" s="217">
        <v>148.86173202603376</v>
      </c>
    </row>
    <row r="6883" spans="2:3" x14ac:dyDescent="0.75">
      <c r="B6883" s="218">
        <v>6820</v>
      </c>
      <c r="C6883" s="217">
        <v>146.87301307537129</v>
      </c>
    </row>
    <row r="6884" spans="2:3" x14ac:dyDescent="0.75">
      <c r="B6884" s="218">
        <v>6821</v>
      </c>
      <c r="C6884" s="217">
        <v>139.96779328454556</v>
      </c>
    </row>
    <row r="6885" spans="2:3" x14ac:dyDescent="0.75">
      <c r="B6885" s="218">
        <v>6822</v>
      </c>
      <c r="C6885" s="217">
        <v>142.09937282290375</v>
      </c>
    </row>
    <row r="6886" spans="2:3" x14ac:dyDescent="0.75">
      <c r="B6886" s="218">
        <v>6823</v>
      </c>
      <c r="C6886" s="217">
        <v>100.19308714071266</v>
      </c>
    </row>
    <row r="6887" spans="2:3" x14ac:dyDescent="0.75">
      <c r="B6887" s="218">
        <v>6824</v>
      </c>
      <c r="C6887" s="217">
        <v>163.58535854922431</v>
      </c>
    </row>
    <row r="6888" spans="2:3" x14ac:dyDescent="0.75">
      <c r="B6888" s="218">
        <v>6825</v>
      </c>
      <c r="C6888" s="217">
        <v>133.75627652416043</v>
      </c>
    </row>
    <row r="6889" spans="2:3" x14ac:dyDescent="0.75">
      <c r="B6889" s="218">
        <v>6826</v>
      </c>
      <c r="C6889" s="217">
        <v>132.86097223416184</v>
      </c>
    </row>
    <row r="6890" spans="2:3" x14ac:dyDescent="0.75">
      <c r="B6890" s="218">
        <v>6827</v>
      </c>
      <c r="C6890" s="217">
        <v>69.886273414407214</v>
      </c>
    </row>
    <row r="6891" spans="2:3" x14ac:dyDescent="0.75">
      <c r="B6891" s="218">
        <v>6828</v>
      </c>
      <c r="C6891" s="217">
        <v>145.80417219876969</v>
      </c>
    </row>
    <row r="6892" spans="2:3" x14ac:dyDescent="0.75">
      <c r="B6892" s="218">
        <v>6829</v>
      </c>
      <c r="C6892" s="217">
        <v>153.86646636867778</v>
      </c>
    </row>
    <row r="6893" spans="2:3" x14ac:dyDescent="0.75">
      <c r="B6893" s="218">
        <v>6830</v>
      </c>
      <c r="C6893" s="217">
        <v>185.96215700927388</v>
      </c>
    </row>
    <row r="6894" spans="2:3" x14ac:dyDescent="0.75">
      <c r="B6894" s="218">
        <v>6831</v>
      </c>
      <c r="C6894" s="217">
        <v>157.57769941033746</v>
      </c>
    </row>
    <row r="6895" spans="2:3" x14ac:dyDescent="0.75">
      <c r="B6895" s="218">
        <v>6832</v>
      </c>
      <c r="C6895" s="217">
        <v>92.742001810748462</v>
      </c>
    </row>
    <row r="6896" spans="2:3" x14ac:dyDescent="0.75">
      <c r="B6896" s="218">
        <v>6833</v>
      </c>
      <c r="C6896" s="217">
        <v>108.66600426688261</v>
      </c>
    </row>
    <row r="6897" spans="2:3" x14ac:dyDescent="0.75">
      <c r="B6897" s="218">
        <v>6834</v>
      </c>
      <c r="C6897" s="217">
        <v>102.67784736528478</v>
      </c>
    </row>
    <row r="6898" spans="2:3" x14ac:dyDescent="0.75">
      <c r="B6898" s="218">
        <v>6835</v>
      </c>
      <c r="C6898" s="217">
        <v>83.425696293478339</v>
      </c>
    </row>
    <row r="6899" spans="2:3" x14ac:dyDescent="0.75">
      <c r="B6899" s="218">
        <v>6836</v>
      </c>
      <c r="C6899" s="217">
        <v>120.42199004595128</v>
      </c>
    </row>
    <row r="6900" spans="2:3" x14ac:dyDescent="0.75">
      <c r="B6900" s="218">
        <v>6837</v>
      </c>
      <c r="C6900" s="217">
        <v>123.94375997012065</v>
      </c>
    </row>
    <row r="6901" spans="2:3" x14ac:dyDescent="0.75">
      <c r="B6901" s="218">
        <v>6838</v>
      </c>
      <c r="C6901" s="217">
        <v>106.52637338230817</v>
      </c>
    </row>
    <row r="6902" spans="2:3" x14ac:dyDescent="0.75">
      <c r="B6902" s="218">
        <v>6839</v>
      </c>
      <c r="C6902" s="217">
        <v>173.75295951551524</v>
      </c>
    </row>
    <row r="6903" spans="2:3" x14ac:dyDescent="0.75">
      <c r="B6903" s="218">
        <v>6840</v>
      </c>
      <c r="C6903" s="217">
        <v>105.28727983052414</v>
      </c>
    </row>
    <row r="6904" spans="2:3" x14ac:dyDescent="0.75">
      <c r="B6904" s="218">
        <v>6841</v>
      </c>
      <c r="C6904" s="217">
        <v>141.80117882770816</v>
      </c>
    </row>
    <row r="6905" spans="2:3" x14ac:dyDescent="0.75">
      <c r="B6905" s="218">
        <v>6842</v>
      </c>
      <c r="C6905" s="217">
        <v>118.5780416885715</v>
      </c>
    </row>
    <row r="6906" spans="2:3" x14ac:dyDescent="0.75">
      <c r="B6906" s="218">
        <v>6843</v>
      </c>
      <c r="C6906" s="217">
        <v>106.36909054708403</v>
      </c>
    </row>
    <row r="6907" spans="2:3" x14ac:dyDescent="0.75">
      <c r="B6907" s="218">
        <v>6844</v>
      </c>
      <c r="C6907" s="217">
        <v>122.06670562024213</v>
      </c>
    </row>
    <row r="6908" spans="2:3" x14ac:dyDescent="0.75">
      <c r="B6908" s="218">
        <v>6845</v>
      </c>
      <c r="C6908" s="217">
        <v>128.69341523864941</v>
      </c>
    </row>
    <row r="6909" spans="2:3" x14ac:dyDescent="0.75">
      <c r="B6909" s="218">
        <v>6846</v>
      </c>
      <c r="C6909" s="217">
        <v>112.12549892956683</v>
      </c>
    </row>
    <row r="6910" spans="2:3" x14ac:dyDescent="0.75">
      <c r="B6910" s="218">
        <v>6847</v>
      </c>
      <c r="C6910" s="217">
        <v>145.24433643954919</v>
      </c>
    </row>
    <row r="6911" spans="2:3" x14ac:dyDescent="0.75">
      <c r="B6911" s="218">
        <v>6848</v>
      </c>
      <c r="C6911" s="217">
        <v>147.82813885826292</v>
      </c>
    </row>
    <row r="6912" spans="2:3" x14ac:dyDescent="0.75">
      <c r="B6912" s="218">
        <v>6849</v>
      </c>
      <c r="C6912" s="217">
        <v>119.51203380523535</v>
      </c>
    </row>
    <row r="6913" spans="2:3" x14ac:dyDescent="0.75">
      <c r="B6913" s="218">
        <v>6850</v>
      </c>
      <c r="C6913" s="217">
        <v>125.49309807257123</v>
      </c>
    </row>
    <row r="6914" spans="2:3" x14ac:dyDescent="0.75">
      <c r="B6914" s="218">
        <v>6851</v>
      </c>
      <c r="C6914" s="217">
        <v>97.692963259782374</v>
      </c>
    </row>
    <row r="6915" spans="2:3" x14ac:dyDescent="0.75">
      <c r="B6915" s="218">
        <v>6852</v>
      </c>
      <c r="C6915" s="217">
        <v>134.43694990575997</v>
      </c>
    </row>
    <row r="6916" spans="2:3" x14ac:dyDescent="0.75">
      <c r="B6916" s="218">
        <v>6853</v>
      </c>
      <c r="C6916" s="217">
        <v>132.09912681321322</v>
      </c>
    </row>
    <row r="6917" spans="2:3" x14ac:dyDescent="0.75">
      <c r="B6917" s="218">
        <v>6854</v>
      </c>
      <c r="C6917" s="217">
        <v>91.149926951341399</v>
      </c>
    </row>
    <row r="6918" spans="2:3" x14ac:dyDescent="0.75">
      <c r="B6918" s="218">
        <v>6855</v>
      </c>
      <c r="C6918" s="217">
        <v>104.93275738726233</v>
      </c>
    </row>
    <row r="6919" spans="2:3" x14ac:dyDescent="0.75">
      <c r="B6919" s="218">
        <v>6856</v>
      </c>
      <c r="C6919" s="217">
        <v>158.29173181012632</v>
      </c>
    </row>
    <row r="6920" spans="2:3" x14ac:dyDescent="0.75">
      <c r="B6920" s="218">
        <v>6857</v>
      </c>
      <c r="C6920" s="217">
        <v>93.056033223294619</v>
      </c>
    </row>
    <row r="6921" spans="2:3" x14ac:dyDescent="0.75">
      <c r="B6921" s="218">
        <v>6858</v>
      </c>
      <c r="C6921" s="217">
        <v>102.83467448338777</v>
      </c>
    </row>
    <row r="6922" spans="2:3" x14ac:dyDescent="0.75">
      <c r="B6922" s="218">
        <v>6859</v>
      </c>
      <c r="C6922" s="217">
        <v>177.98065437280511</v>
      </c>
    </row>
    <row r="6923" spans="2:3" x14ac:dyDescent="0.75">
      <c r="B6923" s="218">
        <v>6860</v>
      </c>
      <c r="C6923" s="217">
        <v>153.21886914248179</v>
      </c>
    </row>
    <row r="6924" spans="2:3" x14ac:dyDescent="0.75">
      <c r="B6924" s="218">
        <v>6861</v>
      </c>
      <c r="C6924" s="217">
        <v>121.50866990934441</v>
      </c>
    </row>
    <row r="6925" spans="2:3" x14ac:dyDescent="0.75">
      <c r="B6925" s="218">
        <v>6862</v>
      </c>
      <c r="C6925" s="217">
        <v>78.140636374460811</v>
      </c>
    </row>
    <row r="6926" spans="2:3" x14ac:dyDescent="0.75">
      <c r="B6926" s="218">
        <v>6863</v>
      </c>
      <c r="C6926" s="217">
        <v>134.73098871250943</v>
      </c>
    </row>
    <row r="6927" spans="2:3" x14ac:dyDescent="0.75">
      <c r="B6927" s="218">
        <v>6864</v>
      </c>
      <c r="C6927" s="217">
        <v>127.58412948621567</v>
      </c>
    </row>
    <row r="6928" spans="2:3" x14ac:dyDescent="0.75">
      <c r="B6928" s="218">
        <v>6865</v>
      </c>
      <c r="C6928" s="217">
        <v>143.33032107521001</v>
      </c>
    </row>
    <row r="6929" spans="2:3" x14ac:dyDescent="0.75">
      <c r="B6929" s="218">
        <v>6866</v>
      </c>
      <c r="C6929" s="217">
        <v>107.95851224702291</v>
      </c>
    </row>
    <row r="6930" spans="2:3" x14ac:dyDescent="0.75">
      <c r="B6930" s="218">
        <v>6867</v>
      </c>
      <c r="C6930" s="217">
        <v>116.10501476350808</v>
      </c>
    </row>
    <row r="6931" spans="2:3" x14ac:dyDescent="0.75">
      <c r="B6931" s="218">
        <v>6868</v>
      </c>
      <c r="C6931" s="217">
        <v>82.629941260377322</v>
      </c>
    </row>
    <row r="6932" spans="2:3" x14ac:dyDescent="0.75">
      <c r="B6932" s="218">
        <v>6869</v>
      </c>
      <c r="C6932" s="217">
        <v>153.38635388755367</v>
      </c>
    </row>
    <row r="6933" spans="2:3" x14ac:dyDescent="0.75">
      <c r="B6933" s="218">
        <v>6870</v>
      </c>
      <c r="C6933" s="217">
        <v>150.49917433949724</v>
      </c>
    </row>
    <row r="6934" spans="2:3" x14ac:dyDescent="0.75">
      <c r="B6934" s="218">
        <v>6871</v>
      </c>
      <c r="C6934" s="217">
        <v>115.53946491894521</v>
      </c>
    </row>
    <row r="6935" spans="2:3" x14ac:dyDescent="0.75">
      <c r="B6935" s="218">
        <v>6872</v>
      </c>
      <c r="C6935" s="217">
        <v>135.39893571911284</v>
      </c>
    </row>
    <row r="6936" spans="2:3" x14ac:dyDescent="0.75">
      <c r="B6936" s="218">
        <v>6873</v>
      </c>
      <c r="C6936" s="217">
        <v>137.48105701161731</v>
      </c>
    </row>
    <row r="6937" spans="2:3" x14ac:dyDescent="0.75">
      <c r="B6937" s="218">
        <v>6874</v>
      </c>
      <c r="C6937" s="217">
        <v>169.15485163710682</v>
      </c>
    </row>
    <row r="6938" spans="2:3" x14ac:dyDescent="0.75">
      <c r="B6938" s="218">
        <v>6875</v>
      </c>
      <c r="C6938" s="217">
        <v>128.04278951924593</v>
      </c>
    </row>
    <row r="6939" spans="2:3" x14ac:dyDescent="0.75">
      <c r="B6939" s="218">
        <v>6876</v>
      </c>
      <c r="C6939" s="217">
        <v>161.93112879115137</v>
      </c>
    </row>
    <row r="6940" spans="2:3" x14ac:dyDescent="0.75">
      <c r="B6940" s="218">
        <v>6877</v>
      </c>
      <c r="C6940" s="217">
        <v>105.24150133205119</v>
      </c>
    </row>
    <row r="6941" spans="2:3" x14ac:dyDescent="0.75">
      <c r="B6941" s="218">
        <v>6878</v>
      </c>
      <c r="C6941" s="217">
        <v>185.37249205117175</v>
      </c>
    </row>
    <row r="6942" spans="2:3" x14ac:dyDescent="0.75">
      <c r="B6942" s="218">
        <v>6879</v>
      </c>
      <c r="C6942" s="217">
        <v>103.55452317906078</v>
      </c>
    </row>
    <row r="6943" spans="2:3" x14ac:dyDescent="0.75">
      <c r="B6943" s="218">
        <v>6880</v>
      </c>
      <c r="C6943" s="217">
        <v>124.02666027509437</v>
      </c>
    </row>
    <row r="6944" spans="2:3" x14ac:dyDescent="0.75">
      <c r="B6944" s="218">
        <v>6881</v>
      </c>
      <c r="C6944" s="217">
        <v>137.94529822248359</v>
      </c>
    </row>
    <row r="6945" spans="2:3" x14ac:dyDescent="0.75">
      <c r="B6945" s="218">
        <v>6882</v>
      </c>
      <c r="C6945" s="217">
        <v>96.128154805096031</v>
      </c>
    </row>
    <row r="6946" spans="2:3" x14ac:dyDescent="0.75">
      <c r="B6946" s="218">
        <v>6883</v>
      </c>
      <c r="C6946" s="217">
        <v>117.74325171876963</v>
      </c>
    </row>
    <row r="6947" spans="2:3" x14ac:dyDescent="0.75">
      <c r="B6947" s="218">
        <v>6884</v>
      </c>
      <c r="C6947" s="217">
        <v>160.42725240893134</v>
      </c>
    </row>
    <row r="6948" spans="2:3" x14ac:dyDescent="0.75">
      <c r="B6948" s="218">
        <v>6885</v>
      </c>
      <c r="C6948" s="217">
        <v>107.12474497721965</v>
      </c>
    </row>
    <row r="6949" spans="2:3" x14ac:dyDescent="0.75">
      <c r="B6949" s="218">
        <v>6886</v>
      </c>
      <c r="C6949" s="217">
        <v>176.3595027117762</v>
      </c>
    </row>
    <row r="6950" spans="2:3" x14ac:dyDescent="0.75">
      <c r="B6950" s="218">
        <v>6887</v>
      </c>
      <c r="C6950" s="217">
        <v>161.30184995071519</v>
      </c>
    </row>
    <row r="6951" spans="2:3" x14ac:dyDescent="0.75">
      <c r="B6951" s="218">
        <v>6888</v>
      </c>
      <c r="C6951" s="217">
        <v>114.22318349765</v>
      </c>
    </row>
    <row r="6952" spans="2:3" x14ac:dyDescent="0.75">
      <c r="B6952" s="218">
        <v>6889</v>
      </c>
      <c r="C6952" s="217">
        <v>127.19396773501033</v>
      </c>
    </row>
    <row r="6953" spans="2:3" x14ac:dyDescent="0.75">
      <c r="B6953" s="218">
        <v>6890</v>
      </c>
      <c r="C6953" s="217">
        <v>113.24161643537545</v>
      </c>
    </row>
    <row r="6954" spans="2:3" x14ac:dyDescent="0.75">
      <c r="B6954" s="218">
        <v>6891</v>
      </c>
      <c r="C6954" s="217">
        <v>161.37842455930706</v>
      </c>
    </row>
    <row r="6955" spans="2:3" x14ac:dyDescent="0.75">
      <c r="B6955" s="218">
        <v>6892</v>
      </c>
      <c r="C6955" s="217">
        <v>152.08286129289903</v>
      </c>
    </row>
    <row r="6956" spans="2:3" x14ac:dyDescent="0.75">
      <c r="B6956" s="218">
        <v>6893</v>
      </c>
      <c r="C6956" s="217">
        <v>59.69185673257838</v>
      </c>
    </row>
    <row r="6957" spans="2:3" x14ac:dyDescent="0.75">
      <c r="B6957" s="218">
        <v>6894</v>
      </c>
      <c r="C6957" s="217">
        <v>96.916996863682868</v>
      </c>
    </row>
    <row r="6958" spans="2:3" x14ac:dyDescent="0.75">
      <c r="B6958" s="218">
        <v>6895</v>
      </c>
      <c r="C6958" s="217">
        <v>141.71805494381314</v>
      </c>
    </row>
    <row r="6959" spans="2:3" x14ac:dyDescent="0.75">
      <c r="B6959" s="218">
        <v>6896</v>
      </c>
      <c r="C6959" s="217">
        <v>113.34216520442874</v>
      </c>
    </row>
    <row r="6960" spans="2:3" x14ac:dyDescent="0.75">
      <c r="B6960" s="218">
        <v>6897</v>
      </c>
      <c r="C6960" s="217">
        <v>202.92768705918459</v>
      </c>
    </row>
    <row r="6961" spans="2:3" x14ac:dyDescent="0.75">
      <c r="B6961" s="218">
        <v>6898</v>
      </c>
      <c r="C6961" s="217">
        <v>180.29183521469631</v>
      </c>
    </row>
    <row r="6962" spans="2:3" x14ac:dyDescent="0.75">
      <c r="B6962" s="218">
        <v>6899</v>
      </c>
      <c r="C6962" s="217">
        <v>133.06928748776744</v>
      </c>
    </row>
    <row r="6963" spans="2:3" x14ac:dyDescent="0.75">
      <c r="B6963" s="218">
        <v>6900</v>
      </c>
      <c r="C6963" s="217">
        <v>87.041316493771049</v>
      </c>
    </row>
    <row r="6964" spans="2:3" x14ac:dyDescent="0.75">
      <c r="B6964" s="218">
        <v>6901</v>
      </c>
      <c r="C6964" s="217">
        <v>136.73425933241148</v>
      </c>
    </row>
    <row r="6965" spans="2:3" x14ac:dyDescent="0.75">
      <c r="B6965" s="218">
        <v>6902</v>
      </c>
      <c r="C6965" s="217">
        <v>112.23964886583505</v>
      </c>
    </row>
    <row r="6966" spans="2:3" x14ac:dyDescent="0.75">
      <c r="B6966" s="218">
        <v>6903</v>
      </c>
      <c r="C6966" s="217">
        <v>98.303066589768022</v>
      </c>
    </row>
    <row r="6967" spans="2:3" x14ac:dyDescent="0.75">
      <c r="B6967" s="218">
        <v>6904</v>
      </c>
      <c r="C6967" s="217">
        <v>201.29222042192501</v>
      </c>
    </row>
    <row r="6968" spans="2:3" x14ac:dyDescent="0.75">
      <c r="B6968" s="218">
        <v>6905</v>
      </c>
      <c r="C6968" s="217">
        <v>123.24338527061698</v>
      </c>
    </row>
    <row r="6969" spans="2:3" x14ac:dyDescent="0.75">
      <c r="B6969" s="218">
        <v>6906</v>
      </c>
      <c r="C6969" s="217">
        <v>89.999202751268072</v>
      </c>
    </row>
    <row r="6970" spans="2:3" x14ac:dyDescent="0.75">
      <c r="B6970" s="218">
        <v>6907</v>
      </c>
      <c r="C6970" s="217">
        <v>137.54345916316524</v>
      </c>
    </row>
    <row r="6971" spans="2:3" x14ac:dyDescent="0.75">
      <c r="B6971" s="218">
        <v>6908</v>
      </c>
      <c r="C6971" s="217">
        <v>111.83007295587001</v>
      </c>
    </row>
    <row r="6972" spans="2:3" x14ac:dyDescent="0.75">
      <c r="B6972" s="218">
        <v>6909</v>
      </c>
      <c r="C6972" s="217">
        <v>201.98185386902608</v>
      </c>
    </row>
    <row r="6973" spans="2:3" x14ac:dyDescent="0.75">
      <c r="B6973" s="218">
        <v>6910</v>
      </c>
      <c r="C6973" s="217">
        <v>120.26140019936321</v>
      </c>
    </row>
    <row r="6974" spans="2:3" x14ac:dyDescent="0.75">
      <c r="B6974" s="218">
        <v>6911</v>
      </c>
      <c r="C6974" s="217">
        <v>117.20401673201135</v>
      </c>
    </row>
    <row r="6975" spans="2:3" x14ac:dyDescent="0.75">
      <c r="B6975" s="218">
        <v>6912</v>
      </c>
      <c r="C6975" s="217">
        <v>95.296774601801843</v>
      </c>
    </row>
    <row r="6976" spans="2:3" x14ac:dyDescent="0.75">
      <c r="B6976" s="218">
        <v>6913</v>
      </c>
      <c r="C6976" s="217">
        <v>135.88180817792801</v>
      </c>
    </row>
    <row r="6977" spans="2:3" x14ac:dyDescent="0.75">
      <c r="B6977" s="218">
        <v>6914</v>
      </c>
      <c r="C6977" s="217">
        <v>97.25953050283546</v>
      </c>
    </row>
    <row r="6978" spans="2:3" x14ac:dyDescent="0.75">
      <c r="B6978" s="218">
        <v>6915</v>
      </c>
      <c r="C6978" s="217">
        <v>185.45064982415212</v>
      </c>
    </row>
    <row r="6979" spans="2:3" x14ac:dyDescent="0.75">
      <c r="B6979" s="218">
        <v>6916</v>
      </c>
      <c r="C6979" s="217">
        <v>96.598313426139853</v>
      </c>
    </row>
    <row r="6980" spans="2:3" x14ac:dyDescent="0.75">
      <c r="B6980" s="218">
        <v>6917</v>
      </c>
      <c r="C6980" s="217">
        <v>105.55732868381568</v>
      </c>
    </row>
    <row r="6981" spans="2:3" x14ac:dyDescent="0.75">
      <c r="B6981" s="218">
        <v>6918</v>
      </c>
      <c r="C6981" s="217">
        <v>91.278787365587945</v>
      </c>
    </row>
    <row r="6982" spans="2:3" x14ac:dyDescent="0.75">
      <c r="B6982" s="218">
        <v>6919</v>
      </c>
      <c r="C6982" s="217">
        <v>94.670080515822718</v>
      </c>
    </row>
    <row r="6983" spans="2:3" x14ac:dyDescent="0.75">
      <c r="B6983" s="218">
        <v>6920</v>
      </c>
      <c r="C6983" s="217">
        <v>91.680666457515755</v>
      </c>
    </row>
    <row r="6984" spans="2:3" x14ac:dyDescent="0.75">
      <c r="B6984" s="218">
        <v>6921</v>
      </c>
      <c r="C6984" s="217">
        <v>167.10118766594059</v>
      </c>
    </row>
    <row r="6985" spans="2:3" x14ac:dyDescent="0.75">
      <c r="B6985" s="218">
        <v>6922</v>
      </c>
      <c r="C6985" s="217">
        <v>73.113211910883606</v>
      </c>
    </row>
    <row r="6986" spans="2:3" x14ac:dyDescent="0.75">
      <c r="B6986" s="218">
        <v>6923</v>
      </c>
      <c r="C6986" s="217">
        <v>75.787026724827143</v>
      </c>
    </row>
    <row r="6987" spans="2:3" x14ac:dyDescent="0.75">
      <c r="B6987" s="218">
        <v>6924</v>
      </c>
      <c r="C6987" s="217">
        <v>143.7629144312404</v>
      </c>
    </row>
    <row r="6988" spans="2:3" x14ac:dyDescent="0.75">
      <c r="B6988" s="218">
        <v>6925</v>
      </c>
      <c r="C6988" s="217">
        <v>120.72268354878588</v>
      </c>
    </row>
    <row r="6989" spans="2:3" x14ac:dyDescent="0.75">
      <c r="B6989" s="218">
        <v>6926</v>
      </c>
      <c r="C6989" s="217">
        <v>101.61721636453875</v>
      </c>
    </row>
    <row r="6990" spans="2:3" x14ac:dyDescent="0.75">
      <c r="B6990" s="218">
        <v>6927</v>
      </c>
      <c r="C6990" s="217">
        <v>133.29116611748032</v>
      </c>
    </row>
    <row r="6991" spans="2:3" x14ac:dyDescent="0.75">
      <c r="B6991" s="218">
        <v>6928</v>
      </c>
      <c r="C6991" s="217">
        <v>81.302323622113406</v>
      </c>
    </row>
    <row r="6992" spans="2:3" x14ac:dyDescent="0.75">
      <c r="B6992" s="218">
        <v>6929</v>
      </c>
      <c r="C6992" s="217">
        <v>135.56704094256139</v>
      </c>
    </row>
    <row r="6993" spans="2:3" x14ac:dyDescent="0.75">
      <c r="B6993" s="218">
        <v>6930</v>
      </c>
      <c r="C6993" s="217">
        <v>155.20991073882064</v>
      </c>
    </row>
    <row r="6994" spans="2:3" x14ac:dyDescent="0.75">
      <c r="B6994" s="218">
        <v>6931</v>
      </c>
      <c r="C6994" s="217">
        <v>145.27651705162523</v>
      </c>
    </row>
    <row r="6995" spans="2:3" x14ac:dyDescent="0.75">
      <c r="B6995" s="218">
        <v>6932</v>
      </c>
      <c r="C6995" s="217">
        <v>163.64417320965757</v>
      </c>
    </row>
    <row r="6996" spans="2:3" x14ac:dyDescent="0.75">
      <c r="B6996" s="218">
        <v>6933</v>
      </c>
      <c r="C6996" s="217">
        <v>177.93409393960948</v>
      </c>
    </row>
    <row r="6997" spans="2:3" x14ac:dyDescent="0.75">
      <c r="B6997" s="218">
        <v>6934</v>
      </c>
      <c r="C6997" s="217">
        <v>181.38303908787594</v>
      </c>
    </row>
    <row r="6998" spans="2:3" x14ac:dyDescent="0.75">
      <c r="B6998" s="218">
        <v>6935</v>
      </c>
      <c r="C6998" s="217">
        <v>134.85124056556862</v>
      </c>
    </row>
    <row r="6999" spans="2:3" x14ac:dyDescent="0.75">
      <c r="B6999" s="218">
        <v>6936</v>
      </c>
      <c r="C6999" s="217">
        <v>160.49882068112314</v>
      </c>
    </row>
    <row r="7000" spans="2:3" x14ac:dyDescent="0.75">
      <c r="B7000" s="218">
        <v>6937</v>
      </c>
      <c r="C7000" s="217">
        <v>153.31637016422334</v>
      </c>
    </row>
    <row r="7001" spans="2:3" x14ac:dyDescent="0.75">
      <c r="B7001" s="218">
        <v>6938</v>
      </c>
      <c r="C7001" s="217">
        <v>70.421579599789723</v>
      </c>
    </row>
    <row r="7002" spans="2:3" x14ac:dyDescent="0.75">
      <c r="B7002" s="218">
        <v>6939</v>
      </c>
      <c r="C7002" s="217">
        <v>93.473050983757275</v>
      </c>
    </row>
    <row r="7003" spans="2:3" x14ac:dyDescent="0.75">
      <c r="B7003" s="218">
        <v>6940</v>
      </c>
      <c r="C7003" s="217">
        <v>155.40195899049124</v>
      </c>
    </row>
    <row r="7004" spans="2:3" x14ac:dyDescent="0.75">
      <c r="B7004" s="218">
        <v>6941</v>
      </c>
      <c r="C7004" s="217">
        <v>219.90289139471699</v>
      </c>
    </row>
    <row r="7005" spans="2:3" x14ac:dyDescent="0.75">
      <c r="B7005" s="218">
        <v>6942</v>
      </c>
      <c r="C7005" s="217">
        <v>178.15496734772532</v>
      </c>
    </row>
    <row r="7006" spans="2:3" x14ac:dyDescent="0.75">
      <c r="B7006" s="218">
        <v>6943</v>
      </c>
      <c r="C7006" s="217">
        <v>134.21983966151251</v>
      </c>
    </row>
    <row r="7007" spans="2:3" x14ac:dyDescent="0.75">
      <c r="B7007" s="218">
        <v>6944</v>
      </c>
      <c r="C7007" s="217">
        <v>158.20820539743991</v>
      </c>
    </row>
    <row r="7008" spans="2:3" x14ac:dyDescent="0.75">
      <c r="B7008" s="218">
        <v>6945</v>
      </c>
      <c r="C7008" s="217">
        <v>150.49648197715709</v>
      </c>
    </row>
    <row r="7009" spans="2:3" x14ac:dyDescent="0.75">
      <c r="B7009" s="218">
        <v>6946</v>
      </c>
      <c r="C7009" s="217">
        <v>92.289309487663033</v>
      </c>
    </row>
    <row r="7010" spans="2:3" x14ac:dyDescent="0.75">
      <c r="B7010" s="218">
        <v>6947</v>
      </c>
      <c r="C7010" s="217">
        <v>143.06246541629949</v>
      </c>
    </row>
    <row r="7011" spans="2:3" x14ac:dyDescent="0.75">
      <c r="B7011" s="218">
        <v>6948</v>
      </c>
      <c r="C7011" s="217">
        <v>112.38928897482207</v>
      </c>
    </row>
    <row r="7012" spans="2:3" x14ac:dyDescent="0.75">
      <c r="B7012" s="218">
        <v>6949</v>
      </c>
      <c r="C7012" s="217">
        <v>205.32009450011438</v>
      </c>
    </row>
    <row r="7013" spans="2:3" x14ac:dyDescent="0.75">
      <c r="B7013" s="218">
        <v>6950</v>
      </c>
      <c r="C7013" s="217">
        <v>107.25064510762878</v>
      </c>
    </row>
    <row r="7014" spans="2:3" x14ac:dyDescent="0.75">
      <c r="B7014" s="218">
        <v>6951</v>
      </c>
      <c r="C7014" s="217">
        <v>131.06710464106482</v>
      </c>
    </row>
    <row r="7015" spans="2:3" x14ac:dyDescent="0.75">
      <c r="B7015" s="218">
        <v>6952</v>
      </c>
      <c r="C7015" s="217">
        <v>163.63915659870779</v>
      </c>
    </row>
    <row r="7016" spans="2:3" x14ac:dyDescent="0.75">
      <c r="B7016" s="218">
        <v>6953</v>
      </c>
      <c r="C7016" s="217">
        <v>126.36941629161514</v>
      </c>
    </row>
    <row r="7017" spans="2:3" x14ac:dyDescent="0.75">
      <c r="B7017" s="218">
        <v>6954</v>
      </c>
      <c r="C7017" s="217">
        <v>92.879284750508347</v>
      </c>
    </row>
    <row r="7018" spans="2:3" x14ac:dyDescent="0.75">
      <c r="B7018" s="218">
        <v>6955</v>
      </c>
      <c r="C7018" s="217">
        <v>161.47048186636354</v>
      </c>
    </row>
    <row r="7019" spans="2:3" x14ac:dyDescent="0.75">
      <c r="B7019" s="218">
        <v>6956</v>
      </c>
      <c r="C7019" s="217">
        <v>71.551720489221736</v>
      </c>
    </row>
    <row r="7020" spans="2:3" x14ac:dyDescent="0.75">
      <c r="B7020" s="218">
        <v>6957</v>
      </c>
      <c r="C7020" s="217">
        <v>142.26227180133623</v>
      </c>
    </row>
    <row r="7021" spans="2:3" x14ac:dyDescent="0.75">
      <c r="B7021" s="218">
        <v>6958</v>
      </c>
      <c r="C7021" s="217">
        <v>179.00249731439698</v>
      </c>
    </row>
    <row r="7022" spans="2:3" x14ac:dyDescent="0.75">
      <c r="B7022" s="218">
        <v>6959</v>
      </c>
      <c r="C7022" s="217">
        <v>200.0711646172492</v>
      </c>
    </row>
    <row r="7023" spans="2:3" x14ac:dyDescent="0.75">
      <c r="B7023" s="218">
        <v>6960</v>
      </c>
      <c r="C7023" s="217">
        <v>151.38665021820179</v>
      </c>
    </row>
    <row r="7024" spans="2:3" x14ac:dyDescent="0.75">
      <c r="B7024" s="218">
        <v>6961</v>
      </c>
      <c r="C7024" s="217">
        <v>117.05642172601841</v>
      </c>
    </row>
    <row r="7025" spans="2:3" x14ac:dyDescent="0.75">
      <c r="B7025" s="218">
        <v>6962</v>
      </c>
      <c r="C7025" s="217">
        <v>152.61163769447978</v>
      </c>
    </row>
    <row r="7026" spans="2:3" x14ac:dyDescent="0.75">
      <c r="B7026" s="218">
        <v>6963</v>
      </c>
      <c r="C7026" s="217">
        <v>91.631701665707126</v>
      </c>
    </row>
    <row r="7027" spans="2:3" x14ac:dyDescent="0.75">
      <c r="B7027" s="218">
        <v>6964</v>
      </c>
      <c r="C7027" s="217">
        <v>96.419899384472629</v>
      </c>
    </row>
    <row r="7028" spans="2:3" x14ac:dyDescent="0.75">
      <c r="B7028" s="218">
        <v>6965</v>
      </c>
      <c r="C7028" s="217">
        <v>124.32602539361287</v>
      </c>
    </row>
    <row r="7029" spans="2:3" x14ac:dyDescent="0.75">
      <c r="B7029" s="218">
        <v>6966</v>
      </c>
      <c r="C7029" s="217">
        <v>126.60508415932914</v>
      </c>
    </row>
    <row r="7030" spans="2:3" x14ac:dyDescent="0.75">
      <c r="B7030" s="218">
        <v>6967</v>
      </c>
      <c r="C7030" s="217">
        <v>124.70357756447848</v>
      </c>
    </row>
    <row r="7031" spans="2:3" x14ac:dyDescent="0.75">
      <c r="B7031" s="218">
        <v>6968</v>
      </c>
      <c r="C7031" s="217">
        <v>124.16655235219613</v>
      </c>
    </row>
    <row r="7032" spans="2:3" x14ac:dyDescent="0.75">
      <c r="B7032" s="218">
        <v>6969</v>
      </c>
      <c r="C7032" s="217">
        <v>116.81976139585232</v>
      </c>
    </row>
    <row r="7033" spans="2:3" x14ac:dyDescent="0.75">
      <c r="B7033" s="218">
        <v>6970</v>
      </c>
      <c r="C7033" s="217">
        <v>118.75101007760911</v>
      </c>
    </row>
    <row r="7034" spans="2:3" x14ac:dyDescent="0.75">
      <c r="B7034" s="218">
        <v>6971</v>
      </c>
      <c r="C7034" s="217">
        <v>105.94356492710743</v>
      </c>
    </row>
    <row r="7035" spans="2:3" x14ac:dyDescent="0.75">
      <c r="B7035" s="218">
        <v>6972</v>
      </c>
      <c r="C7035" s="217">
        <v>152.31121988215051</v>
      </c>
    </row>
    <row r="7036" spans="2:3" x14ac:dyDescent="0.75">
      <c r="B7036" s="218">
        <v>6973</v>
      </c>
      <c r="C7036" s="217">
        <v>83.347678142807467</v>
      </c>
    </row>
    <row r="7037" spans="2:3" x14ac:dyDescent="0.75">
      <c r="B7037" s="218">
        <v>6974</v>
      </c>
      <c r="C7037" s="217">
        <v>122.42881458836939</v>
      </c>
    </row>
    <row r="7038" spans="2:3" x14ac:dyDescent="0.75">
      <c r="B7038" s="218">
        <v>6975</v>
      </c>
      <c r="C7038" s="217">
        <v>99.780210032334054</v>
      </c>
    </row>
    <row r="7039" spans="2:3" x14ac:dyDescent="0.75">
      <c r="B7039" s="218">
        <v>6976</v>
      </c>
      <c r="C7039" s="217">
        <v>111.88047949030717</v>
      </c>
    </row>
    <row r="7040" spans="2:3" x14ac:dyDescent="0.75">
      <c r="B7040" s="218">
        <v>6977</v>
      </c>
      <c r="C7040" s="217">
        <v>123.55809594489847</v>
      </c>
    </row>
    <row r="7041" spans="2:3" x14ac:dyDescent="0.75">
      <c r="B7041" s="218">
        <v>6978</v>
      </c>
      <c r="C7041" s="217">
        <v>153.10351199549325</v>
      </c>
    </row>
    <row r="7042" spans="2:3" x14ac:dyDescent="0.75">
      <c r="B7042" s="218">
        <v>6979</v>
      </c>
      <c r="C7042" s="217">
        <v>126.38482725279661</v>
      </c>
    </row>
    <row r="7043" spans="2:3" x14ac:dyDescent="0.75">
      <c r="B7043" s="218">
        <v>6980</v>
      </c>
      <c r="C7043" s="217">
        <v>118.05552044726866</v>
      </c>
    </row>
    <row r="7044" spans="2:3" x14ac:dyDescent="0.75">
      <c r="B7044" s="218">
        <v>6981</v>
      </c>
      <c r="C7044" s="217">
        <v>85.440653174747126</v>
      </c>
    </row>
    <row r="7045" spans="2:3" x14ac:dyDescent="0.75">
      <c r="B7045" s="218">
        <v>6982</v>
      </c>
      <c r="C7045" s="217">
        <v>176.22757316842097</v>
      </c>
    </row>
    <row r="7046" spans="2:3" x14ac:dyDescent="0.75">
      <c r="B7046" s="218">
        <v>6983</v>
      </c>
      <c r="C7046" s="217">
        <v>145.10828832172055</v>
      </c>
    </row>
    <row r="7047" spans="2:3" x14ac:dyDescent="0.75">
      <c r="B7047" s="218">
        <v>6984</v>
      </c>
      <c r="C7047" s="217">
        <v>271.01442098578798</v>
      </c>
    </row>
    <row r="7048" spans="2:3" x14ac:dyDescent="0.75">
      <c r="B7048" s="218">
        <v>6985</v>
      </c>
      <c r="C7048" s="217">
        <v>114.58734610344261</v>
      </c>
    </row>
    <row r="7049" spans="2:3" x14ac:dyDescent="0.75">
      <c r="B7049" s="218">
        <v>6986</v>
      </c>
      <c r="C7049" s="217">
        <v>92.819140836125385</v>
      </c>
    </row>
    <row r="7050" spans="2:3" x14ac:dyDescent="0.75">
      <c r="B7050" s="218">
        <v>6987</v>
      </c>
      <c r="C7050" s="217">
        <v>105.36320983073388</v>
      </c>
    </row>
    <row r="7051" spans="2:3" x14ac:dyDescent="0.75">
      <c r="B7051" s="218">
        <v>6988</v>
      </c>
      <c r="C7051" s="217">
        <v>131.48973743674483</v>
      </c>
    </row>
    <row r="7052" spans="2:3" x14ac:dyDescent="0.75">
      <c r="B7052" s="218">
        <v>6989</v>
      </c>
      <c r="C7052" s="217">
        <v>158.53416138716329</v>
      </c>
    </row>
    <row r="7053" spans="2:3" x14ac:dyDescent="0.75">
      <c r="B7053" s="218">
        <v>6990</v>
      </c>
      <c r="C7053" s="217">
        <v>114.68098934671185</v>
      </c>
    </row>
    <row r="7054" spans="2:3" x14ac:dyDescent="0.75">
      <c r="B7054" s="218">
        <v>6991</v>
      </c>
      <c r="C7054" s="217">
        <v>123.40545633400563</v>
      </c>
    </row>
    <row r="7055" spans="2:3" x14ac:dyDescent="0.75">
      <c r="B7055" s="218">
        <v>6992</v>
      </c>
      <c r="C7055" s="217">
        <v>128.27349710258798</v>
      </c>
    </row>
    <row r="7056" spans="2:3" x14ac:dyDescent="0.75">
      <c r="B7056" s="218">
        <v>6993</v>
      </c>
      <c r="C7056" s="217">
        <v>137.58005239756173</v>
      </c>
    </row>
    <row r="7057" spans="2:3" x14ac:dyDescent="0.75">
      <c r="B7057" s="218">
        <v>6994</v>
      </c>
      <c r="C7057" s="217">
        <v>158.64110405464788</v>
      </c>
    </row>
    <row r="7058" spans="2:3" x14ac:dyDescent="0.75">
      <c r="B7058" s="218">
        <v>6995</v>
      </c>
      <c r="C7058" s="217">
        <v>174.43303221590847</v>
      </c>
    </row>
    <row r="7059" spans="2:3" x14ac:dyDescent="0.75">
      <c r="B7059" s="218">
        <v>6996</v>
      </c>
      <c r="C7059" s="217">
        <v>93.388144576236556</v>
      </c>
    </row>
    <row r="7060" spans="2:3" x14ac:dyDescent="0.75">
      <c r="B7060" s="218">
        <v>6997</v>
      </c>
      <c r="C7060" s="217">
        <v>159.85504640525266</v>
      </c>
    </row>
    <row r="7061" spans="2:3" x14ac:dyDescent="0.75">
      <c r="B7061" s="218">
        <v>6998</v>
      </c>
      <c r="C7061" s="217">
        <v>127.6455891814792</v>
      </c>
    </row>
    <row r="7062" spans="2:3" x14ac:dyDescent="0.75">
      <c r="B7062" s="218">
        <v>6999</v>
      </c>
      <c r="C7062" s="217">
        <v>62.875094145307806</v>
      </c>
    </row>
    <row r="7063" spans="2:3" x14ac:dyDescent="0.75">
      <c r="B7063" s="218">
        <v>7000</v>
      </c>
      <c r="C7063" s="217">
        <v>142.13091033002866</v>
      </c>
    </row>
    <row r="7064" spans="2:3" x14ac:dyDescent="0.75">
      <c r="B7064" s="218">
        <v>7001</v>
      </c>
      <c r="C7064" s="217">
        <v>115.43343307406377</v>
      </c>
    </row>
    <row r="7065" spans="2:3" x14ac:dyDescent="0.75">
      <c r="B7065" s="218">
        <v>7002</v>
      </c>
      <c r="C7065" s="217">
        <v>180.67958726438337</v>
      </c>
    </row>
    <row r="7066" spans="2:3" x14ac:dyDescent="0.75">
      <c r="B7066" s="218">
        <v>7003</v>
      </c>
      <c r="C7066" s="217">
        <v>132.0417022814018</v>
      </c>
    </row>
    <row r="7067" spans="2:3" x14ac:dyDescent="0.75">
      <c r="B7067" s="218">
        <v>7004</v>
      </c>
      <c r="C7067" s="217">
        <v>137.84842753924107</v>
      </c>
    </row>
    <row r="7068" spans="2:3" x14ac:dyDescent="0.75">
      <c r="B7068" s="218">
        <v>7005</v>
      </c>
      <c r="C7068" s="217">
        <v>121.51861139828848</v>
      </c>
    </row>
    <row r="7069" spans="2:3" x14ac:dyDescent="0.75">
      <c r="B7069" s="218">
        <v>7006</v>
      </c>
      <c r="C7069" s="217">
        <v>213.5514229158029</v>
      </c>
    </row>
    <row r="7070" spans="2:3" x14ac:dyDescent="0.75">
      <c r="B7070" s="218">
        <v>7007</v>
      </c>
      <c r="C7070" s="217">
        <v>235.04672140174264</v>
      </c>
    </row>
    <row r="7071" spans="2:3" x14ac:dyDescent="0.75">
      <c r="B7071" s="218">
        <v>7008</v>
      </c>
      <c r="C7071" s="217">
        <v>169.72677485008873</v>
      </c>
    </row>
    <row r="7072" spans="2:3" x14ac:dyDescent="0.75">
      <c r="B7072" s="218">
        <v>7009</v>
      </c>
      <c r="C7072" s="217">
        <v>195.52958035116245</v>
      </c>
    </row>
    <row r="7073" spans="2:3" x14ac:dyDescent="0.75">
      <c r="B7073" s="218">
        <v>7010</v>
      </c>
      <c r="C7073" s="217">
        <v>176.88723456133113</v>
      </c>
    </row>
    <row r="7074" spans="2:3" x14ac:dyDescent="0.75">
      <c r="B7074" s="218">
        <v>7011</v>
      </c>
      <c r="C7074" s="217">
        <v>95.677803964670275</v>
      </c>
    </row>
    <row r="7075" spans="2:3" x14ac:dyDescent="0.75">
      <c r="B7075" s="218">
        <v>7012</v>
      </c>
      <c r="C7075" s="217">
        <v>95.69340322066364</v>
      </c>
    </row>
    <row r="7076" spans="2:3" x14ac:dyDescent="0.75">
      <c r="B7076" s="218">
        <v>7013</v>
      </c>
      <c r="C7076" s="217">
        <v>181.64599255555453</v>
      </c>
    </row>
    <row r="7077" spans="2:3" x14ac:dyDescent="0.75">
      <c r="B7077" s="218">
        <v>7014</v>
      </c>
      <c r="C7077" s="217">
        <v>138.59874376362183</v>
      </c>
    </row>
    <row r="7078" spans="2:3" x14ac:dyDescent="0.75">
      <c r="B7078" s="218">
        <v>7015</v>
      </c>
      <c r="C7078" s="217">
        <v>145.10112448232948</v>
      </c>
    </row>
    <row r="7079" spans="2:3" x14ac:dyDescent="0.75">
      <c r="B7079" s="218">
        <v>7016</v>
      </c>
      <c r="C7079" s="217">
        <v>84.817958482888699</v>
      </c>
    </row>
    <row r="7080" spans="2:3" x14ac:dyDescent="0.75">
      <c r="B7080" s="218">
        <v>7017</v>
      </c>
      <c r="C7080" s="217">
        <v>93.274363991498817</v>
      </c>
    </row>
    <row r="7081" spans="2:3" x14ac:dyDescent="0.75">
      <c r="B7081" s="218">
        <v>7018</v>
      </c>
      <c r="C7081" s="217">
        <v>88.000668635607354</v>
      </c>
    </row>
    <row r="7082" spans="2:3" x14ac:dyDescent="0.75">
      <c r="B7082" s="218">
        <v>7019</v>
      </c>
      <c r="C7082" s="217">
        <v>119.2429191105259</v>
      </c>
    </row>
    <row r="7083" spans="2:3" x14ac:dyDescent="0.75">
      <c r="B7083" s="218">
        <v>7020</v>
      </c>
      <c r="C7083" s="217">
        <v>117.38570755083141</v>
      </c>
    </row>
    <row r="7084" spans="2:3" x14ac:dyDescent="0.75">
      <c r="B7084" s="218">
        <v>7021</v>
      </c>
      <c r="C7084" s="217">
        <v>150.42271969665973</v>
      </c>
    </row>
    <row r="7085" spans="2:3" x14ac:dyDescent="0.75">
      <c r="B7085" s="218">
        <v>7022</v>
      </c>
      <c r="C7085" s="217">
        <v>157.58492750070107</v>
      </c>
    </row>
    <row r="7086" spans="2:3" x14ac:dyDescent="0.75">
      <c r="B7086" s="218">
        <v>7023</v>
      </c>
      <c r="C7086" s="217">
        <v>154.66296485461521</v>
      </c>
    </row>
    <row r="7087" spans="2:3" x14ac:dyDescent="0.75">
      <c r="B7087" s="218">
        <v>7024</v>
      </c>
      <c r="C7087" s="217">
        <v>149.6983936642219</v>
      </c>
    </row>
    <row r="7088" spans="2:3" x14ac:dyDescent="0.75">
      <c r="B7088" s="218">
        <v>7025</v>
      </c>
      <c r="C7088" s="217">
        <v>67.081993697562609</v>
      </c>
    </row>
    <row r="7089" spans="2:3" x14ac:dyDescent="0.75">
      <c r="B7089" s="218">
        <v>7026</v>
      </c>
      <c r="C7089" s="217">
        <v>131.06277440499187</v>
      </c>
    </row>
    <row r="7090" spans="2:3" x14ac:dyDescent="0.75">
      <c r="B7090" s="218">
        <v>7027</v>
      </c>
      <c r="C7090" s="217">
        <v>117.83754158473421</v>
      </c>
    </row>
    <row r="7091" spans="2:3" x14ac:dyDescent="0.75">
      <c r="B7091" s="218">
        <v>7028</v>
      </c>
      <c r="C7091" s="217">
        <v>122.12027759780155</v>
      </c>
    </row>
    <row r="7092" spans="2:3" x14ac:dyDescent="0.75">
      <c r="B7092" s="218">
        <v>7029</v>
      </c>
      <c r="C7092" s="217">
        <v>91.878971323900515</v>
      </c>
    </row>
    <row r="7093" spans="2:3" x14ac:dyDescent="0.75">
      <c r="B7093" s="218">
        <v>7030</v>
      </c>
      <c r="C7093" s="217">
        <v>185.0386904114639</v>
      </c>
    </row>
    <row r="7094" spans="2:3" x14ac:dyDescent="0.75">
      <c r="B7094" s="218">
        <v>7031</v>
      </c>
      <c r="C7094" s="217">
        <v>137.30796594905158</v>
      </c>
    </row>
    <row r="7095" spans="2:3" x14ac:dyDescent="0.75">
      <c r="B7095" s="218">
        <v>7032</v>
      </c>
      <c r="C7095" s="217">
        <v>127.18424342843387</v>
      </c>
    </row>
    <row r="7096" spans="2:3" x14ac:dyDescent="0.75">
      <c r="B7096" s="218">
        <v>7033</v>
      </c>
      <c r="C7096" s="217">
        <v>120.87837993294589</v>
      </c>
    </row>
    <row r="7097" spans="2:3" x14ac:dyDescent="0.75">
      <c r="B7097" s="218">
        <v>7034</v>
      </c>
      <c r="C7097" s="217">
        <v>92.358340054517797</v>
      </c>
    </row>
    <row r="7098" spans="2:3" x14ac:dyDescent="0.75">
      <c r="B7098" s="218">
        <v>7035</v>
      </c>
      <c r="C7098" s="217">
        <v>116.19387227580472</v>
      </c>
    </row>
    <row r="7099" spans="2:3" x14ac:dyDescent="0.75">
      <c r="B7099" s="218">
        <v>7036</v>
      </c>
      <c r="C7099" s="217">
        <v>274.59896732856112</v>
      </c>
    </row>
    <row r="7100" spans="2:3" x14ac:dyDescent="0.75">
      <c r="B7100" s="218">
        <v>7037</v>
      </c>
      <c r="C7100" s="217">
        <v>83.876031142038855</v>
      </c>
    </row>
    <row r="7101" spans="2:3" x14ac:dyDescent="0.75">
      <c r="B7101" s="218">
        <v>7038</v>
      </c>
      <c r="C7101" s="217">
        <v>179.61036137842387</v>
      </c>
    </row>
    <row r="7102" spans="2:3" x14ac:dyDescent="0.75">
      <c r="B7102" s="218">
        <v>7039</v>
      </c>
      <c r="C7102" s="217">
        <v>143.36109903514873</v>
      </c>
    </row>
    <row r="7103" spans="2:3" x14ac:dyDescent="0.75">
      <c r="B7103" s="218">
        <v>7040</v>
      </c>
      <c r="C7103" s="217">
        <v>135.14075488910026</v>
      </c>
    </row>
    <row r="7104" spans="2:3" x14ac:dyDescent="0.75">
      <c r="B7104" s="218">
        <v>7041</v>
      </c>
      <c r="C7104" s="217">
        <v>134.92292830066921</v>
      </c>
    </row>
    <row r="7105" spans="2:3" x14ac:dyDescent="0.75">
      <c r="B7105" s="218">
        <v>7042</v>
      </c>
      <c r="C7105" s="217">
        <v>164.58774556103728</v>
      </c>
    </row>
    <row r="7106" spans="2:3" x14ac:dyDescent="0.75">
      <c r="B7106" s="218">
        <v>7043</v>
      </c>
      <c r="C7106" s="217">
        <v>130.29173628474425</v>
      </c>
    </row>
    <row r="7107" spans="2:3" x14ac:dyDescent="0.75">
      <c r="B7107" s="218">
        <v>7044</v>
      </c>
      <c r="C7107" s="217">
        <v>65.848417736298401</v>
      </c>
    </row>
    <row r="7108" spans="2:3" x14ac:dyDescent="0.75">
      <c r="B7108" s="218">
        <v>7045</v>
      </c>
      <c r="C7108" s="217">
        <v>112.47738886550812</v>
      </c>
    </row>
    <row r="7109" spans="2:3" x14ac:dyDescent="0.75">
      <c r="B7109" s="218">
        <v>7046</v>
      </c>
      <c r="C7109" s="217">
        <v>151.44878862763866</v>
      </c>
    </row>
    <row r="7110" spans="2:3" x14ac:dyDescent="0.75">
      <c r="B7110" s="218">
        <v>7047</v>
      </c>
      <c r="C7110" s="217">
        <v>97.533355010072327</v>
      </c>
    </row>
    <row r="7111" spans="2:3" x14ac:dyDescent="0.75">
      <c r="B7111" s="218">
        <v>7048</v>
      </c>
      <c r="C7111" s="217">
        <v>131.55339529134417</v>
      </c>
    </row>
    <row r="7112" spans="2:3" x14ac:dyDescent="0.75">
      <c r="B7112" s="218">
        <v>7049</v>
      </c>
      <c r="C7112" s="217">
        <v>165.32330968429059</v>
      </c>
    </row>
    <row r="7113" spans="2:3" x14ac:dyDescent="0.75">
      <c r="B7113" s="218">
        <v>7050</v>
      </c>
      <c r="C7113" s="217">
        <v>142.74212533369774</v>
      </c>
    </row>
    <row r="7114" spans="2:3" x14ac:dyDescent="0.75">
      <c r="B7114" s="218">
        <v>7051</v>
      </c>
      <c r="C7114" s="217">
        <v>99.080266364265114</v>
      </c>
    </row>
    <row r="7115" spans="2:3" x14ac:dyDescent="0.75">
      <c r="B7115" s="218">
        <v>7052</v>
      </c>
      <c r="C7115" s="217">
        <v>171.70047342609197</v>
      </c>
    </row>
    <row r="7116" spans="2:3" x14ac:dyDescent="0.75">
      <c r="B7116" s="218">
        <v>7053</v>
      </c>
      <c r="C7116" s="217">
        <v>134.54024394156849</v>
      </c>
    </row>
    <row r="7117" spans="2:3" x14ac:dyDescent="0.75">
      <c r="B7117" s="218">
        <v>7054</v>
      </c>
      <c r="C7117" s="217">
        <v>137.0052911615449</v>
      </c>
    </row>
    <row r="7118" spans="2:3" x14ac:dyDescent="0.75">
      <c r="B7118" s="218">
        <v>7055</v>
      </c>
      <c r="C7118" s="217">
        <v>136.0845286194309</v>
      </c>
    </row>
    <row r="7119" spans="2:3" x14ac:dyDescent="0.75">
      <c r="B7119" s="218">
        <v>7056</v>
      </c>
      <c r="C7119" s="217">
        <v>146.76580221693482</v>
      </c>
    </row>
    <row r="7120" spans="2:3" x14ac:dyDescent="0.75">
      <c r="B7120" s="218">
        <v>7057</v>
      </c>
      <c r="C7120" s="217">
        <v>157.93767710132997</v>
      </c>
    </row>
    <row r="7121" spans="2:3" x14ac:dyDescent="0.75">
      <c r="B7121" s="218">
        <v>7058</v>
      </c>
      <c r="C7121" s="217">
        <v>136.26683079855962</v>
      </c>
    </row>
    <row r="7122" spans="2:3" x14ac:dyDescent="0.75">
      <c r="B7122" s="218">
        <v>7059</v>
      </c>
      <c r="C7122" s="217">
        <v>118.12713362932053</v>
      </c>
    </row>
    <row r="7123" spans="2:3" x14ac:dyDescent="0.75">
      <c r="B7123" s="218">
        <v>7060</v>
      </c>
      <c r="C7123" s="217">
        <v>99.920825752280635</v>
      </c>
    </row>
    <row r="7124" spans="2:3" x14ac:dyDescent="0.75">
      <c r="B7124" s="218">
        <v>7061</v>
      </c>
      <c r="C7124" s="217">
        <v>225.21841331248908</v>
      </c>
    </row>
    <row r="7125" spans="2:3" x14ac:dyDescent="0.75">
      <c r="B7125" s="218">
        <v>7062</v>
      </c>
      <c r="C7125" s="217">
        <v>109.23812782374482</v>
      </c>
    </row>
    <row r="7126" spans="2:3" x14ac:dyDescent="0.75">
      <c r="B7126" s="218">
        <v>7063</v>
      </c>
      <c r="C7126" s="217">
        <v>73.697495781560292</v>
      </c>
    </row>
    <row r="7127" spans="2:3" x14ac:dyDescent="0.75">
      <c r="B7127" s="218">
        <v>7064</v>
      </c>
      <c r="C7127" s="217">
        <v>157.45874107372836</v>
      </c>
    </row>
    <row r="7128" spans="2:3" x14ac:dyDescent="0.75">
      <c r="B7128" s="218">
        <v>7065</v>
      </c>
      <c r="C7128" s="217">
        <v>98.198784798676996</v>
      </c>
    </row>
    <row r="7129" spans="2:3" x14ac:dyDescent="0.75">
      <c r="B7129" s="218">
        <v>7066</v>
      </c>
      <c r="C7129" s="217">
        <v>68.986788472552277</v>
      </c>
    </row>
    <row r="7130" spans="2:3" x14ac:dyDescent="0.75">
      <c r="B7130" s="218">
        <v>7067</v>
      </c>
      <c r="C7130" s="217">
        <v>124.82030554342374</v>
      </c>
    </row>
    <row r="7131" spans="2:3" x14ac:dyDescent="0.75">
      <c r="B7131" s="218">
        <v>7068</v>
      </c>
      <c r="C7131" s="217">
        <v>112.46215892913058</v>
      </c>
    </row>
    <row r="7132" spans="2:3" x14ac:dyDescent="0.75">
      <c r="B7132" s="218">
        <v>7069</v>
      </c>
      <c r="C7132" s="217">
        <v>148.86805164574736</v>
      </c>
    </row>
    <row r="7133" spans="2:3" x14ac:dyDescent="0.75">
      <c r="B7133" s="218">
        <v>7070</v>
      </c>
      <c r="C7133" s="217">
        <v>197.09762928650449</v>
      </c>
    </row>
    <row r="7134" spans="2:3" x14ac:dyDescent="0.75">
      <c r="B7134" s="218">
        <v>7071</v>
      </c>
      <c r="C7134" s="217">
        <v>69.297993075243369</v>
      </c>
    </row>
    <row r="7135" spans="2:3" x14ac:dyDescent="0.75">
      <c r="B7135" s="218">
        <v>7072</v>
      </c>
      <c r="C7135" s="217">
        <v>96.626049342225812</v>
      </c>
    </row>
    <row r="7136" spans="2:3" x14ac:dyDescent="0.75">
      <c r="B7136" s="218">
        <v>7073</v>
      </c>
      <c r="C7136" s="217">
        <v>104.43353951513539</v>
      </c>
    </row>
    <row r="7137" spans="2:3" x14ac:dyDescent="0.75">
      <c r="B7137" s="218">
        <v>7074</v>
      </c>
      <c r="C7137" s="217">
        <v>124.21239954939377</v>
      </c>
    </row>
    <row r="7138" spans="2:3" x14ac:dyDescent="0.75">
      <c r="B7138" s="218">
        <v>7075</v>
      </c>
      <c r="C7138" s="217">
        <v>111.888705402059</v>
      </c>
    </row>
    <row r="7139" spans="2:3" x14ac:dyDescent="0.75">
      <c r="B7139" s="218">
        <v>7076</v>
      </c>
      <c r="C7139" s="217">
        <v>146.84777931486767</v>
      </c>
    </row>
    <row r="7140" spans="2:3" x14ac:dyDescent="0.75">
      <c r="B7140" s="218">
        <v>7077</v>
      </c>
      <c r="C7140" s="217">
        <v>101.44377515503915</v>
      </c>
    </row>
    <row r="7141" spans="2:3" x14ac:dyDescent="0.75">
      <c r="B7141" s="218">
        <v>7078</v>
      </c>
      <c r="C7141" s="217">
        <v>136.68308802609806</v>
      </c>
    </row>
    <row r="7142" spans="2:3" x14ac:dyDescent="0.75">
      <c r="B7142" s="218">
        <v>7079</v>
      </c>
      <c r="C7142" s="217">
        <v>121.70623185738417</v>
      </c>
    </row>
    <row r="7143" spans="2:3" x14ac:dyDescent="0.75">
      <c r="B7143" s="218">
        <v>7080</v>
      </c>
      <c r="C7143" s="217">
        <v>225.09117905697636</v>
      </c>
    </row>
    <row r="7144" spans="2:3" x14ac:dyDescent="0.75">
      <c r="B7144" s="218">
        <v>7081</v>
      </c>
      <c r="C7144" s="217">
        <v>156.87465695911951</v>
      </c>
    </row>
    <row r="7145" spans="2:3" x14ac:dyDescent="0.75">
      <c r="B7145" s="218">
        <v>7082</v>
      </c>
      <c r="C7145" s="217">
        <v>115.65288509950283</v>
      </c>
    </row>
    <row r="7146" spans="2:3" x14ac:dyDescent="0.75">
      <c r="B7146" s="218">
        <v>7083</v>
      </c>
      <c r="C7146" s="217">
        <v>108.64281199494079</v>
      </c>
    </row>
    <row r="7147" spans="2:3" x14ac:dyDescent="0.75">
      <c r="B7147" s="218">
        <v>7084</v>
      </c>
      <c r="C7147" s="217">
        <v>220.65588414838851</v>
      </c>
    </row>
    <row r="7148" spans="2:3" x14ac:dyDescent="0.75">
      <c r="B7148" s="218">
        <v>7085</v>
      </c>
      <c r="C7148" s="217">
        <v>145.09714273975467</v>
      </c>
    </row>
    <row r="7149" spans="2:3" x14ac:dyDescent="0.75">
      <c r="B7149" s="218">
        <v>7086</v>
      </c>
      <c r="C7149" s="217">
        <v>87.141877385792242</v>
      </c>
    </row>
    <row r="7150" spans="2:3" x14ac:dyDescent="0.75">
      <c r="B7150" s="218">
        <v>7087</v>
      </c>
      <c r="C7150" s="217">
        <v>116.34656343620253</v>
      </c>
    </row>
    <row r="7151" spans="2:3" x14ac:dyDescent="0.75">
      <c r="B7151" s="218">
        <v>7088</v>
      </c>
      <c r="C7151" s="217">
        <v>150.58221695599539</v>
      </c>
    </row>
    <row r="7152" spans="2:3" x14ac:dyDescent="0.75">
      <c r="B7152" s="218">
        <v>7089</v>
      </c>
      <c r="C7152" s="217">
        <v>223.39194135899442</v>
      </c>
    </row>
    <row r="7153" spans="2:3" x14ac:dyDescent="0.75">
      <c r="B7153" s="218">
        <v>7090</v>
      </c>
      <c r="C7153" s="217">
        <v>108.15338024073488</v>
      </c>
    </row>
    <row r="7154" spans="2:3" x14ac:dyDescent="0.75">
      <c r="B7154" s="218">
        <v>7091</v>
      </c>
      <c r="C7154" s="217">
        <v>121.75835829480347</v>
      </c>
    </row>
    <row r="7155" spans="2:3" x14ac:dyDescent="0.75">
      <c r="B7155" s="218">
        <v>7092</v>
      </c>
      <c r="C7155" s="217">
        <v>134.17972543978462</v>
      </c>
    </row>
    <row r="7156" spans="2:3" x14ac:dyDescent="0.75">
      <c r="B7156" s="218">
        <v>7093</v>
      </c>
      <c r="C7156" s="217">
        <v>169.95545466234648</v>
      </c>
    </row>
    <row r="7157" spans="2:3" x14ac:dyDescent="0.75">
      <c r="B7157" s="218">
        <v>7094</v>
      </c>
      <c r="C7157" s="217">
        <v>74.974049219446329</v>
      </c>
    </row>
    <row r="7158" spans="2:3" x14ac:dyDescent="0.75">
      <c r="B7158" s="218">
        <v>7095</v>
      </c>
      <c r="C7158" s="217">
        <v>168.46157539928805</v>
      </c>
    </row>
    <row r="7159" spans="2:3" x14ac:dyDescent="0.75">
      <c r="B7159" s="218">
        <v>7096</v>
      </c>
      <c r="C7159" s="217">
        <v>169.49737276631816</v>
      </c>
    </row>
    <row r="7160" spans="2:3" x14ac:dyDescent="0.75">
      <c r="B7160" s="218">
        <v>7097</v>
      </c>
      <c r="C7160" s="217">
        <v>75.574177836058752</v>
      </c>
    </row>
    <row r="7161" spans="2:3" x14ac:dyDescent="0.75">
      <c r="B7161" s="218">
        <v>7098</v>
      </c>
      <c r="C7161" s="217">
        <v>175.71344970466649</v>
      </c>
    </row>
    <row r="7162" spans="2:3" x14ac:dyDescent="0.75">
      <c r="B7162" s="218">
        <v>7099</v>
      </c>
      <c r="C7162" s="217">
        <v>186.53375747884604</v>
      </c>
    </row>
    <row r="7163" spans="2:3" x14ac:dyDescent="0.75">
      <c r="B7163" s="218">
        <v>7100</v>
      </c>
      <c r="C7163" s="217">
        <v>116.88198009344963</v>
      </c>
    </row>
    <row r="7164" spans="2:3" x14ac:dyDescent="0.75">
      <c r="B7164" s="218">
        <v>7101</v>
      </c>
      <c r="C7164" s="217">
        <v>106.81902106698139</v>
      </c>
    </row>
    <row r="7165" spans="2:3" x14ac:dyDescent="0.75">
      <c r="B7165" s="218">
        <v>7102</v>
      </c>
      <c r="C7165" s="217">
        <v>99.804215899973855</v>
      </c>
    </row>
    <row r="7166" spans="2:3" x14ac:dyDescent="0.75">
      <c r="B7166" s="218">
        <v>7103</v>
      </c>
      <c r="C7166" s="217">
        <v>117.86558249287047</v>
      </c>
    </row>
    <row r="7167" spans="2:3" x14ac:dyDescent="0.75">
      <c r="B7167" s="218">
        <v>7104</v>
      </c>
      <c r="C7167" s="217">
        <v>124.38708093764006</v>
      </c>
    </row>
    <row r="7168" spans="2:3" x14ac:dyDescent="0.75">
      <c r="B7168" s="218">
        <v>7105</v>
      </c>
      <c r="C7168" s="217">
        <v>180.78106652510556</v>
      </c>
    </row>
    <row r="7169" spans="2:3" x14ac:dyDescent="0.75">
      <c r="B7169" s="218">
        <v>7106</v>
      </c>
      <c r="C7169" s="217">
        <v>103.16333207392424</v>
      </c>
    </row>
    <row r="7170" spans="2:3" x14ac:dyDescent="0.75">
      <c r="B7170" s="218">
        <v>7107</v>
      </c>
      <c r="C7170" s="217">
        <v>88.390823420020709</v>
      </c>
    </row>
    <row r="7171" spans="2:3" x14ac:dyDescent="0.75">
      <c r="B7171" s="218">
        <v>7108</v>
      </c>
      <c r="C7171" s="217">
        <v>86.360709122657255</v>
      </c>
    </row>
    <row r="7172" spans="2:3" x14ac:dyDescent="0.75">
      <c r="B7172" s="218">
        <v>7109</v>
      </c>
      <c r="C7172" s="217">
        <v>120.13667057630826</v>
      </c>
    </row>
    <row r="7173" spans="2:3" x14ac:dyDescent="0.75">
      <c r="B7173" s="218">
        <v>7110</v>
      </c>
      <c r="C7173" s="217">
        <v>151.55695623201944</v>
      </c>
    </row>
    <row r="7174" spans="2:3" x14ac:dyDescent="0.75">
      <c r="B7174" s="218">
        <v>7111</v>
      </c>
      <c r="C7174" s="217">
        <v>78.359879187579466</v>
      </c>
    </row>
    <row r="7175" spans="2:3" x14ac:dyDescent="0.75">
      <c r="B7175" s="218">
        <v>7112</v>
      </c>
      <c r="C7175" s="217">
        <v>152.60703827484295</v>
      </c>
    </row>
    <row r="7176" spans="2:3" x14ac:dyDescent="0.75">
      <c r="B7176" s="218">
        <v>7113</v>
      </c>
      <c r="C7176" s="217">
        <v>86.146151390964548</v>
      </c>
    </row>
    <row r="7177" spans="2:3" x14ac:dyDescent="0.75">
      <c r="B7177" s="218">
        <v>7114</v>
      </c>
      <c r="C7177" s="217">
        <v>91.419824384177062</v>
      </c>
    </row>
    <row r="7178" spans="2:3" x14ac:dyDescent="0.75">
      <c r="B7178" s="218">
        <v>7115</v>
      </c>
      <c r="C7178" s="217">
        <v>87.28227738845078</v>
      </c>
    </row>
    <row r="7179" spans="2:3" x14ac:dyDescent="0.75">
      <c r="B7179" s="218">
        <v>7116</v>
      </c>
      <c r="C7179" s="217">
        <v>159.58543665592936</v>
      </c>
    </row>
    <row r="7180" spans="2:3" x14ac:dyDescent="0.75">
      <c r="B7180" s="218">
        <v>7117</v>
      </c>
      <c r="C7180" s="217">
        <v>142.64006727743273</v>
      </c>
    </row>
    <row r="7181" spans="2:3" x14ac:dyDescent="0.75">
      <c r="B7181" s="218">
        <v>7118</v>
      </c>
      <c r="C7181" s="217">
        <v>130.80794682969255</v>
      </c>
    </row>
    <row r="7182" spans="2:3" x14ac:dyDescent="0.75">
      <c r="B7182" s="218">
        <v>7119</v>
      </c>
      <c r="C7182" s="217">
        <v>186.41124815921333</v>
      </c>
    </row>
    <row r="7183" spans="2:3" x14ac:dyDescent="0.75">
      <c r="B7183" s="218">
        <v>7120</v>
      </c>
      <c r="C7183" s="217">
        <v>118.46388039691948</v>
      </c>
    </row>
    <row r="7184" spans="2:3" x14ac:dyDescent="0.75">
      <c r="B7184" s="218">
        <v>7121</v>
      </c>
      <c r="C7184" s="217">
        <v>110.53075683607472</v>
      </c>
    </row>
    <row r="7185" spans="2:3" x14ac:dyDescent="0.75">
      <c r="B7185" s="218">
        <v>7122</v>
      </c>
      <c r="C7185" s="217">
        <v>174.87746780867778</v>
      </c>
    </row>
    <row r="7186" spans="2:3" x14ac:dyDescent="0.75">
      <c r="B7186" s="218">
        <v>7123</v>
      </c>
      <c r="C7186" s="217">
        <v>120.56667780572697</v>
      </c>
    </row>
    <row r="7187" spans="2:3" x14ac:dyDescent="0.75">
      <c r="B7187" s="218">
        <v>7124</v>
      </c>
      <c r="C7187" s="217">
        <v>102.08913860835162</v>
      </c>
    </row>
    <row r="7188" spans="2:3" x14ac:dyDescent="0.75">
      <c r="B7188" s="218">
        <v>7125</v>
      </c>
      <c r="C7188" s="217">
        <v>132.77221541574269</v>
      </c>
    </row>
    <row r="7189" spans="2:3" x14ac:dyDescent="0.75">
      <c r="B7189" s="218">
        <v>7126</v>
      </c>
      <c r="C7189" s="217">
        <v>87.582902540306534</v>
      </c>
    </row>
    <row r="7190" spans="2:3" x14ac:dyDescent="0.75">
      <c r="B7190" s="218">
        <v>7127</v>
      </c>
      <c r="C7190" s="217">
        <v>156.64164173238072</v>
      </c>
    </row>
    <row r="7191" spans="2:3" x14ac:dyDescent="0.75">
      <c r="B7191" s="218">
        <v>7128</v>
      </c>
      <c r="C7191" s="217">
        <v>79.580826891426796</v>
      </c>
    </row>
    <row r="7192" spans="2:3" x14ac:dyDescent="0.75">
      <c r="B7192" s="218">
        <v>7129</v>
      </c>
      <c r="C7192" s="217">
        <v>155.07027132792095</v>
      </c>
    </row>
    <row r="7193" spans="2:3" x14ac:dyDescent="0.75">
      <c r="B7193" s="218">
        <v>7130</v>
      </c>
      <c r="C7193" s="217">
        <v>156.55120545299698</v>
      </c>
    </row>
    <row r="7194" spans="2:3" x14ac:dyDescent="0.75">
      <c r="B7194" s="218">
        <v>7131</v>
      </c>
      <c r="C7194" s="217">
        <v>105.18755840503275</v>
      </c>
    </row>
    <row r="7195" spans="2:3" x14ac:dyDescent="0.75">
      <c r="B7195" s="218">
        <v>7132</v>
      </c>
      <c r="C7195" s="217">
        <v>118.74494110833518</v>
      </c>
    </row>
    <row r="7196" spans="2:3" x14ac:dyDescent="0.75">
      <c r="B7196" s="218">
        <v>7133</v>
      </c>
      <c r="C7196" s="217">
        <v>147.33080253380109</v>
      </c>
    </row>
    <row r="7197" spans="2:3" x14ac:dyDescent="0.75">
      <c r="B7197" s="218">
        <v>7134</v>
      </c>
      <c r="C7197" s="217">
        <v>177.37309572038521</v>
      </c>
    </row>
    <row r="7198" spans="2:3" x14ac:dyDescent="0.75">
      <c r="B7198" s="218">
        <v>7135</v>
      </c>
      <c r="C7198" s="217">
        <v>124.79130452495085</v>
      </c>
    </row>
    <row r="7199" spans="2:3" x14ac:dyDescent="0.75">
      <c r="B7199" s="218">
        <v>7136</v>
      </c>
      <c r="C7199" s="217">
        <v>105.85815179365476</v>
      </c>
    </row>
    <row r="7200" spans="2:3" x14ac:dyDescent="0.75">
      <c r="B7200" s="218">
        <v>7137</v>
      </c>
      <c r="C7200" s="217">
        <v>82.390306049280355</v>
      </c>
    </row>
    <row r="7201" spans="2:3" x14ac:dyDescent="0.75">
      <c r="B7201" s="218">
        <v>7138</v>
      </c>
      <c r="C7201" s="217">
        <v>109.38620964603967</v>
      </c>
    </row>
    <row r="7202" spans="2:3" x14ac:dyDescent="0.75">
      <c r="B7202" s="218">
        <v>7139</v>
      </c>
      <c r="C7202" s="217">
        <v>149.75628015200618</v>
      </c>
    </row>
    <row r="7203" spans="2:3" x14ac:dyDescent="0.75">
      <c r="B7203" s="218">
        <v>7140</v>
      </c>
      <c r="C7203" s="217">
        <v>170.35162882693814</v>
      </c>
    </row>
    <row r="7204" spans="2:3" x14ac:dyDescent="0.75">
      <c r="B7204" s="218">
        <v>7141</v>
      </c>
      <c r="C7204" s="217">
        <v>91.422210297413841</v>
      </c>
    </row>
    <row r="7205" spans="2:3" x14ac:dyDescent="0.75">
      <c r="B7205" s="218">
        <v>7142</v>
      </c>
      <c r="C7205" s="217">
        <v>164.49456317466885</v>
      </c>
    </row>
    <row r="7206" spans="2:3" x14ac:dyDescent="0.75">
      <c r="B7206" s="218">
        <v>7143</v>
      </c>
      <c r="C7206" s="217">
        <v>60.137841868824935</v>
      </c>
    </row>
    <row r="7207" spans="2:3" x14ac:dyDescent="0.75">
      <c r="B7207" s="218">
        <v>7144</v>
      </c>
      <c r="C7207" s="217">
        <v>174.74230101122066</v>
      </c>
    </row>
    <row r="7208" spans="2:3" x14ac:dyDescent="0.75">
      <c r="B7208" s="218">
        <v>7145</v>
      </c>
      <c r="C7208" s="217">
        <v>99.150049930954424</v>
      </c>
    </row>
    <row r="7209" spans="2:3" x14ac:dyDescent="0.75">
      <c r="B7209" s="218">
        <v>7146</v>
      </c>
      <c r="C7209" s="217">
        <v>110.70007763563743</v>
      </c>
    </row>
    <row r="7210" spans="2:3" x14ac:dyDescent="0.75">
      <c r="B7210" s="218">
        <v>7147</v>
      </c>
      <c r="C7210" s="217">
        <v>214.03746474693403</v>
      </c>
    </row>
    <row r="7211" spans="2:3" x14ac:dyDescent="0.75">
      <c r="B7211" s="218">
        <v>7148</v>
      </c>
      <c r="C7211" s="217">
        <v>106.90771838799981</v>
      </c>
    </row>
    <row r="7212" spans="2:3" x14ac:dyDescent="0.75">
      <c r="B7212" s="218">
        <v>7149</v>
      </c>
      <c r="C7212" s="217">
        <v>167.44954568556827</v>
      </c>
    </row>
    <row r="7213" spans="2:3" x14ac:dyDescent="0.75">
      <c r="B7213" s="218">
        <v>7150</v>
      </c>
      <c r="C7213" s="217">
        <v>106.51320070760832</v>
      </c>
    </row>
    <row r="7214" spans="2:3" x14ac:dyDescent="0.75">
      <c r="B7214" s="218">
        <v>7151</v>
      </c>
      <c r="C7214" s="217">
        <v>172.81114262728875</v>
      </c>
    </row>
    <row r="7215" spans="2:3" x14ac:dyDescent="0.75">
      <c r="B7215" s="218">
        <v>7152</v>
      </c>
      <c r="C7215" s="217">
        <v>130.52159989741349</v>
      </c>
    </row>
    <row r="7216" spans="2:3" x14ac:dyDescent="0.75">
      <c r="B7216" s="218">
        <v>7153</v>
      </c>
      <c r="C7216" s="217">
        <v>216.7594841128481</v>
      </c>
    </row>
    <row r="7217" spans="2:3" x14ac:dyDescent="0.75">
      <c r="B7217" s="218">
        <v>7154</v>
      </c>
      <c r="C7217" s="217">
        <v>186.26714788871658</v>
      </c>
    </row>
    <row r="7218" spans="2:3" x14ac:dyDescent="0.75">
      <c r="B7218" s="218">
        <v>7155</v>
      </c>
      <c r="C7218" s="217">
        <v>130.28670247862254</v>
      </c>
    </row>
    <row r="7219" spans="2:3" x14ac:dyDescent="0.75">
      <c r="B7219" s="218">
        <v>7156</v>
      </c>
      <c r="C7219" s="217">
        <v>111.953128886743</v>
      </c>
    </row>
    <row r="7220" spans="2:3" x14ac:dyDescent="0.75">
      <c r="B7220" s="218">
        <v>7157</v>
      </c>
      <c r="C7220" s="217">
        <v>139.52576997642896</v>
      </c>
    </row>
    <row r="7221" spans="2:3" x14ac:dyDescent="0.75">
      <c r="B7221" s="218">
        <v>7158</v>
      </c>
      <c r="C7221" s="217">
        <v>132.53697368356495</v>
      </c>
    </row>
    <row r="7222" spans="2:3" x14ac:dyDescent="0.75">
      <c r="B7222" s="218">
        <v>7159</v>
      </c>
      <c r="C7222" s="217">
        <v>184.2035268631777</v>
      </c>
    </row>
    <row r="7223" spans="2:3" x14ac:dyDescent="0.75">
      <c r="B7223" s="218">
        <v>7160</v>
      </c>
      <c r="C7223" s="217">
        <v>103.73975186494242</v>
      </c>
    </row>
    <row r="7224" spans="2:3" x14ac:dyDescent="0.75">
      <c r="B7224" s="218">
        <v>7161</v>
      </c>
      <c r="C7224" s="217">
        <v>141.28964296455536</v>
      </c>
    </row>
    <row r="7225" spans="2:3" x14ac:dyDescent="0.75">
      <c r="B7225" s="218">
        <v>7162</v>
      </c>
      <c r="C7225" s="217">
        <v>158.88549273961277</v>
      </c>
    </row>
    <row r="7226" spans="2:3" x14ac:dyDescent="0.75">
      <c r="B7226" s="218">
        <v>7163</v>
      </c>
      <c r="C7226" s="217">
        <v>164.22880975813058</v>
      </c>
    </row>
    <row r="7227" spans="2:3" x14ac:dyDescent="0.75">
      <c r="B7227" s="218">
        <v>7164</v>
      </c>
      <c r="C7227" s="217">
        <v>75.867627442779934</v>
      </c>
    </row>
    <row r="7228" spans="2:3" x14ac:dyDescent="0.75">
      <c r="B7228" s="218">
        <v>7165</v>
      </c>
      <c r="C7228" s="217">
        <v>170.90037783331647</v>
      </c>
    </row>
    <row r="7229" spans="2:3" x14ac:dyDescent="0.75">
      <c r="B7229" s="218">
        <v>7166</v>
      </c>
      <c r="C7229" s="217">
        <v>301.29572062366537</v>
      </c>
    </row>
    <row r="7230" spans="2:3" x14ac:dyDescent="0.75">
      <c r="B7230" s="218">
        <v>7167</v>
      </c>
      <c r="C7230" s="217">
        <v>140.07324212844466</v>
      </c>
    </row>
    <row r="7231" spans="2:3" x14ac:dyDescent="0.75">
      <c r="B7231" s="218">
        <v>7168</v>
      </c>
      <c r="C7231" s="217">
        <v>166.7054584603884</v>
      </c>
    </row>
    <row r="7232" spans="2:3" x14ac:dyDescent="0.75">
      <c r="B7232" s="218">
        <v>7169</v>
      </c>
      <c r="C7232" s="217">
        <v>143.73495763394197</v>
      </c>
    </row>
    <row r="7233" spans="2:3" x14ac:dyDescent="0.75">
      <c r="B7233" s="218">
        <v>7170</v>
      </c>
      <c r="C7233" s="217">
        <v>134.53793022418577</v>
      </c>
    </row>
    <row r="7234" spans="2:3" x14ac:dyDescent="0.75">
      <c r="B7234" s="218">
        <v>7171</v>
      </c>
      <c r="C7234" s="217">
        <v>139.10932726484606</v>
      </c>
    </row>
    <row r="7235" spans="2:3" x14ac:dyDescent="0.75">
      <c r="B7235" s="218">
        <v>7172</v>
      </c>
      <c r="C7235" s="217">
        <v>89.491984539235276</v>
      </c>
    </row>
    <row r="7236" spans="2:3" x14ac:dyDescent="0.75">
      <c r="B7236" s="218">
        <v>7173</v>
      </c>
      <c r="C7236" s="217">
        <v>137.17973783084827</v>
      </c>
    </row>
    <row r="7237" spans="2:3" x14ac:dyDescent="0.75">
      <c r="B7237" s="218">
        <v>7174</v>
      </c>
      <c r="C7237" s="217">
        <v>238.15935669413491</v>
      </c>
    </row>
    <row r="7238" spans="2:3" x14ac:dyDescent="0.75">
      <c r="B7238" s="218">
        <v>7175</v>
      </c>
      <c r="C7238" s="217">
        <v>73.09430563867636</v>
      </c>
    </row>
    <row r="7239" spans="2:3" x14ac:dyDescent="0.75">
      <c r="B7239" s="218">
        <v>7176</v>
      </c>
      <c r="C7239" s="217">
        <v>93.554658963151951</v>
      </c>
    </row>
    <row r="7240" spans="2:3" x14ac:dyDescent="0.75">
      <c r="B7240" s="218">
        <v>7177</v>
      </c>
      <c r="C7240" s="217">
        <v>114.60566531119206</v>
      </c>
    </row>
    <row r="7241" spans="2:3" x14ac:dyDescent="0.75">
      <c r="B7241" s="218">
        <v>7178</v>
      </c>
      <c r="C7241" s="217">
        <v>108.09236607612023</v>
      </c>
    </row>
    <row r="7242" spans="2:3" x14ac:dyDescent="0.75">
      <c r="B7242" s="218">
        <v>7179</v>
      </c>
      <c r="C7242" s="217">
        <v>108.53603047725167</v>
      </c>
    </row>
    <row r="7243" spans="2:3" x14ac:dyDescent="0.75">
      <c r="B7243" s="218">
        <v>7180</v>
      </c>
      <c r="C7243" s="217">
        <v>119.73253786143502</v>
      </c>
    </row>
    <row r="7244" spans="2:3" x14ac:dyDescent="0.75">
      <c r="B7244" s="218">
        <v>7181</v>
      </c>
      <c r="C7244" s="217">
        <v>165.35465961130723</v>
      </c>
    </row>
    <row r="7245" spans="2:3" x14ac:dyDescent="0.75">
      <c r="B7245" s="218">
        <v>7182</v>
      </c>
      <c r="C7245" s="217">
        <v>145.34145579917313</v>
      </c>
    </row>
    <row r="7246" spans="2:3" x14ac:dyDescent="0.75">
      <c r="B7246" s="218">
        <v>7183</v>
      </c>
      <c r="C7246" s="217">
        <v>111.78327935510326</v>
      </c>
    </row>
    <row r="7247" spans="2:3" x14ac:dyDescent="0.75">
      <c r="B7247" s="218">
        <v>7184</v>
      </c>
      <c r="C7247" s="217">
        <v>147.53521319129408</v>
      </c>
    </row>
    <row r="7248" spans="2:3" x14ac:dyDescent="0.75">
      <c r="B7248" s="218">
        <v>7185</v>
      </c>
      <c r="C7248" s="217">
        <v>165.38183294384072</v>
      </c>
    </row>
    <row r="7249" spans="2:3" x14ac:dyDescent="0.75">
      <c r="B7249" s="218">
        <v>7186</v>
      </c>
      <c r="C7249" s="217">
        <v>68.522439237167276</v>
      </c>
    </row>
    <row r="7250" spans="2:3" x14ac:dyDescent="0.75">
      <c r="B7250" s="218">
        <v>7187</v>
      </c>
      <c r="C7250" s="217">
        <v>133.74870596506801</v>
      </c>
    </row>
    <row r="7251" spans="2:3" x14ac:dyDescent="0.75">
      <c r="B7251" s="218">
        <v>7188</v>
      </c>
      <c r="C7251" s="217">
        <v>132.81029869667108</v>
      </c>
    </row>
    <row r="7252" spans="2:3" x14ac:dyDescent="0.75">
      <c r="B7252" s="218">
        <v>7189</v>
      </c>
      <c r="C7252" s="217">
        <v>63.453806771648154</v>
      </c>
    </row>
    <row r="7253" spans="2:3" x14ac:dyDescent="0.75">
      <c r="B7253" s="218">
        <v>7190</v>
      </c>
      <c r="C7253" s="217">
        <v>86.335508907110892</v>
      </c>
    </row>
    <row r="7254" spans="2:3" x14ac:dyDescent="0.75">
      <c r="B7254" s="218">
        <v>7191</v>
      </c>
      <c r="C7254" s="217">
        <v>172.00723286619103</v>
      </c>
    </row>
    <row r="7255" spans="2:3" x14ac:dyDescent="0.75">
      <c r="B7255" s="218">
        <v>7192</v>
      </c>
      <c r="C7255" s="217">
        <v>88.390598612809057</v>
      </c>
    </row>
    <row r="7256" spans="2:3" x14ac:dyDescent="0.75">
      <c r="B7256" s="218">
        <v>7193</v>
      </c>
      <c r="C7256" s="217">
        <v>74.075280759023983</v>
      </c>
    </row>
    <row r="7257" spans="2:3" x14ac:dyDescent="0.75">
      <c r="B7257" s="218">
        <v>7194</v>
      </c>
      <c r="C7257" s="217">
        <v>147.83808935167383</v>
      </c>
    </row>
    <row r="7258" spans="2:3" x14ac:dyDescent="0.75">
      <c r="B7258" s="218">
        <v>7195</v>
      </c>
      <c r="C7258" s="217">
        <v>174.5802375954772</v>
      </c>
    </row>
    <row r="7259" spans="2:3" x14ac:dyDescent="0.75">
      <c r="B7259" s="218">
        <v>7196</v>
      </c>
      <c r="C7259" s="217">
        <v>155.44159759884434</v>
      </c>
    </row>
    <row r="7260" spans="2:3" x14ac:dyDescent="0.75">
      <c r="B7260" s="218">
        <v>7197</v>
      </c>
      <c r="C7260" s="217">
        <v>69.676706180931419</v>
      </c>
    </row>
    <row r="7261" spans="2:3" x14ac:dyDescent="0.75">
      <c r="B7261" s="218">
        <v>7198</v>
      </c>
      <c r="C7261" s="217">
        <v>84.785788131891209</v>
      </c>
    </row>
    <row r="7262" spans="2:3" x14ac:dyDescent="0.75">
      <c r="B7262" s="218">
        <v>7199</v>
      </c>
      <c r="C7262" s="217">
        <v>135.50366786954683</v>
      </c>
    </row>
    <row r="7263" spans="2:3" x14ac:dyDescent="0.75">
      <c r="B7263" s="218">
        <v>7200</v>
      </c>
      <c r="C7263" s="217">
        <v>125.88567506182572</v>
      </c>
    </row>
    <row r="7264" spans="2:3" x14ac:dyDescent="0.75">
      <c r="B7264" s="218">
        <v>7201</v>
      </c>
      <c r="C7264" s="217">
        <v>111.36234530854414</v>
      </c>
    </row>
    <row r="7265" spans="2:3" x14ac:dyDescent="0.75">
      <c r="B7265" s="218">
        <v>7202</v>
      </c>
      <c r="C7265" s="217">
        <v>181.69812739210539</v>
      </c>
    </row>
    <row r="7266" spans="2:3" x14ac:dyDescent="0.75">
      <c r="B7266" s="218">
        <v>7203</v>
      </c>
      <c r="C7266" s="217">
        <v>180.27416590495315</v>
      </c>
    </row>
    <row r="7267" spans="2:3" x14ac:dyDescent="0.75">
      <c r="B7267" s="218">
        <v>7204</v>
      </c>
      <c r="C7267" s="217">
        <v>77.001056800453767</v>
      </c>
    </row>
    <row r="7268" spans="2:3" x14ac:dyDescent="0.75">
      <c r="B7268" s="218">
        <v>7205</v>
      </c>
      <c r="C7268" s="217">
        <v>116.72280358878366</v>
      </c>
    </row>
    <row r="7269" spans="2:3" x14ac:dyDescent="0.75">
      <c r="B7269" s="218">
        <v>7206</v>
      </c>
      <c r="C7269" s="217">
        <v>122.48759029622751</v>
      </c>
    </row>
    <row r="7270" spans="2:3" x14ac:dyDescent="0.75">
      <c r="B7270" s="218">
        <v>7207</v>
      </c>
      <c r="C7270" s="217">
        <v>76.259501142978039</v>
      </c>
    </row>
    <row r="7271" spans="2:3" x14ac:dyDescent="0.75">
      <c r="B7271" s="218">
        <v>7208</v>
      </c>
      <c r="C7271" s="217">
        <v>108.86456252020798</v>
      </c>
    </row>
    <row r="7272" spans="2:3" x14ac:dyDescent="0.75">
      <c r="B7272" s="218">
        <v>7209</v>
      </c>
      <c r="C7272" s="217">
        <v>168.71287230239167</v>
      </c>
    </row>
    <row r="7273" spans="2:3" x14ac:dyDescent="0.75">
      <c r="B7273" s="218">
        <v>7210</v>
      </c>
      <c r="C7273" s="217">
        <v>114.47255765845797</v>
      </c>
    </row>
    <row r="7274" spans="2:3" x14ac:dyDescent="0.75">
      <c r="B7274" s="218">
        <v>7211</v>
      </c>
      <c r="C7274" s="217">
        <v>174.48062364814922</v>
      </c>
    </row>
    <row r="7275" spans="2:3" x14ac:dyDescent="0.75">
      <c r="B7275" s="218">
        <v>7212</v>
      </c>
      <c r="C7275" s="217">
        <v>133.75603843122423</v>
      </c>
    </row>
    <row r="7276" spans="2:3" x14ac:dyDescent="0.75">
      <c r="B7276" s="218">
        <v>7213</v>
      </c>
      <c r="C7276" s="217">
        <v>70.159502842175954</v>
      </c>
    </row>
    <row r="7277" spans="2:3" x14ac:dyDescent="0.75">
      <c r="B7277" s="218">
        <v>7214</v>
      </c>
      <c r="C7277" s="217">
        <v>181.41322282146496</v>
      </c>
    </row>
    <row r="7278" spans="2:3" x14ac:dyDescent="0.75">
      <c r="B7278" s="218">
        <v>7215</v>
      </c>
      <c r="C7278" s="217">
        <v>141.49701191319235</v>
      </c>
    </row>
    <row r="7279" spans="2:3" x14ac:dyDescent="0.75">
      <c r="B7279" s="218">
        <v>7216</v>
      </c>
      <c r="C7279" s="217">
        <v>135.66508797291991</v>
      </c>
    </row>
    <row r="7280" spans="2:3" x14ac:dyDescent="0.75">
      <c r="B7280" s="218">
        <v>7217</v>
      </c>
      <c r="C7280" s="217">
        <v>128.45855307820571</v>
      </c>
    </row>
    <row r="7281" spans="2:3" x14ac:dyDescent="0.75">
      <c r="B7281" s="218">
        <v>7218</v>
      </c>
      <c r="C7281" s="217">
        <v>135.7147319032552</v>
      </c>
    </row>
    <row r="7282" spans="2:3" x14ac:dyDescent="0.75">
      <c r="B7282" s="218">
        <v>7219</v>
      </c>
      <c r="C7282" s="217">
        <v>127.77595586844134</v>
      </c>
    </row>
    <row r="7283" spans="2:3" x14ac:dyDescent="0.75">
      <c r="B7283" s="218">
        <v>7220</v>
      </c>
      <c r="C7283" s="217">
        <v>88.168390607238464</v>
      </c>
    </row>
    <row r="7284" spans="2:3" x14ac:dyDescent="0.75">
      <c r="B7284" s="218">
        <v>7221</v>
      </c>
      <c r="C7284" s="217">
        <v>89.31876312144108</v>
      </c>
    </row>
    <row r="7285" spans="2:3" x14ac:dyDescent="0.75">
      <c r="B7285" s="218">
        <v>7222</v>
      </c>
      <c r="C7285" s="217">
        <v>100.64832683686832</v>
      </c>
    </row>
    <row r="7286" spans="2:3" x14ac:dyDescent="0.75">
      <c r="B7286" s="218">
        <v>7223</v>
      </c>
      <c r="C7286" s="217">
        <v>256.6623993163771</v>
      </c>
    </row>
    <row r="7287" spans="2:3" x14ac:dyDescent="0.75">
      <c r="B7287" s="218">
        <v>7224</v>
      </c>
      <c r="C7287" s="217">
        <v>95.929244434365401</v>
      </c>
    </row>
    <row r="7288" spans="2:3" x14ac:dyDescent="0.75">
      <c r="B7288" s="218">
        <v>7225</v>
      </c>
      <c r="C7288" s="217">
        <v>72.775091093616126</v>
      </c>
    </row>
    <row r="7289" spans="2:3" x14ac:dyDescent="0.75">
      <c r="B7289" s="218">
        <v>7226</v>
      </c>
      <c r="C7289" s="217">
        <v>118.89650034823612</v>
      </c>
    </row>
    <row r="7290" spans="2:3" x14ac:dyDescent="0.75">
      <c r="B7290" s="218">
        <v>7227</v>
      </c>
      <c r="C7290" s="217">
        <v>185.78522732833596</v>
      </c>
    </row>
    <row r="7291" spans="2:3" x14ac:dyDescent="0.75">
      <c r="B7291" s="218">
        <v>7228</v>
      </c>
      <c r="C7291" s="217">
        <v>73.857658769045756</v>
      </c>
    </row>
    <row r="7292" spans="2:3" x14ac:dyDescent="0.75">
      <c r="B7292" s="218">
        <v>7229</v>
      </c>
      <c r="C7292" s="217">
        <v>150.58562471406876</v>
      </c>
    </row>
    <row r="7293" spans="2:3" x14ac:dyDescent="0.75">
      <c r="B7293" s="218">
        <v>7230</v>
      </c>
      <c r="C7293" s="217">
        <v>109.02024285521993</v>
      </c>
    </row>
    <row r="7294" spans="2:3" x14ac:dyDescent="0.75">
      <c r="B7294" s="218">
        <v>7231</v>
      </c>
      <c r="C7294" s="217">
        <v>114.46408748542738</v>
      </c>
    </row>
    <row r="7295" spans="2:3" x14ac:dyDescent="0.75">
      <c r="B7295" s="218">
        <v>7232</v>
      </c>
      <c r="C7295" s="217">
        <v>106.06557070138757</v>
      </c>
    </row>
    <row r="7296" spans="2:3" x14ac:dyDescent="0.75">
      <c r="B7296" s="218">
        <v>7233</v>
      </c>
      <c r="C7296" s="217">
        <v>158.7160938416003</v>
      </c>
    </row>
    <row r="7297" spans="2:3" x14ac:dyDescent="0.75">
      <c r="B7297" s="218">
        <v>7234</v>
      </c>
      <c r="C7297" s="217">
        <v>98.64507463088627</v>
      </c>
    </row>
    <row r="7298" spans="2:3" x14ac:dyDescent="0.75">
      <c r="B7298" s="218">
        <v>7235</v>
      </c>
      <c r="C7298" s="217">
        <v>110.56220174846693</v>
      </c>
    </row>
    <row r="7299" spans="2:3" x14ac:dyDescent="0.75">
      <c r="B7299" s="218">
        <v>7236</v>
      </c>
      <c r="C7299" s="217">
        <v>110.01276567362329</v>
      </c>
    </row>
    <row r="7300" spans="2:3" x14ac:dyDescent="0.75">
      <c r="B7300" s="218">
        <v>7237</v>
      </c>
      <c r="C7300" s="217">
        <v>145.47852665440934</v>
      </c>
    </row>
    <row r="7301" spans="2:3" x14ac:dyDescent="0.75">
      <c r="B7301" s="218">
        <v>7238</v>
      </c>
      <c r="C7301" s="217">
        <v>99.537010039321629</v>
      </c>
    </row>
    <row r="7302" spans="2:3" x14ac:dyDescent="0.75">
      <c r="B7302" s="218">
        <v>7239</v>
      </c>
      <c r="C7302" s="217">
        <v>122.02269405868908</v>
      </c>
    </row>
    <row r="7303" spans="2:3" x14ac:dyDescent="0.75">
      <c r="B7303" s="218">
        <v>7240</v>
      </c>
      <c r="C7303" s="217">
        <v>66.805046369861898</v>
      </c>
    </row>
    <row r="7304" spans="2:3" x14ac:dyDescent="0.75">
      <c r="B7304" s="218">
        <v>7241</v>
      </c>
      <c r="C7304" s="217">
        <v>159.88400243253415</v>
      </c>
    </row>
    <row r="7305" spans="2:3" x14ac:dyDescent="0.75">
      <c r="B7305" s="218">
        <v>7242</v>
      </c>
      <c r="C7305" s="217">
        <v>117.87477537602135</v>
      </c>
    </row>
    <row r="7306" spans="2:3" x14ac:dyDescent="0.75">
      <c r="B7306" s="218">
        <v>7243</v>
      </c>
      <c r="C7306" s="217">
        <v>99.752879548945728</v>
      </c>
    </row>
    <row r="7307" spans="2:3" x14ac:dyDescent="0.75">
      <c r="B7307" s="218">
        <v>7244</v>
      </c>
      <c r="C7307" s="217">
        <v>99.432025024863194</v>
      </c>
    </row>
    <row r="7308" spans="2:3" x14ac:dyDescent="0.75">
      <c r="B7308" s="218">
        <v>7245</v>
      </c>
      <c r="C7308" s="217">
        <v>97.968617228634045</v>
      </c>
    </row>
    <row r="7309" spans="2:3" x14ac:dyDescent="0.75">
      <c r="B7309" s="218">
        <v>7246</v>
      </c>
      <c r="C7309" s="217">
        <v>146.44375715729558</v>
      </c>
    </row>
    <row r="7310" spans="2:3" x14ac:dyDescent="0.75">
      <c r="B7310" s="218">
        <v>7247</v>
      </c>
      <c r="C7310" s="217">
        <v>145.41262238266017</v>
      </c>
    </row>
    <row r="7311" spans="2:3" x14ac:dyDescent="0.75">
      <c r="B7311" s="218">
        <v>7248</v>
      </c>
      <c r="C7311" s="217">
        <v>104.13834389415756</v>
      </c>
    </row>
    <row r="7312" spans="2:3" x14ac:dyDescent="0.75">
      <c r="B7312" s="218">
        <v>7249</v>
      </c>
      <c r="C7312" s="217">
        <v>113.97497849427903</v>
      </c>
    </row>
    <row r="7313" spans="2:3" x14ac:dyDescent="0.75">
      <c r="B7313" s="218">
        <v>7250</v>
      </c>
      <c r="C7313" s="217">
        <v>80.53839680178038</v>
      </c>
    </row>
    <row r="7314" spans="2:3" x14ac:dyDescent="0.75">
      <c r="B7314" s="218">
        <v>7251</v>
      </c>
      <c r="C7314" s="217">
        <v>108.38697306904163</v>
      </c>
    </row>
    <row r="7315" spans="2:3" x14ac:dyDescent="0.75">
      <c r="B7315" s="218">
        <v>7252</v>
      </c>
      <c r="C7315" s="217">
        <v>118.32852635126302</v>
      </c>
    </row>
    <row r="7316" spans="2:3" x14ac:dyDescent="0.75">
      <c r="B7316" s="218">
        <v>7253</v>
      </c>
      <c r="C7316" s="217">
        <v>162.24866800839257</v>
      </c>
    </row>
    <row r="7317" spans="2:3" x14ac:dyDescent="0.75">
      <c r="B7317" s="218">
        <v>7254</v>
      </c>
      <c r="C7317" s="217">
        <v>174.48369412237173</v>
      </c>
    </row>
    <row r="7318" spans="2:3" x14ac:dyDescent="0.75">
      <c r="B7318" s="218">
        <v>7255</v>
      </c>
      <c r="C7318" s="217">
        <v>93.25813671077718</v>
      </c>
    </row>
    <row r="7319" spans="2:3" x14ac:dyDescent="0.75">
      <c r="B7319" s="218">
        <v>7256</v>
      </c>
      <c r="C7319" s="217">
        <v>162.83114195527162</v>
      </c>
    </row>
    <row r="7320" spans="2:3" x14ac:dyDescent="0.75">
      <c r="B7320" s="218">
        <v>7257</v>
      </c>
      <c r="C7320" s="217">
        <v>101.46538520123859</v>
      </c>
    </row>
    <row r="7321" spans="2:3" x14ac:dyDescent="0.75">
      <c r="B7321" s="218">
        <v>7258</v>
      </c>
      <c r="C7321" s="217">
        <v>108.42769930687946</v>
      </c>
    </row>
    <row r="7322" spans="2:3" x14ac:dyDescent="0.75">
      <c r="B7322" s="218">
        <v>7259</v>
      </c>
      <c r="C7322" s="217">
        <v>93.357656391429742</v>
      </c>
    </row>
    <row r="7323" spans="2:3" x14ac:dyDescent="0.75">
      <c r="B7323" s="218">
        <v>7260</v>
      </c>
      <c r="C7323" s="217">
        <v>156.17238083409708</v>
      </c>
    </row>
    <row r="7324" spans="2:3" x14ac:dyDescent="0.75">
      <c r="B7324" s="218">
        <v>7261</v>
      </c>
      <c r="C7324" s="217">
        <v>81.235677468114389</v>
      </c>
    </row>
    <row r="7325" spans="2:3" x14ac:dyDescent="0.75">
      <c r="B7325" s="218">
        <v>7262</v>
      </c>
      <c r="C7325" s="217">
        <v>139.7676107391944</v>
      </c>
    </row>
    <row r="7326" spans="2:3" x14ac:dyDescent="0.75">
      <c r="B7326" s="218">
        <v>7263</v>
      </c>
      <c r="C7326" s="217">
        <v>158.31339236587723</v>
      </c>
    </row>
    <row r="7327" spans="2:3" x14ac:dyDescent="0.75">
      <c r="B7327" s="218">
        <v>7264</v>
      </c>
      <c r="C7327" s="217">
        <v>139.74383293295492</v>
      </c>
    </row>
    <row r="7328" spans="2:3" x14ac:dyDescent="0.75">
      <c r="B7328" s="218">
        <v>7265</v>
      </c>
      <c r="C7328" s="217">
        <v>112.80557287838508</v>
      </c>
    </row>
    <row r="7329" spans="2:3" x14ac:dyDescent="0.75">
      <c r="B7329" s="218">
        <v>7266</v>
      </c>
      <c r="C7329" s="217">
        <v>126.34055623445201</v>
      </c>
    </row>
    <row r="7330" spans="2:3" x14ac:dyDescent="0.75">
      <c r="B7330" s="218">
        <v>7267</v>
      </c>
      <c r="C7330" s="217">
        <v>95.059448226418951</v>
      </c>
    </row>
    <row r="7331" spans="2:3" x14ac:dyDescent="0.75">
      <c r="B7331" s="218">
        <v>7268</v>
      </c>
      <c r="C7331" s="217">
        <v>127.16971988739861</v>
      </c>
    </row>
    <row r="7332" spans="2:3" x14ac:dyDescent="0.75">
      <c r="B7332" s="218">
        <v>7269</v>
      </c>
      <c r="C7332" s="217">
        <v>87.636648430556619</v>
      </c>
    </row>
    <row r="7333" spans="2:3" x14ac:dyDescent="0.75">
      <c r="B7333" s="218">
        <v>7270</v>
      </c>
      <c r="C7333" s="217">
        <v>154.98204855151377</v>
      </c>
    </row>
    <row r="7334" spans="2:3" x14ac:dyDescent="0.75">
      <c r="B7334" s="218">
        <v>7271</v>
      </c>
      <c r="C7334" s="217">
        <v>78.910279977691047</v>
      </c>
    </row>
    <row r="7335" spans="2:3" x14ac:dyDescent="0.75">
      <c r="B7335" s="218">
        <v>7272</v>
      </c>
      <c r="C7335" s="217">
        <v>85.925341023777747</v>
      </c>
    </row>
    <row r="7336" spans="2:3" x14ac:dyDescent="0.75">
      <c r="B7336" s="218">
        <v>7273</v>
      </c>
      <c r="C7336" s="217">
        <v>89.76923514914013</v>
      </c>
    </row>
    <row r="7337" spans="2:3" x14ac:dyDescent="0.75">
      <c r="B7337" s="218">
        <v>7274</v>
      </c>
      <c r="C7337" s="217">
        <v>113.65531262369863</v>
      </c>
    </row>
    <row r="7338" spans="2:3" x14ac:dyDescent="0.75">
      <c r="B7338" s="218">
        <v>7275</v>
      </c>
      <c r="C7338" s="217">
        <v>178.85524332723173</v>
      </c>
    </row>
    <row r="7339" spans="2:3" x14ac:dyDescent="0.75">
      <c r="B7339" s="218">
        <v>7276</v>
      </c>
      <c r="C7339" s="217">
        <v>190.61868631121646</v>
      </c>
    </row>
    <row r="7340" spans="2:3" x14ac:dyDescent="0.75">
      <c r="B7340" s="218">
        <v>7277</v>
      </c>
      <c r="C7340" s="217">
        <v>157.99088694081988</v>
      </c>
    </row>
    <row r="7341" spans="2:3" x14ac:dyDescent="0.75">
      <c r="B7341" s="218">
        <v>7278</v>
      </c>
      <c r="C7341" s="217">
        <v>104.48651209198221</v>
      </c>
    </row>
    <row r="7342" spans="2:3" x14ac:dyDescent="0.75">
      <c r="B7342" s="218">
        <v>7279</v>
      </c>
      <c r="C7342" s="217">
        <v>99.403609168244671</v>
      </c>
    </row>
    <row r="7343" spans="2:3" x14ac:dyDescent="0.75">
      <c r="B7343" s="218">
        <v>7280</v>
      </c>
      <c r="C7343" s="217">
        <v>69.131392252682801</v>
      </c>
    </row>
    <row r="7344" spans="2:3" x14ac:dyDescent="0.75">
      <c r="B7344" s="218">
        <v>7281</v>
      </c>
      <c r="C7344" s="217">
        <v>155.66033288463166</v>
      </c>
    </row>
    <row r="7345" spans="2:3" x14ac:dyDescent="0.75">
      <c r="B7345" s="218">
        <v>7282</v>
      </c>
      <c r="C7345" s="217">
        <v>196.6634274738303</v>
      </c>
    </row>
    <row r="7346" spans="2:3" x14ac:dyDescent="0.75">
      <c r="B7346" s="218">
        <v>7283</v>
      </c>
      <c r="C7346" s="217">
        <v>149.72581821778726</v>
      </c>
    </row>
    <row r="7347" spans="2:3" x14ac:dyDescent="0.75">
      <c r="B7347" s="218">
        <v>7284</v>
      </c>
      <c r="C7347" s="217">
        <v>115.31967059627314</v>
      </c>
    </row>
    <row r="7348" spans="2:3" x14ac:dyDescent="0.75">
      <c r="B7348" s="218">
        <v>7285</v>
      </c>
      <c r="C7348" s="217">
        <v>88.742559448535303</v>
      </c>
    </row>
    <row r="7349" spans="2:3" x14ac:dyDescent="0.75">
      <c r="B7349" s="218">
        <v>7286</v>
      </c>
      <c r="C7349" s="217">
        <v>118.31948488992539</v>
      </c>
    </row>
    <row r="7350" spans="2:3" x14ac:dyDescent="0.75">
      <c r="B7350" s="218">
        <v>7287</v>
      </c>
      <c r="C7350" s="217">
        <v>93.886449396623789</v>
      </c>
    </row>
    <row r="7351" spans="2:3" x14ac:dyDescent="0.75">
      <c r="B7351" s="218">
        <v>7288</v>
      </c>
      <c r="C7351" s="217">
        <v>105.88677771410622</v>
      </c>
    </row>
    <row r="7352" spans="2:3" x14ac:dyDescent="0.75">
      <c r="B7352" s="218">
        <v>7289</v>
      </c>
      <c r="C7352" s="217">
        <v>147.87398015644644</v>
      </c>
    </row>
    <row r="7353" spans="2:3" x14ac:dyDescent="0.75">
      <c r="B7353" s="218">
        <v>7290</v>
      </c>
      <c r="C7353" s="217">
        <v>162.82399192511681</v>
      </c>
    </row>
    <row r="7354" spans="2:3" x14ac:dyDescent="0.75">
      <c r="B7354" s="218">
        <v>7291</v>
      </c>
      <c r="C7354" s="217">
        <v>107.71071876037759</v>
      </c>
    </row>
    <row r="7355" spans="2:3" x14ac:dyDescent="0.75">
      <c r="B7355" s="218">
        <v>7292</v>
      </c>
      <c r="C7355" s="217">
        <v>108.78264156588261</v>
      </c>
    </row>
    <row r="7356" spans="2:3" x14ac:dyDescent="0.75">
      <c r="B7356" s="218">
        <v>7293</v>
      </c>
      <c r="C7356" s="217">
        <v>71.503754632409738</v>
      </c>
    </row>
    <row r="7357" spans="2:3" x14ac:dyDescent="0.75">
      <c r="B7357" s="218">
        <v>7294</v>
      </c>
      <c r="C7357" s="217">
        <v>120.38862300420524</v>
      </c>
    </row>
    <row r="7358" spans="2:3" x14ac:dyDescent="0.75">
      <c r="B7358" s="218">
        <v>7295</v>
      </c>
      <c r="C7358" s="217">
        <v>109.75826258621565</v>
      </c>
    </row>
    <row r="7359" spans="2:3" x14ac:dyDescent="0.75">
      <c r="B7359" s="218">
        <v>7296</v>
      </c>
      <c r="C7359" s="217">
        <v>147.89264073239681</v>
      </c>
    </row>
    <row r="7360" spans="2:3" x14ac:dyDescent="0.75">
      <c r="B7360" s="218">
        <v>7297</v>
      </c>
      <c r="C7360" s="217">
        <v>140.13263822651251</v>
      </c>
    </row>
    <row r="7361" spans="2:3" x14ac:dyDescent="0.75">
      <c r="B7361" s="218">
        <v>7298</v>
      </c>
      <c r="C7361" s="217">
        <v>138.85287233220734</v>
      </c>
    </row>
    <row r="7362" spans="2:3" x14ac:dyDescent="0.75">
      <c r="B7362" s="218">
        <v>7299</v>
      </c>
      <c r="C7362" s="217">
        <v>110.23620748678061</v>
      </c>
    </row>
    <row r="7363" spans="2:3" x14ac:dyDescent="0.75">
      <c r="B7363" s="218">
        <v>7300</v>
      </c>
      <c r="C7363" s="217">
        <v>137.81854481458689</v>
      </c>
    </row>
    <row r="7364" spans="2:3" x14ac:dyDescent="0.75">
      <c r="B7364" s="218">
        <v>7301</v>
      </c>
      <c r="C7364" s="217">
        <v>90.004950739427841</v>
      </c>
    </row>
    <row r="7365" spans="2:3" x14ac:dyDescent="0.75">
      <c r="B7365" s="218">
        <v>7302</v>
      </c>
      <c r="C7365" s="217">
        <v>163.2470842900681</v>
      </c>
    </row>
    <row r="7366" spans="2:3" x14ac:dyDescent="0.75">
      <c r="B7366" s="218">
        <v>7303</v>
      </c>
      <c r="C7366" s="217">
        <v>104.45663078547636</v>
      </c>
    </row>
    <row r="7367" spans="2:3" x14ac:dyDescent="0.75">
      <c r="B7367" s="218">
        <v>7304</v>
      </c>
      <c r="C7367" s="217">
        <v>86.697376459953318</v>
      </c>
    </row>
    <row r="7368" spans="2:3" x14ac:dyDescent="0.75">
      <c r="B7368" s="218">
        <v>7305</v>
      </c>
      <c r="C7368" s="217">
        <v>92.834614256307177</v>
      </c>
    </row>
    <row r="7369" spans="2:3" x14ac:dyDescent="0.75">
      <c r="B7369" s="218">
        <v>7306</v>
      </c>
      <c r="C7369" s="217">
        <v>160.30586623230678</v>
      </c>
    </row>
    <row r="7370" spans="2:3" x14ac:dyDescent="0.75">
      <c r="B7370" s="218">
        <v>7307</v>
      </c>
      <c r="C7370" s="217">
        <v>113.64421576209196</v>
      </c>
    </row>
    <row r="7371" spans="2:3" x14ac:dyDescent="0.75">
      <c r="B7371" s="218">
        <v>7308</v>
      </c>
      <c r="C7371" s="217">
        <v>106.1959356112022</v>
      </c>
    </row>
    <row r="7372" spans="2:3" x14ac:dyDescent="0.75">
      <c r="B7372" s="218">
        <v>7309</v>
      </c>
      <c r="C7372" s="217">
        <v>140.27038587965171</v>
      </c>
    </row>
    <row r="7373" spans="2:3" x14ac:dyDescent="0.75">
      <c r="B7373" s="218">
        <v>7310</v>
      </c>
      <c r="C7373" s="217">
        <v>173.34027111415847</v>
      </c>
    </row>
    <row r="7374" spans="2:3" x14ac:dyDescent="0.75">
      <c r="B7374" s="218">
        <v>7311</v>
      </c>
      <c r="C7374" s="217">
        <v>145.71936067341068</v>
      </c>
    </row>
    <row r="7375" spans="2:3" x14ac:dyDescent="0.75">
      <c r="B7375" s="218">
        <v>7312</v>
      </c>
      <c r="C7375" s="217">
        <v>85.201306377264004</v>
      </c>
    </row>
    <row r="7376" spans="2:3" x14ac:dyDescent="0.75">
      <c r="B7376" s="218">
        <v>7313</v>
      </c>
      <c r="C7376" s="217">
        <v>105.26478586142996</v>
      </c>
    </row>
    <row r="7377" spans="2:3" x14ac:dyDescent="0.75">
      <c r="B7377" s="218">
        <v>7314</v>
      </c>
      <c r="C7377" s="217">
        <v>180.5627402520083</v>
      </c>
    </row>
    <row r="7378" spans="2:3" x14ac:dyDescent="0.75">
      <c r="B7378" s="218">
        <v>7315</v>
      </c>
      <c r="C7378" s="217">
        <v>166.67338074478303</v>
      </c>
    </row>
    <row r="7379" spans="2:3" x14ac:dyDescent="0.75">
      <c r="B7379" s="218">
        <v>7316</v>
      </c>
      <c r="C7379" s="217">
        <v>140.92571787721263</v>
      </c>
    </row>
    <row r="7380" spans="2:3" x14ac:dyDescent="0.75">
      <c r="B7380" s="218">
        <v>7317</v>
      </c>
      <c r="C7380" s="217">
        <v>113.0408121071434</v>
      </c>
    </row>
    <row r="7381" spans="2:3" x14ac:dyDescent="0.75">
      <c r="B7381" s="218">
        <v>7318</v>
      </c>
      <c r="C7381" s="217">
        <v>113.42112764297872</v>
      </c>
    </row>
    <row r="7382" spans="2:3" x14ac:dyDescent="0.75">
      <c r="B7382" s="218">
        <v>7319</v>
      </c>
      <c r="C7382" s="217">
        <v>109.63289781182289</v>
      </c>
    </row>
    <row r="7383" spans="2:3" x14ac:dyDescent="0.75">
      <c r="B7383" s="218">
        <v>7320</v>
      </c>
      <c r="C7383" s="217">
        <v>123.67474323526793</v>
      </c>
    </row>
    <row r="7384" spans="2:3" x14ac:dyDescent="0.75">
      <c r="B7384" s="218">
        <v>7321</v>
      </c>
      <c r="C7384" s="217">
        <v>110.44922461033289</v>
      </c>
    </row>
    <row r="7385" spans="2:3" x14ac:dyDescent="0.75">
      <c r="B7385" s="218">
        <v>7322</v>
      </c>
      <c r="C7385" s="217">
        <v>172.52991941384013</v>
      </c>
    </row>
    <row r="7386" spans="2:3" x14ac:dyDescent="0.75">
      <c r="B7386" s="218">
        <v>7323</v>
      </c>
      <c r="C7386" s="217">
        <v>116.05406223456951</v>
      </c>
    </row>
    <row r="7387" spans="2:3" x14ac:dyDescent="0.75">
      <c r="B7387" s="218">
        <v>7324</v>
      </c>
      <c r="C7387" s="217">
        <v>141.04109675350887</v>
      </c>
    </row>
    <row r="7388" spans="2:3" x14ac:dyDescent="0.75">
      <c r="B7388" s="218">
        <v>7325</v>
      </c>
      <c r="C7388" s="217">
        <v>136.08181605550689</v>
      </c>
    </row>
    <row r="7389" spans="2:3" x14ac:dyDescent="0.75">
      <c r="B7389" s="218">
        <v>7326</v>
      </c>
      <c r="C7389" s="217">
        <v>125.58211945116987</v>
      </c>
    </row>
    <row r="7390" spans="2:3" x14ac:dyDescent="0.75">
      <c r="B7390" s="218">
        <v>7327</v>
      </c>
      <c r="C7390" s="217">
        <v>140.53321357343253</v>
      </c>
    </row>
    <row r="7391" spans="2:3" x14ac:dyDescent="0.75">
      <c r="B7391" s="218">
        <v>7328</v>
      </c>
      <c r="C7391" s="217">
        <v>126.34784583445997</v>
      </c>
    </row>
    <row r="7392" spans="2:3" x14ac:dyDescent="0.75">
      <c r="B7392" s="218">
        <v>7329</v>
      </c>
      <c r="C7392" s="217">
        <v>115.92971859088252</v>
      </c>
    </row>
    <row r="7393" spans="2:3" x14ac:dyDescent="0.75">
      <c r="B7393" s="218">
        <v>7330</v>
      </c>
      <c r="C7393" s="217">
        <v>88.907854650373551</v>
      </c>
    </row>
    <row r="7394" spans="2:3" x14ac:dyDescent="0.75">
      <c r="B7394" s="218">
        <v>7331</v>
      </c>
      <c r="C7394" s="217">
        <v>135.60857046977753</v>
      </c>
    </row>
    <row r="7395" spans="2:3" x14ac:dyDescent="0.75">
      <c r="B7395" s="218">
        <v>7332</v>
      </c>
      <c r="C7395" s="217">
        <v>71.668120990104555</v>
      </c>
    </row>
    <row r="7396" spans="2:3" x14ac:dyDescent="0.75">
      <c r="B7396" s="218">
        <v>7333</v>
      </c>
      <c r="C7396" s="217">
        <v>133.35930826796928</v>
      </c>
    </row>
    <row r="7397" spans="2:3" x14ac:dyDescent="0.75">
      <c r="B7397" s="218">
        <v>7334</v>
      </c>
      <c r="C7397" s="217">
        <v>156.02453978797854</v>
      </c>
    </row>
    <row r="7398" spans="2:3" x14ac:dyDescent="0.75">
      <c r="B7398" s="218">
        <v>7335</v>
      </c>
      <c r="C7398" s="217">
        <v>147.85701093035138</v>
      </c>
    </row>
    <row r="7399" spans="2:3" x14ac:dyDescent="0.75">
      <c r="B7399" s="218">
        <v>7336</v>
      </c>
      <c r="C7399" s="217">
        <v>123.03965990539095</v>
      </c>
    </row>
    <row r="7400" spans="2:3" x14ac:dyDescent="0.75">
      <c r="B7400" s="218">
        <v>7337</v>
      </c>
      <c r="C7400" s="217">
        <v>174.69740518991497</v>
      </c>
    </row>
    <row r="7401" spans="2:3" x14ac:dyDescent="0.75">
      <c r="B7401" s="218">
        <v>7338</v>
      </c>
      <c r="C7401" s="217">
        <v>101.30061952288459</v>
      </c>
    </row>
    <row r="7402" spans="2:3" x14ac:dyDescent="0.75">
      <c r="B7402" s="218">
        <v>7339</v>
      </c>
      <c r="C7402" s="217">
        <v>160.91484537798618</v>
      </c>
    </row>
    <row r="7403" spans="2:3" x14ac:dyDescent="0.75">
      <c r="B7403" s="218">
        <v>7340</v>
      </c>
      <c r="C7403" s="217">
        <v>156.76773419655558</v>
      </c>
    </row>
    <row r="7404" spans="2:3" x14ac:dyDescent="0.75">
      <c r="B7404" s="218">
        <v>7341</v>
      </c>
      <c r="C7404" s="217">
        <v>152.32273248947982</v>
      </c>
    </row>
    <row r="7405" spans="2:3" x14ac:dyDescent="0.75">
      <c r="B7405" s="218">
        <v>7342</v>
      </c>
      <c r="C7405" s="217">
        <v>201.33495910390695</v>
      </c>
    </row>
    <row r="7406" spans="2:3" x14ac:dyDescent="0.75">
      <c r="B7406" s="218">
        <v>7343</v>
      </c>
      <c r="C7406" s="217">
        <v>201.57998010044841</v>
      </c>
    </row>
    <row r="7407" spans="2:3" x14ac:dyDescent="0.75">
      <c r="B7407" s="218">
        <v>7344</v>
      </c>
      <c r="C7407" s="217">
        <v>130.36888558494692</v>
      </c>
    </row>
    <row r="7408" spans="2:3" x14ac:dyDescent="0.75">
      <c r="B7408" s="218">
        <v>7345</v>
      </c>
      <c r="C7408" s="217">
        <v>133.54490483506433</v>
      </c>
    </row>
    <row r="7409" spans="2:3" x14ac:dyDescent="0.75">
      <c r="B7409" s="218">
        <v>7346</v>
      </c>
      <c r="C7409" s="217">
        <v>168.19085586343536</v>
      </c>
    </row>
    <row r="7410" spans="2:3" x14ac:dyDescent="0.75">
      <c r="B7410" s="218">
        <v>7347</v>
      </c>
      <c r="C7410" s="217">
        <v>90.869791034457279</v>
      </c>
    </row>
    <row r="7411" spans="2:3" x14ac:dyDescent="0.75">
      <c r="B7411" s="218">
        <v>7348</v>
      </c>
      <c r="C7411" s="217">
        <v>118.00976556990179</v>
      </c>
    </row>
    <row r="7412" spans="2:3" x14ac:dyDescent="0.75">
      <c r="B7412" s="218">
        <v>7349</v>
      </c>
      <c r="C7412" s="217">
        <v>116.52321122958558</v>
      </c>
    </row>
    <row r="7413" spans="2:3" x14ac:dyDescent="0.75">
      <c r="B7413" s="218">
        <v>7350</v>
      </c>
      <c r="C7413" s="217">
        <v>157.22335553060375</v>
      </c>
    </row>
    <row r="7414" spans="2:3" x14ac:dyDescent="0.75">
      <c r="B7414" s="218">
        <v>7351</v>
      </c>
      <c r="C7414" s="217">
        <v>204.66600838411657</v>
      </c>
    </row>
    <row r="7415" spans="2:3" x14ac:dyDescent="0.75">
      <c r="B7415" s="218">
        <v>7352</v>
      </c>
      <c r="C7415" s="217">
        <v>106.02009073476977</v>
      </c>
    </row>
    <row r="7416" spans="2:3" x14ac:dyDescent="0.75">
      <c r="B7416" s="218">
        <v>7353</v>
      </c>
      <c r="C7416" s="217">
        <v>118.72972862682754</v>
      </c>
    </row>
    <row r="7417" spans="2:3" x14ac:dyDescent="0.75">
      <c r="B7417" s="218">
        <v>7354</v>
      </c>
      <c r="C7417" s="217">
        <v>102.58924128896228</v>
      </c>
    </row>
    <row r="7418" spans="2:3" x14ac:dyDescent="0.75">
      <c r="B7418" s="218">
        <v>7355</v>
      </c>
      <c r="C7418" s="217">
        <v>152.30627439864148</v>
      </c>
    </row>
    <row r="7419" spans="2:3" x14ac:dyDescent="0.75">
      <c r="B7419" s="218">
        <v>7356</v>
      </c>
      <c r="C7419" s="217">
        <v>79.35340061739511</v>
      </c>
    </row>
    <row r="7420" spans="2:3" x14ac:dyDescent="0.75">
      <c r="B7420" s="218">
        <v>7357</v>
      </c>
      <c r="C7420" s="217">
        <v>182.5450985653662</v>
      </c>
    </row>
    <row r="7421" spans="2:3" x14ac:dyDescent="0.75">
      <c r="B7421" s="218">
        <v>7358</v>
      </c>
      <c r="C7421" s="217">
        <v>136.75364662806649</v>
      </c>
    </row>
    <row r="7422" spans="2:3" x14ac:dyDescent="0.75">
      <c r="B7422" s="218">
        <v>7359</v>
      </c>
      <c r="C7422" s="217">
        <v>88.145398417188829</v>
      </c>
    </row>
    <row r="7423" spans="2:3" x14ac:dyDescent="0.75">
      <c r="B7423" s="218">
        <v>7360</v>
      </c>
      <c r="C7423" s="217">
        <v>219.23429106094392</v>
      </c>
    </row>
    <row r="7424" spans="2:3" x14ac:dyDescent="0.75">
      <c r="B7424" s="218">
        <v>7361</v>
      </c>
      <c r="C7424" s="217">
        <v>134.65007611285421</v>
      </c>
    </row>
    <row r="7425" spans="2:3" x14ac:dyDescent="0.75">
      <c r="B7425" s="218">
        <v>7362</v>
      </c>
      <c r="C7425" s="217">
        <v>139.10192002544031</v>
      </c>
    </row>
    <row r="7426" spans="2:3" x14ac:dyDescent="0.75">
      <c r="B7426" s="218">
        <v>7363</v>
      </c>
      <c r="C7426" s="217">
        <v>131.32693828155143</v>
      </c>
    </row>
    <row r="7427" spans="2:3" x14ac:dyDescent="0.75">
      <c r="B7427" s="218">
        <v>7364</v>
      </c>
      <c r="C7427" s="217">
        <v>134.56714861550583</v>
      </c>
    </row>
    <row r="7428" spans="2:3" x14ac:dyDescent="0.75">
      <c r="B7428" s="218">
        <v>7365</v>
      </c>
      <c r="C7428" s="217">
        <v>157.23175273176253</v>
      </c>
    </row>
    <row r="7429" spans="2:3" x14ac:dyDescent="0.75">
      <c r="B7429" s="218">
        <v>7366</v>
      </c>
      <c r="C7429" s="217">
        <v>133.4623904414081</v>
      </c>
    </row>
    <row r="7430" spans="2:3" x14ac:dyDescent="0.75">
      <c r="B7430" s="218">
        <v>7367</v>
      </c>
      <c r="C7430" s="217">
        <v>104.11381277418751</v>
      </c>
    </row>
    <row r="7431" spans="2:3" x14ac:dyDescent="0.75">
      <c r="B7431" s="218">
        <v>7368</v>
      </c>
      <c r="C7431" s="217">
        <v>135.6824629988711</v>
      </c>
    </row>
    <row r="7432" spans="2:3" x14ac:dyDescent="0.75">
      <c r="B7432" s="218">
        <v>7369</v>
      </c>
      <c r="C7432" s="217">
        <v>125.43628494473829</v>
      </c>
    </row>
    <row r="7433" spans="2:3" x14ac:dyDescent="0.75">
      <c r="B7433" s="218">
        <v>7370</v>
      </c>
      <c r="C7433" s="217">
        <v>95.129205771360631</v>
      </c>
    </row>
    <row r="7434" spans="2:3" x14ac:dyDescent="0.75">
      <c r="B7434" s="218">
        <v>7371</v>
      </c>
      <c r="C7434" s="217">
        <v>163.45910962683743</v>
      </c>
    </row>
    <row r="7435" spans="2:3" x14ac:dyDescent="0.75">
      <c r="B7435" s="218">
        <v>7372</v>
      </c>
      <c r="C7435" s="217">
        <v>181.51692294859723</v>
      </c>
    </row>
    <row r="7436" spans="2:3" x14ac:dyDescent="0.75">
      <c r="B7436" s="218">
        <v>7373</v>
      </c>
      <c r="C7436" s="217">
        <v>95.50692114815638</v>
      </c>
    </row>
    <row r="7437" spans="2:3" x14ac:dyDescent="0.75">
      <c r="B7437" s="218">
        <v>7374</v>
      </c>
      <c r="C7437" s="217">
        <v>218.07004211699362</v>
      </c>
    </row>
    <row r="7438" spans="2:3" x14ac:dyDescent="0.75">
      <c r="B7438" s="218">
        <v>7375</v>
      </c>
      <c r="C7438" s="217">
        <v>129.34888509691217</v>
      </c>
    </row>
    <row r="7439" spans="2:3" x14ac:dyDescent="0.75">
      <c r="B7439" s="218">
        <v>7376</v>
      </c>
      <c r="C7439" s="217">
        <v>117.20117101013443</v>
      </c>
    </row>
    <row r="7440" spans="2:3" x14ac:dyDescent="0.75">
      <c r="B7440" s="218">
        <v>7377</v>
      </c>
      <c r="C7440" s="217">
        <v>173.73705650439129</v>
      </c>
    </row>
    <row r="7441" spans="2:3" x14ac:dyDescent="0.75">
      <c r="B7441" s="218">
        <v>7378</v>
      </c>
      <c r="C7441" s="217">
        <v>131.3833521418459</v>
      </c>
    </row>
    <row r="7442" spans="2:3" x14ac:dyDescent="0.75">
      <c r="B7442" s="218">
        <v>7379</v>
      </c>
      <c r="C7442" s="217">
        <v>113.63754491044459</v>
      </c>
    </row>
    <row r="7443" spans="2:3" x14ac:dyDescent="0.75">
      <c r="B7443" s="218">
        <v>7380</v>
      </c>
      <c r="C7443" s="217">
        <v>133.10786302626255</v>
      </c>
    </row>
    <row r="7444" spans="2:3" x14ac:dyDescent="0.75">
      <c r="B7444" s="218">
        <v>7381</v>
      </c>
      <c r="C7444" s="217">
        <v>69.213277790236305</v>
      </c>
    </row>
    <row r="7445" spans="2:3" x14ac:dyDescent="0.75">
      <c r="B7445" s="218">
        <v>7382</v>
      </c>
      <c r="C7445" s="217">
        <v>96.791328917409771</v>
      </c>
    </row>
    <row r="7446" spans="2:3" x14ac:dyDescent="0.75">
      <c r="B7446" s="218">
        <v>7383</v>
      </c>
      <c r="C7446" s="217">
        <v>177.14463341729854</v>
      </c>
    </row>
    <row r="7447" spans="2:3" x14ac:dyDescent="0.75">
      <c r="B7447" s="218">
        <v>7384</v>
      </c>
      <c r="C7447" s="217">
        <v>163.23474469335369</v>
      </c>
    </row>
    <row r="7448" spans="2:3" x14ac:dyDescent="0.75">
      <c r="B7448" s="218">
        <v>7385</v>
      </c>
      <c r="C7448" s="217">
        <v>137.7073336158447</v>
      </c>
    </row>
    <row r="7449" spans="2:3" x14ac:dyDescent="0.75">
      <c r="B7449" s="218">
        <v>7386</v>
      </c>
      <c r="C7449" s="217">
        <v>130.68603699478743</v>
      </c>
    </row>
    <row r="7450" spans="2:3" x14ac:dyDescent="0.75">
      <c r="B7450" s="218">
        <v>7387</v>
      </c>
      <c r="C7450" s="217">
        <v>140.17894854054057</v>
      </c>
    </row>
    <row r="7451" spans="2:3" x14ac:dyDescent="0.75">
      <c r="B7451" s="218">
        <v>7388</v>
      </c>
      <c r="C7451" s="217">
        <v>133.10741087838488</v>
      </c>
    </row>
    <row r="7452" spans="2:3" x14ac:dyDescent="0.75">
      <c r="B7452" s="218">
        <v>7389</v>
      </c>
      <c r="C7452" s="217">
        <v>98.407903645140706</v>
      </c>
    </row>
    <row r="7453" spans="2:3" x14ac:dyDescent="0.75">
      <c r="B7453" s="218">
        <v>7390</v>
      </c>
      <c r="C7453" s="217">
        <v>108.06272120150919</v>
      </c>
    </row>
    <row r="7454" spans="2:3" x14ac:dyDescent="0.75">
      <c r="B7454" s="218">
        <v>7391</v>
      </c>
      <c r="C7454" s="217">
        <v>179.91701291937252</v>
      </c>
    </row>
    <row r="7455" spans="2:3" x14ac:dyDescent="0.75">
      <c r="B7455" s="218">
        <v>7392</v>
      </c>
      <c r="C7455" s="217">
        <v>178.04462212608763</v>
      </c>
    </row>
    <row r="7456" spans="2:3" x14ac:dyDescent="0.75">
      <c r="B7456" s="218">
        <v>7393</v>
      </c>
      <c r="C7456" s="217">
        <v>144.89131810770883</v>
      </c>
    </row>
    <row r="7457" spans="2:3" x14ac:dyDescent="0.75">
      <c r="B7457" s="218">
        <v>7394</v>
      </c>
      <c r="C7457" s="217">
        <v>83.495373409087009</v>
      </c>
    </row>
    <row r="7458" spans="2:3" x14ac:dyDescent="0.75">
      <c r="B7458" s="218">
        <v>7395</v>
      </c>
      <c r="C7458" s="217">
        <v>127.55141885099344</v>
      </c>
    </row>
    <row r="7459" spans="2:3" x14ac:dyDescent="0.75">
      <c r="B7459" s="218">
        <v>7396</v>
      </c>
      <c r="C7459" s="217">
        <v>130.92772503491659</v>
      </c>
    </row>
    <row r="7460" spans="2:3" x14ac:dyDescent="0.75">
      <c r="B7460" s="218">
        <v>7397</v>
      </c>
      <c r="C7460" s="217">
        <v>114.73917475824457</v>
      </c>
    </row>
    <row r="7461" spans="2:3" x14ac:dyDescent="0.75">
      <c r="B7461" s="218">
        <v>7398</v>
      </c>
      <c r="C7461" s="217">
        <v>147.95600449865395</v>
      </c>
    </row>
    <row r="7462" spans="2:3" x14ac:dyDescent="0.75">
      <c r="B7462" s="218">
        <v>7399</v>
      </c>
      <c r="C7462" s="217">
        <v>120.25783035054245</v>
      </c>
    </row>
    <row r="7463" spans="2:3" x14ac:dyDescent="0.75">
      <c r="B7463" s="218">
        <v>7400</v>
      </c>
      <c r="C7463" s="217">
        <v>139.17805858965792</v>
      </c>
    </row>
    <row r="7464" spans="2:3" x14ac:dyDescent="0.75">
      <c r="B7464" s="218">
        <v>7401</v>
      </c>
      <c r="C7464" s="217">
        <v>167.06028328132507</v>
      </c>
    </row>
    <row r="7465" spans="2:3" x14ac:dyDescent="0.75">
      <c r="B7465" s="218">
        <v>7402</v>
      </c>
      <c r="C7465" s="217">
        <v>195.32894393353646</v>
      </c>
    </row>
    <row r="7466" spans="2:3" x14ac:dyDescent="0.75">
      <c r="B7466" s="218">
        <v>7403</v>
      </c>
      <c r="C7466" s="217">
        <v>124.76713266973486</v>
      </c>
    </row>
    <row r="7467" spans="2:3" x14ac:dyDescent="0.75">
      <c r="B7467" s="218">
        <v>7404</v>
      </c>
      <c r="C7467" s="217">
        <v>98.800526041728034</v>
      </c>
    </row>
    <row r="7468" spans="2:3" x14ac:dyDescent="0.75">
      <c r="B7468" s="218">
        <v>7405</v>
      </c>
      <c r="C7468" s="217">
        <v>100.49369241968847</v>
      </c>
    </row>
    <row r="7469" spans="2:3" x14ac:dyDescent="0.75">
      <c r="B7469" s="218">
        <v>7406</v>
      </c>
      <c r="C7469" s="217">
        <v>142.20260933805721</v>
      </c>
    </row>
    <row r="7470" spans="2:3" x14ac:dyDescent="0.75">
      <c r="B7470" s="218">
        <v>7407</v>
      </c>
      <c r="C7470" s="217">
        <v>113.74935917071652</v>
      </c>
    </row>
    <row r="7471" spans="2:3" x14ac:dyDescent="0.75">
      <c r="B7471" s="218">
        <v>7408</v>
      </c>
      <c r="C7471" s="217">
        <v>175.91129510481426</v>
      </c>
    </row>
    <row r="7472" spans="2:3" x14ac:dyDescent="0.75">
      <c r="B7472" s="218">
        <v>7409</v>
      </c>
      <c r="C7472" s="217">
        <v>127.34426731063952</v>
      </c>
    </row>
    <row r="7473" spans="2:3" x14ac:dyDescent="0.75">
      <c r="B7473" s="218">
        <v>7410</v>
      </c>
      <c r="C7473" s="217">
        <v>139.92045114198669</v>
      </c>
    </row>
    <row r="7474" spans="2:3" x14ac:dyDescent="0.75">
      <c r="B7474" s="218">
        <v>7411</v>
      </c>
      <c r="C7474" s="217">
        <v>132.53936703567672</v>
      </c>
    </row>
    <row r="7475" spans="2:3" x14ac:dyDescent="0.75">
      <c r="B7475" s="218">
        <v>7412</v>
      </c>
      <c r="C7475" s="217">
        <v>159.72147213202425</v>
      </c>
    </row>
    <row r="7476" spans="2:3" x14ac:dyDescent="0.75">
      <c r="B7476" s="218">
        <v>7413</v>
      </c>
      <c r="C7476" s="217">
        <v>171.40889210878714</v>
      </c>
    </row>
    <row r="7477" spans="2:3" x14ac:dyDescent="0.75">
      <c r="B7477" s="218">
        <v>7414</v>
      </c>
      <c r="C7477" s="217">
        <v>105.37695719849783</v>
      </c>
    </row>
    <row r="7478" spans="2:3" x14ac:dyDescent="0.75">
      <c r="B7478" s="218">
        <v>7415</v>
      </c>
      <c r="C7478" s="217">
        <v>107.06608582263938</v>
      </c>
    </row>
    <row r="7479" spans="2:3" x14ac:dyDescent="0.75">
      <c r="B7479" s="218">
        <v>7416</v>
      </c>
      <c r="C7479" s="217">
        <v>90.825472718375281</v>
      </c>
    </row>
    <row r="7480" spans="2:3" x14ac:dyDescent="0.75">
      <c r="B7480" s="218">
        <v>7417</v>
      </c>
      <c r="C7480" s="217">
        <v>125.79609262266167</v>
      </c>
    </row>
    <row r="7481" spans="2:3" x14ac:dyDescent="0.75">
      <c r="B7481" s="218">
        <v>7418</v>
      </c>
      <c r="C7481" s="217">
        <v>129.7782271473601</v>
      </c>
    </row>
    <row r="7482" spans="2:3" x14ac:dyDescent="0.75">
      <c r="B7482" s="218">
        <v>7419</v>
      </c>
      <c r="C7482" s="217">
        <v>102.22254874712999</v>
      </c>
    </row>
    <row r="7483" spans="2:3" x14ac:dyDescent="0.75">
      <c r="B7483" s="218">
        <v>7420</v>
      </c>
      <c r="C7483" s="217">
        <v>85.52349349100264</v>
      </c>
    </row>
    <row r="7484" spans="2:3" x14ac:dyDescent="0.75">
      <c r="B7484" s="218">
        <v>7421</v>
      </c>
      <c r="C7484" s="217">
        <v>181.25571749520037</v>
      </c>
    </row>
    <row r="7485" spans="2:3" x14ac:dyDescent="0.75">
      <c r="B7485" s="218">
        <v>7422</v>
      </c>
      <c r="C7485" s="217">
        <v>113.38888981175823</v>
      </c>
    </row>
    <row r="7486" spans="2:3" x14ac:dyDescent="0.75">
      <c r="B7486" s="218">
        <v>7423</v>
      </c>
      <c r="C7486" s="217">
        <v>108.56062752052226</v>
      </c>
    </row>
    <row r="7487" spans="2:3" x14ac:dyDescent="0.75">
      <c r="B7487" s="218">
        <v>7424</v>
      </c>
      <c r="C7487" s="217">
        <v>126.97976080740841</v>
      </c>
    </row>
    <row r="7488" spans="2:3" x14ac:dyDescent="0.75">
      <c r="B7488" s="218">
        <v>7425</v>
      </c>
      <c r="C7488" s="217">
        <v>167.33361884871692</v>
      </c>
    </row>
    <row r="7489" spans="2:3" x14ac:dyDescent="0.75">
      <c r="B7489" s="218">
        <v>7426</v>
      </c>
      <c r="C7489" s="217">
        <v>134.6981688726616</v>
      </c>
    </row>
    <row r="7490" spans="2:3" x14ac:dyDescent="0.75">
      <c r="B7490" s="218">
        <v>7427</v>
      </c>
      <c r="C7490" s="217">
        <v>110.60190570013175</v>
      </c>
    </row>
    <row r="7491" spans="2:3" x14ac:dyDescent="0.75">
      <c r="B7491" s="218">
        <v>7428</v>
      </c>
      <c r="C7491" s="217">
        <v>172.63908600337817</v>
      </c>
    </row>
    <row r="7492" spans="2:3" x14ac:dyDescent="0.75">
      <c r="B7492" s="218">
        <v>7429</v>
      </c>
      <c r="C7492" s="217">
        <v>141.71546754640616</v>
      </c>
    </row>
    <row r="7493" spans="2:3" x14ac:dyDescent="0.75">
      <c r="B7493" s="218">
        <v>7430</v>
      </c>
      <c r="C7493" s="217">
        <v>166.52143816645665</v>
      </c>
    </row>
    <row r="7494" spans="2:3" x14ac:dyDescent="0.75">
      <c r="B7494" s="218">
        <v>7431</v>
      </c>
      <c r="C7494" s="217">
        <v>157.98721712016041</v>
      </c>
    </row>
    <row r="7495" spans="2:3" x14ac:dyDescent="0.75">
      <c r="B7495" s="218">
        <v>7432</v>
      </c>
      <c r="C7495" s="217">
        <v>159.83126554658122</v>
      </c>
    </row>
    <row r="7496" spans="2:3" x14ac:dyDescent="0.75">
      <c r="B7496" s="218">
        <v>7433</v>
      </c>
      <c r="C7496" s="217">
        <v>222.16331983198253</v>
      </c>
    </row>
    <row r="7497" spans="2:3" x14ac:dyDescent="0.75">
      <c r="B7497" s="218">
        <v>7434</v>
      </c>
      <c r="C7497" s="217">
        <v>119.82495441162175</v>
      </c>
    </row>
    <row r="7498" spans="2:3" x14ac:dyDescent="0.75">
      <c r="B7498" s="218">
        <v>7435</v>
      </c>
      <c r="C7498" s="217">
        <v>80.396226108082388</v>
      </c>
    </row>
    <row r="7499" spans="2:3" x14ac:dyDescent="0.75">
      <c r="B7499" s="218">
        <v>7436</v>
      </c>
      <c r="C7499" s="217">
        <v>245.25692979601519</v>
      </c>
    </row>
    <row r="7500" spans="2:3" x14ac:dyDescent="0.75">
      <c r="B7500" s="218">
        <v>7437</v>
      </c>
      <c r="C7500" s="217">
        <v>113.15208291221899</v>
      </c>
    </row>
    <row r="7501" spans="2:3" x14ac:dyDescent="0.75">
      <c r="B7501" s="218">
        <v>7438</v>
      </c>
      <c r="C7501" s="217">
        <v>94.648826139818709</v>
      </c>
    </row>
    <row r="7502" spans="2:3" x14ac:dyDescent="0.75">
      <c r="B7502" s="218">
        <v>7439</v>
      </c>
      <c r="C7502" s="217">
        <v>104.89057589790869</v>
      </c>
    </row>
    <row r="7503" spans="2:3" x14ac:dyDescent="0.75">
      <c r="B7503" s="218">
        <v>7440</v>
      </c>
      <c r="C7503" s="217">
        <v>116.64039053441088</v>
      </c>
    </row>
    <row r="7504" spans="2:3" x14ac:dyDescent="0.75">
      <c r="B7504" s="218">
        <v>7441</v>
      </c>
      <c r="C7504" s="217">
        <v>134.41944179522207</v>
      </c>
    </row>
    <row r="7505" spans="2:3" x14ac:dyDescent="0.75">
      <c r="B7505" s="218">
        <v>7442</v>
      </c>
      <c r="C7505" s="217">
        <v>151.70038430825133</v>
      </c>
    </row>
    <row r="7506" spans="2:3" x14ac:dyDescent="0.75">
      <c r="B7506" s="218">
        <v>7443</v>
      </c>
      <c r="C7506" s="217">
        <v>113.45770167129673</v>
      </c>
    </row>
    <row r="7507" spans="2:3" x14ac:dyDescent="0.75">
      <c r="B7507" s="218">
        <v>7444</v>
      </c>
      <c r="C7507" s="217">
        <v>201.65405581615704</v>
      </c>
    </row>
    <row r="7508" spans="2:3" x14ac:dyDescent="0.75">
      <c r="B7508" s="218">
        <v>7445</v>
      </c>
      <c r="C7508" s="217">
        <v>111.21244706626362</v>
      </c>
    </row>
    <row r="7509" spans="2:3" x14ac:dyDescent="0.75">
      <c r="B7509" s="218">
        <v>7446</v>
      </c>
      <c r="C7509" s="217">
        <v>139.43942102645448</v>
      </c>
    </row>
    <row r="7510" spans="2:3" x14ac:dyDescent="0.75">
      <c r="B7510" s="218">
        <v>7447</v>
      </c>
      <c r="C7510" s="217">
        <v>187.95184463704865</v>
      </c>
    </row>
    <row r="7511" spans="2:3" x14ac:dyDescent="0.75">
      <c r="B7511" s="218">
        <v>7448</v>
      </c>
      <c r="C7511" s="217">
        <v>160.44004972650103</v>
      </c>
    </row>
    <row r="7512" spans="2:3" x14ac:dyDescent="0.75">
      <c r="B7512" s="218">
        <v>7449</v>
      </c>
      <c r="C7512" s="217">
        <v>103.89078972495014</v>
      </c>
    </row>
    <row r="7513" spans="2:3" x14ac:dyDescent="0.75">
      <c r="B7513" s="218">
        <v>7450</v>
      </c>
      <c r="C7513" s="217">
        <v>113.24073157853653</v>
      </c>
    </row>
    <row r="7514" spans="2:3" x14ac:dyDescent="0.75">
      <c r="B7514" s="218">
        <v>7451</v>
      </c>
      <c r="C7514" s="217">
        <v>155.93863795574563</v>
      </c>
    </row>
    <row r="7515" spans="2:3" x14ac:dyDescent="0.75">
      <c r="B7515" s="218">
        <v>7452</v>
      </c>
      <c r="C7515" s="217">
        <v>100.50090764960564</v>
      </c>
    </row>
    <row r="7516" spans="2:3" x14ac:dyDescent="0.75">
      <c r="B7516" s="218">
        <v>7453</v>
      </c>
      <c r="C7516" s="217">
        <v>177.06822771914858</v>
      </c>
    </row>
    <row r="7517" spans="2:3" x14ac:dyDescent="0.75">
      <c r="B7517" s="218">
        <v>7454</v>
      </c>
      <c r="C7517" s="217">
        <v>163.94318964816767</v>
      </c>
    </row>
    <row r="7518" spans="2:3" x14ac:dyDescent="0.75">
      <c r="B7518" s="218">
        <v>7455</v>
      </c>
      <c r="C7518" s="217">
        <v>167.86362736350458</v>
      </c>
    </row>
    <row r="7519" spans="2:3" x14ac:dyDescent="0.75">
      <c r="B7519" s="218">
        <v>7456</v>
      </c>
      <c r="C7519" s="217">
        <v>108.58029515356587</v>
      </c>
    </row>
    <row r="7520" spans="2:3" x14ac:dyDescent="0.75">
      <c r="B7520" s="218">
        <v>7457</v>
      </c>
      <c r="C7520" s="217">
        <v>156.61694294811875</v>
      </c>
    </row>
    <row r="7521" spans="2:3" x14ac:dyDescent="0.75">
      <c r="B7521" s="218">
        <v>7458</v>
      </c>
      <c r="C7521" s="217">
        <v>95.918848044097189</v>
      </c>
    </row>
    <row r="7522" spans="2:3" x14ac:dyDescent="0.75">
      <c r="B7522" s="218">
        <v>7459</v>
      </c>
      <c r="C7522" s="217">
        <v>119.7863185235865</v>
      </c>
    </row>
    <row r="7523" spans="2:3" x14ac:dyDescent="0.75">
      <c r="B7523" s="218">
        <v>7460</v>
      </c>
      <c r="C7523" s="217">
        <v>109.77219023848932</v>
      </c>
    </row>
    <row r="7524" spans="2:3" x14ac:dyDescent="0.75">
      <c r="B7524" s="218">
        <v>7461</v>
      </c>
      <c r="C7524" s="217">
        <v>93.957288158119624</v>
      </c>
    </row>
    <row r="7525" spans="2:3" x14ac:dyDescent="0.75">
      <c r="B7525" s="218">
        <v>7462</v>
      </c>
      <c r="C7525" s="217">
        <v>82.552621373867353</v>
      </c>
    </row>
    <row r="7526" spans="2:3" x14ac:dyDescent="0.75">
      <c r="B7526" s="218">
        <v>7463</v>
      </c>
      <c r="C7526" s="217">
        <v>145.05835570157828</v>
      </c>
    </row>
    <row r="7527" spans="2:3" x14ac:dyDescent="0.75">
      <c r="B7527" s="218">
        <v>7464</v>
      </c>
      <c r="C7527" s="217">
        <v>130.27851447610593</v>
      </c>
    </row>
    <row r="7528" spans="2:3" x14ac:dyDescent="0.75">
      <c r="B7528" s="218">
        <v>7465</v>
      </c>
      <c r="C7528" s="217">
        <v>96.168929526289176</v>
      </c>
    </row>
    <row r="7529" spans="2:3" x14ac:dyDescent="0.75">
      <c r="B7529" s="218">
        <v>7466</v>
      </c>
      <c r="C7529" s="217">
        <v>134.40196242152433</v>
      </c>
    </row>
    <row r="7530" spans="2:3" x14ac:dyDescent="0.75">
      <c r="B7530" s="218">
        <v>7467</v>
      </c>
      <c r="C7530" s="217">
        <v>124.68273759561023</v>
      </c>
    </row>
    <row r="7531" spans="2:3" x14ac:dyDescent="0.75">
      <c r="B7531" s="218">
        <v>7468</v>
      </c>
      <c r="C7531" s="217">
        <v>182.15018912803549</v>
      </c>
    </row>
    <row r="7532" spans="2:3" x14ac:dyDescent="0.75">
      <c r="B7532" s="218">
        <v>7469</v>
      </c>
      <c r="C7532" s="217">
        <v>97.470845222447835</v>
      </c>
    </row>
    <row r="7533" spans="2:3" x14ac:dyDescent="0.75">
      <c r="B7533" s="218">
        <v>7470</v>
      </c>
      <c r="C7533" s="217">
        <v>134.04582751134598</v>
      </c>
    </row>
    <row r="7534" spans="2:3" x14ac:dyDescent="0.75">
      <c r="B7534" s="218">
        <v>7471</v>
      </c>
      <c r="C7534" s="217">
        <v>130.39781499635933</v>
      </c>
    </row>
    <row r="7535" spans="2:3" x14ac:dyDescent="0.75">
      <c r="B7535" s="218">
        <v>7472</v>
      </c>
      <c r="C7535" s="217">
        <v>139.36115584022571</v>
      </c>
    </row>
    <row r="7536" spans="2:3" x14ac:dyDescent="0.75">
      <c r="B7536" s="218">
        <v>7473</v>
      </c>
      <c r="C7536" s="217">
        <v>71.460030870086513</v>
      </c>
    </row>
    <row r="7537" spans="2:3" x14ac:dyDescent="0.75">
      <c r="B7537" s="218">
        <v>7474</v>
      </c>
      <c r="C7537" s="217">
        <v>108.97394141391992</v>
      </c>
    </row>
    <row r="7538" spans="2:3" x14ac:dyDescent="0.75">
      <c r="B7538" s="218">
        <v>7475</v>
      </c>
      <c r="C7538" s="217">
        <v>123.16427752166341</v>
      </c>
    </row>
    <row r="7539" spans="2:3" x14ac:dyDescent="0.75">
      <c r="B7539" s="218">
        <v>7476</v>
      </c>
      <c r="C7539" s="217">
        <v>147.91086013550509</v>
      </c>
    </row>
    <row r="7540" spans="2:3" x14ac:dyDescent="0.75">
      <c r="B7540" s="218">
        <v>7477</v>
      </c>
      <c r="C7540" s="217">
        <v>176.80622869917079</v>
      </c>
    </row>
    <row r="7541" spans="2:3" x14ac:dyDescent="0.75">
      <c r="B7541" s="218">
        <v>7478</v>
      </c>
      <c r="C7541" s="217">
        <v>162.02963267200514</v>
      </c>
    </row>
    <row r="7542" spans="2:3" x14ac:dyDescent="0.75">
      <c r="B7542" s="218">
        <v>7479</v>
      </c>
      <c r="C7542" s="217">
        <v>141.482862994166</v>
      </c>
    </row>
    <row r="7543" spans="2:3" x14ac:dyDescent="0.75">
      <c r="B7543" s="218">
        <v>7480</v>
      </c>
      <c r="C7543" s="217">
        <v>85.904615634782289</v>
      </c>
    </row>
    <row r="7544" spans="2:3" x14ac:dyDescent="0.75">
      <c r="B7544" s="218">
        <v>7481</v>
      </c>
      <c r="C7544" s="217">
        <v>55.344936569675845</v>
      </c>
    </row>
    <row r="7545" spans="2:3" x14ac:dyDescent="0.75">
      <c r="B7545" s="218">
        <v>7482</v>
      </c>
      <c r="C7545" s="217">
        <v>103.72192890177823</v>
      </c>
    </row>
    <row r="7546" spans="2:3" x14ac:dyDescent="0.75">
      <c r="B7546" s="218">
        <v>7483</v>
      </c>
      <c r="C7546" s="217">
        <v>190.01779360601498</v>
      </c>
    </row>
    <row r="7547" spans="2:3" x14ac:dyDescent="0.75">
      <c r="B7547" s="218">
        <v>7484</v>
      </c>
      <c r="C7547" s="217">
        <v>134.32779049475874</v>
      </c>
    </row>
    <row r="7548" spans="2:3" x14ac:dyDescent="0.75">
      <c r="B7548" s="218">
        <v>7485</v>
      </c>
      <c r="C7548" s="217">
        <v>139.09082374487954</v>
      </c>
    </row>
    <row r="7549" spans="2:3" x14ac:dyDescent="0.75">
      <c r="B7549" s="218">
        <v>7486</v>
      </c>
      <c r="C7549" s="217">
        <v>127.03659600549022</v>
      </c>
    </row>
    <row r="7550" spans="2:3" x14ac:dyDescent="0.75">
      <c r="B7550" s="218">
        <v>7487</v>
      </c>
      <c r="C7550" s="217">
        <v>127.30225334930022</v>
      </c>
    </row>
    <row r="7551" spans="2:3" x14ac:dyDescent="0.75">
      <c r="B7551" s="218">
        <v>7488</v>
      </c>
      <c r="C7551" s="217">
        <v>246.62001235518775</v>
      </c>
    </row>
    <row r="7552" spans="2:3" x14ac:dyDescent="0.75">
      <c r="B7552" s="218">
        <v>7489</v>
      </c>
      <c r="C7552" s="217">
        <v>146.71763036304097</v>
      </c>
    </row>
    <row r="7553" spans="2:3" x14ac:dyDescent="0.75">
      <c r="B7553" s="218">
        <v>7490</v>
      </c>
      <c r="C7553" s="217">
        <v>172.01315382281302</v>
      </c>
    </row>
    <row r="7554" spans="2:3" x14ac:dyDescent="0.75">
      <c r="B7554" s="218">
        <v>7491</v>
      </c>
      <c r="C7554" s="217">
        <v>206.80937279285297</v>
      </c>
    </row>
    <row r="7555" spans="2:3" x14ac:dyDescent="0.75">
      <c r="B7555" s="218">
        <v>7492</v>
      </c>
      <c r="C7555" s="217">
        <v>192.17313588770142</v>
      </c>
    </row>
    <row r="7556" spans="2:3" x14ac:dyDescent="0.75">
      <c r="B7556" s="218">
        <v>7493</v>
      </c>
      <c r="C7556" s="217">
        <v>146.47792057986283</v>
      </c>
    </row>
    <row r="7557" spans="2:3" x14ac:dyDescent="0.75">
      <c r="B7557" s="218">
        <v>7494</v>
      </c>
      <c r="C7557" s="217">
        <v>105.61168492783678</v>
      </c>
    </row>
    <row r="7558" spans="2:3" x14ac:dyDescent="0.75">
      <c r="B7558" s="218">
        <v>7495</v>
      </c>
      <c r="C7558" s="217">
        <v>186.65431272362986</v>
      </c>
    </row>
    <row r="7559" spans="2:3" x14ac:dyDescent="0.75">
      <c r="B7559" s="218">
        <v>7496</v>
      </c>
      <c r="C7559" s="217">
        <v>115.70204225319243</v>
      </c>
    </row>
    <row r="7560" spans="2:3" x14ac:dyDescent="0.75">
      <c r="B7560" s="218">
        <v>7497</v>
      </c>
      <c r="C7560" s="217">
        <v>125.49471781848068</v>
      </c>
    </row>
    <row r="7561" spans="2:3" x14ac:dyDescent="0.75">
      <c r="B7561" s="218">
        <v>7498</v>
      </c>
      <c r="C7561" s="217">
        <v>161.41297563770368</v>
      </c>
    </row>
    <row r="7562" spans="2:3" x14ac:dyDescent="0.75">
      <c r="B7562" s="218">
        <v>7499</v>
      </c>
      <c r="C7562" s="217">
        <v>89.328860730700697</v>
      </c>
    </row>
    <row r="7563" spans="2:3" x14ac:dyDescent="0.75">
      <c r="B7563" s="218">
        <v>7500</v>
      </c>
      <c r="C7563" s="217">
        <v>126.76650171411576</v>
      </c>
    </row>
    <row r="7564" spans="2:3" x14ac:dyDescent="0.75">
      <c r="B7564" s="218">
        <v>7501</v>
      </c>
      <c r="C7564" s="217">
        <v>151.54875754932698</v>
      </c>
    </row>
    <row r="7565" spans="2:3" x14ac:dyDescent="0.75">
      <c r="B7565" s="218">
        <v>7502</v>
      </c>
      <c r="C7565" s="217">
        <v>140.73744285545644</v>
      </c>
    </row>
    <row r="7566" spans="2:3" x14ac:dyDescent="0.75">
      <c r="B7566" s="218">
        <v>7503</v>
      </c>
      <c r="C7566" s="217">
        <v>98.048186181301105</v>
      </c>
    </row>
    <row r="7567" spans="2:3" x14ac:dyDescent="0.75">
      <c r="B7567" s="218">
        <v>7504</v>
      </c>
      <c r="C7567" s="217">
        <v>128.80138029197562</v>
      </c>
    </row>
    <row r="7568" spans="2:3" x14ac:dyDescent="0.75">
      <c r="B7568" s="218">
        <v>7505</v>
      </c>
      <c r="C7568" s="217">
        <v>86.935070356872345</v>
      </c>
    </row>
    <row r="7569" spans="2:3" x14ac:dyDescent="0.75">
      <c r="B7569" s="218">
        <v>7506</v>
      </c>
      <c r="C7569" s="217">
        <v>105.4657721281708</v>
      </c>
    </row>
    <row r="7570" spans="2:3" x14ac:dyDescent="0.75">
      <c r="B7570" s="218">
        <v>7507</v>
      </c>
      <c r="C7570" s="217">
        <v>92.83751725891014</v>
      </c>
    </row>
    <row r="7571" spans="2:3" x14ac:dyDescent="0.75">
      <c r="B7571" s="218">
        <v>7508</v>
      </c>
      <c r="C7571" s="217">
        <v>111.74371199214507</v>
      </c>
    </row>
    <row r="7572" spans="2:3" x14ac:dyDescent="0.75">
      <c r="B7572" s="218">
        <v>7509</v>
      </c>
      <c r="C7572" s="217">
        <v>149.23217243587771</v>
      </c>
    </row>
    <row r="7573" spans="2:3" x14ac:dyDescent="0.75">
      <c r="B7573" s="218">
        <v>7510</v>
      </c>
      <c r="C7573" s="217">
        <v>130.91026401600274</v>
      </c>
    </row>
    <row r="7574" spans="2:3" x14ac:dyDescent="0.75">
      <c r="B7574" s="218">
        <v>7511</v>
      </c>
      <c r="C7574" s="217">
        <v>146.88544974560892</v>
      </c>
    </row>
    <row r="7575" spans="2:3" x14ac:dyDescent="0.75">
      <c r="B7575" s="218">
        <v>7512</v>
      </c>
      <c r="C7575" s="217">
        <v>135.77783959697632</v>
      </c>
    </row>
    <row r="7576" spans="2:3" x14ac:dyDescent="0.75">
      <c r="B7576" s="218">
        <v>7513</v>
      </c>
      <c r="C7576" s="217">
        <v>107.92186367890818</v>
      </c>
    </row>
    <row r="7577" spans="2:3" x14ac:dyDescent="0.75">
      <c r="B7577" s="218">
        <v>7514</v>
      </c>
      <c r="C7577" s="217">
        <v>101.92354940977796</v>
      </c>
    </row>
    <row r="7578" spans="2:3" x14ac:dyDescent="0.75">
      <c r="B7578" s="218">
        <v>7515</v>
      </c>
      <c r="C7578" s="217">
        <v>183.01970027219141</v>
      </c>
    </row>
    <row r="7579" spans="2:3" x14ac:dyDescent="0.75">
      <c r="B7579" s="218">
        <v>7516</v>
      </c>
      <c r="C7579" s="217">
        <v>85.383091648799962</v>
      </c>
    </row>
    <row r="7580" spans="2:3" x14ac:dyDescent="0.75">
      <c r="B7580" s="218">
        <v>7517</v>
      </c>
      <c r="C7580" s="217">
        <v>122.79061406397504</v>
      </c>
    </row>
    <row r="7581" spans="2:3" x14ac:dyDescent="0.75">
      <c r="B7581" s="218">
        <v>7518</v>
      </c>
      <c r="C7581" s="217">
        <v>93.507063794403493</v>
      </c>
    </row>
    <row r="7582" spans="2:3" x14ac:dyDescent="0.75">
      <c r="B7582" s="218">
        <v>7519</v>
      </c>
      <c r="C7582" s="217">
        <v>105.12847809186889</v>
      </c>
    </row>
    <row r="7583" spans="2:3" x14ac:dyDescent="0.75">
      <c r="B7583" s="218">
        <v>7520</v>
      </c>
      <c r="C7583" s="217">
        <v>116.30081327261631</v>
      </c>
    </row>
    <row r="7584" spans="2:3" x14ac:dyDescent="0.75">
      <c r="B7584" s="218">
        <v>7521</v>
      </c>
      <c r="C7584" s="217">
        <v>166.04284404480092</v>
      </c>
    </row>
    <row r="7585" spans="2:3" x14ac:dyDescent="0.75">
      <c r="B7585" s="218">
        <v>7522</v>
      </c>
      <c r="C7585" s="217">
        <v>68.210555207388268</v>
      </c>
    </row>
    <row r="7586" spans="2:3" x14ac:dyDescent="0.75">
      <c r="B7586" s="218">
        <v>7523</v>
      </c>
      <c r="C7586" s="217">
        <v>91.411850444994286</v>
      </c>
    </row>
    <row r="7587" spans="2:3" x14ac:dyDescent="0.75">
      <c r="B7587" s="218">
        <v>7524</v>
      </c>
      <c r="C7587" s="217">
        <v>132.80853095417737</v>
      </c>
    </row>
    <row r="7588" spans="2:3" x14ac:dyDescent="0.75">
      <c r="B7588" s="218">
        <v>7525</v>
      </c>
      <c r="C7588" s="217">
        <v>87.9747726396036</v>
      </c>
    </row>
    <row r="7589" spans="2:3" x14ac:dyDescent="0.75">
      <c r="B7589" s="218">
        <v>7526</v>
      </c>
      <c r="C7589" s="217">
        <v>211.21241187019839</v>
      </c>
    </row>
    <row r="7590" spans="2:3" x14ac:dyDescent="0.75">
      <c r="B7590" s="218">
        <v>7527</v>
      </c>
      <c r="C7590" s="217">
        <v>229.53590837799376</v>
      </c>
    </row>
    <row r="7591" spans="2:3" x14ac:dyDescent="0.75">
      <c r="B7591" s="218">
        <v>7528</v>
      </c>
      <c r="C7591" s="217">
        <v>148.72670557224853</v>
      </c>
    </row>
    <row r="7592" spans="2:3" x14ac:dyDescent="0.75">
      <c r="B7592" s="218">
        <v>7529</v>
      </c>
      <c r="C7592" s="217">
        <v>94.870197440584434</v>
      </c>
    </row>
    <row r="7593" spans="2:3" x14ac:dyDescent="0.75">
      <c r="B7593" s="218">
        <v>7530</v>
      </c>
      <c r="C7593" s="217">
        <v>80.343946709869627</v>
      </c>
    </row>
    <row r="7594" spans="2:3" x14ac:dyDescent="0.75">
      <c r="B7594" s="218">
        <v>7531</v>
      </c>
      <c r="C7594" s="217">
        <v>127.78784563296514</v>
      </c>
    </row>
    <row r="7595" spans="2:3" x14ac:dyDescent="0.75">
      <c r="B7595" s="218">
        <v>7532</v>
      </c>
      <c r="C7595" s="217">
        <v>136.65384691547195</v>
      </c>
    </row>
    <row r="7596" spans="2:3" x14ac:dyDescent="0.75">
      <c r="B7596" s="218">
        <v>7533</v>
      </c>
      <c r="C7596" s="217">
        <v>108.73027679158793</v>
      </c>
    </row>
    <row r="7597" spans="2:3" x14ac:dyDescent="0.75">
      <c r="B7597" s="218">
        <v>7534</v>
      </c>
      <c r="C7597" s="217">
        <v>107.20548907568714</v>
      </c>
    </row>
    <row r="7598" spans="2:3" x14ac:dyDescent="0.75">
      <c r="B7598" s="218">
        <v>7535</v>
      </c>
      <c r="C7598" s="217">
        <v>176.14056253366189</v>
      </c>
    </row>
    <row r="7599" spans="2:3" x14ac:dyDescent="0.75">
      <c r="B7599" s="218">
        <v>7536</v>
      </c>
      <c r="C7599" s="217">
        <v>132.37488587806047</v>
      </c>
    </row>
    <row r="7600" spans="2:3" x14ac:dyDescent="0.75">
      <c r="B7600" s="218">
        <v>7537</v>
      </c>
      <c r="C7600" s="217">
        <v>187.35413387145337</v>
      </c>
    </row>
    <row r="7601" spans="2:3" x14ac:dyDescent="0.75">
      <c r="B7601" s="218">
        <v>7538</v>
      </c>
      <c r="C7601" s="217">
        <v>214.01634631912549</v>
      </c>
    </row>
    <row r="7602" spans="2:3" x14ac:dyDescent="0.75">
      <c r="B7602" s="218">
        <v>7539</v>
      </c>
      <c r="C7602" s="217">
        <v>80.416220330511692</v>
      </c>
    </row>
    <row r="7603" spans="2:3" x14ac:dyDescent="0.75">
      <c r="B7603" s="218">
        <v>7540</v>
      </c>
      <c r="C7603" s="217">
        <v>145.89028897129128</v>
      </c>
    </row>
    <row r="7604" spans="2:3" x14ac:dyDescent="0.75">
      <c r="B7604" s="218">
        <v>7541</v>
      </c>
      <c r="C7604" s="217">
        <v>170.19715111205258</v>
      </c>
    </row>
    <row r="7605" spans="2:3" x14ac:dyDescent="0.75">
      <c r="B7605" s="218">
        <v>7542</v>
      </c>
      <c r="C7605" s="217">
        <v>86.595189067519229</v>
      </c>
    </row>
    <row r="7606" spans="2:3" x14ac:dyDescent="0.75">
      <c r="B7606" s="218">
        <v>7543</v>
      </c>
      <c r="C7606" s="217">
        <v>128.65440342961858</v>
      </c>
    </row>
    <row r="7607" spans="2:3" x14ac:dyDescent="0.75">
      <c r="B7607" s="218">
        <v>7544</v>
      </c>
      <c r="C7607" s="217">
        <v>128.27239593917574</v>
      </c>
    </row>
    <row r="7608" spans="2:3" x14ac:dyDescent="0.75">
      <c r="B7608" s="218">
        <v>7545</v>
      </c>
      <c r="C7608" s="217">
        <v>144.41327154766657</v>
      </c>
    </row>
    <row r="7609" spans="2:3" x14ac:dyDescent="0.75">
      <c r="B7609" s="218">
        <v>7546</v>
      </c>
      <c r="C7609" s="217">
        <v>280.68143390233479</v>
      </c>
    </row>
    <row r="7610" spans="2:3" x14ac:dyDescent="0.75">
      <c r="B7610" s="218">
        <v>7547</v>
      </c>
      <c r="C7610" s="217">
        <v>158.52812084261029</v>
      </c>
    </row>
    <row r="7611" spans="2:3" x14ac:dyDescent="0.75">
      <c r="B7611" s="218">
        <v>7548</v>
      </c>
      <c r="C7611" s="217">
        <v>168.34493386885555</v>
      </c>
    </row>
    <row r="7612" spans="2:3" x14ac:dyDescent="0.75">
      <c r="B7612" s="218">
        <v>7549</v>
      </c>
      <c r="C7612" s="217">
        <v>134.91841831723306</v>
      </c>
    </row>
    <row r="7613" spans="2:3" x14ac:dyDescent="0.75">
      <c r="B7613" s="218">
        <v>7550</v>
      </c>
      <c r="C7613" s="217">
        <v>126.4598799408499</v>
      </c>
    </row>
    <row r="7614" spans="2:3" x14ac:dyDescent="0.75">
      <c r="B7614" s="218">
        <v>7551</v>
      </c>
      <c r="C7614" s="217">
        <v>83.548716428386072</v>
      </c>
    </row>
    <row r="7615" spans="2:3" x14ac:dyDescent="0.75">
      <c r="B7615" s="218">
        <v>7552</v>
      </c>
      <c r="C7615" s="217">
        <v>152.8693993754695</v>
      </c>
    </row>
    <row r="7616" spans="2:3" x14ac:dyDescent="0.75">
      <c r="B7616" s="218">
        <v>7553</v>
      </c>
      <c r="C7616" s="217">
        <v>102.60136062151007</v>
      </c>
    </row>
    <row r="7617" spans="2:3" x14ac:dyDescent="0.75">
      <c r="B7617" s="218">
        <v>7554</v>
      </c>
      <c r="C7617" s="217">
        <v>232.8606118997576</v>
      </c>
    </row>
    <row r="7618" spans="2:3" x14ac:dyDescent="0.75">
      <c r="B7618" s="218">
        <v>7555</v>
      </c>
      <c r="C7618" s="217">
        <v>148.61673574763856</v>
      </c>
    </row>
    <row r="7619" spans="2:3" x14ac:dyDescent="0.75">
      <c r="B7619" s="218">
        <v>7556</v>
      </c>
      <c r="C7619" s="217">
        <v>224.96944101877216</v>
      </c>
    </row>
    <row r="7620" spans="2:3" x14ac:dyDescent="0.75">
      <c r="B7620" s="218">
        <v>7557</v>
      </c>
      <c r="C7620" s="217">
        <v>69.475570969609052</v>
      </c>
    </row>
    <row r="7621" spans="2:3" x14ac:dyDescent="0.75">
      <c r="B7621" s="218">
        <v>7558</v>
      </c>
      <c r="C7621" s="217">
        <v>121.45832987250883</v>
      </c>
    </row>
    <row r="7622" spans="2:3" x14ac:dyDescent="0.75">
      <c r="B7622" s="218">
        <v>7559</v>
      </c>
      <c r="C7622" s="217">
        <v>92.077201054754255</v>
      </c>
    </row>
    <row r="7623" spans="2:3" x14ac:dyDescent="0.75">
      <c r="B7623" s="218">
        <v>7560</v>
      </c>
      <c r="C7623" s="217">
        <v>100.05810023451262</v>
      </c>
    </row>
    <row r="7624" spans="2:3" x14ac:dyDescent="0.75">
      <c r="B7624" s="218">
        <v>7561</v>
      </c>
      <c r="C7624" s="217">
        <v>80.376214182552999</v>
      </c>
    </row>
    <row r="7625" spans="2:3" x14ac:dyDescent="0.75">
      <c r="B7625" s="218">
        <v>7562</v>
      </c>
      <c r="C7625" s="217">
        <v>115.51381225097056</v>
      </c>
    </row>
    <row r="7626" spans="2:3" x14ac:dyDescent="0.75">
      <c r="B7626" s="218">
        <v>7563</v>
      </c>
      <c r="C7626" s="217">
        <v>136.31940795038255</v>
      </c>
    </row>
    <row r="7627" spans="2:3" x14ac:dyDescent="0.75">
      <c r="B7627" s="218">
        <v>7564</v>
      </c>
      <c r="C7627" s="217">
        <v>165.90426817835885</v>
      </c>
    </row>
    <row r="7628" spans="2:3" x14ac:dyDescent="0.75">
      <c r="B7628" s="218">
        <v>7565</v>
      </c>
      <c r="C7628" s="217">
        <v>144.44666974656408</v>
      </c>
    </row>
    <row r="7629" spans="2:3" x14ac:dyDescent="0.75">
      <c r="B7629" s="218">
        <v>7566</v>
      </c>
      <c r="C7629" s="217">
        <v>146.18051044304056</v>
      </c>
    </row>
    <row r="7630" spans="2:3" x14ac:dyDescent="0.75">
      <c r="B7630" s="218">
        <v>7567</v>
      </c>
      <c r="C7630" s="217">
        <v>107.89143239921819</v>
      </c>
    </row>
    <row r="7631" spans="2:3" x14ac:dyDescent="0.75">
      <c r="B7631" s="218">
        <v>7568</v>
      </c>
      <c r="C7631" s="217">
        <v>115.27740679166814</v>
      </c>
    </row>
    <row r="7632" spans="2:3" x14ac:dyDescent="0.75">
      <c r="B7632" s="218">
        <v>7569</v>
      </c>
      <c r="C7632" s="217">
        <v>188.62951633661476</v>
      </c>
    </row>
    <row r="7633" spans="2:3" x14ac:dyDescent="0.75">
      <c r="B7633" s="218">
        <v>7570</v>
      </c>
      <c r="C7633" s="217">
        <v>96.124835004642762</v>
      </c>
    </row>
    <row r="7634" spans="2:3" x14ac:dyDescent="0.75">
      <c r="B7634" s="218">
        <v>7571</v>
      </c>
      <c r="C7634" s="217">
        <v>157.40520927173733</v>
      </c>
    </row>
    <row r="7635" spans="2:3" x14ac:dyDescent="0.75">
      <c r="B7635" s="218">
        <v>7572</v>
      </c>
      <c r="C7635" s="217">
        <v>128.81605315160945</v>
      </c>
    </row>
    <row r="7636" spans="2:3" x14ac:dyDescent="0.75">
      <c r="B7636" s="218">
        <v>7573</v>
      </c>
      <c r="C7636" s="217">
        <v>95.739206629942402</v>
      </c>
    </row>
    <row r="7637" spans="2:3" x14ac:dyDescent="0.75">
      <c r="B7637" s="218">
        <v>7574</v>
      </c>
      <c r="C7637" s="217">
        <v>138.27526362494976</v>
      </c>
    </row>
    <row r="7638" spans="2:3" x14ac:dyDescent="0.75">
      <c r="B7638" s="218">
        <v>7575</v>
      </c>
      <c r="C7638" s="217">
        <v>190.77986894431945</v>
      </c>
    </row>
    <row r="7639" spans="2:3" x14ac:dyDescent="0.75">
      <c r="B7639" s="218">
        <v>7576</v>
      </c>
      <c r="C7639" s="217">
        <v>183.38831125366423</v>
      </c>
    </row>
    <row r="7640" spans="2:3" x14ac:dyDescent="0.75">
      <c r="B7640" s="218">
        <v>7577</v>
      </c>
      <c r="C7640" s="217">
        <v>163.78374080196684</v>
      </c>
    </row>
    <row r="7641" spans="2:3" x14ac:dyDescent="0.75">
      <c r="B7641" s="218">
        <v>7578</v>
      </c>
      <c r="C7641" s="217">
        <v>113.7119776487764</v>
      </c>
    </row>
    <row r="7642" spans="2:3" x14ac:dyDescent="0.75">
      <c r="B7642" s="218">
        <v>7579</v>
      </c>
      <c r="C7642" s="217">
        <v>155.46498217253716</v>
      </c>
    </row>
    <row r="7643" spans="2:3" x14ac:dyDescent="0.75">
      <c r="B7643" s="218">
        <v>7580</v>
      </c>
      <c r="C7643" s="217">
        <v>189.71845993776793</v>
      </c>
    </row>
    <row r="7644" spans="2:3" x14ac:dyDescent="0.75">
      <c r="B7644" s="218">
        <v>7581</v>
      </c>
      <c r="C7644" s="217">
        <v>139.2569933273686</v>
      </c>
    </row>
    <row r="7645" spans="2:3" x14ac:dyDescent="0.75">
      <c r="B7645" s="218">
        <v>7582</v>
      </c>
      <c r="C7645" s="217">
        <v>118.45151887706784</v>
      </c>
    </row>
    <row r="7646" spans="2:3" x14ac:dyDescent="0.75">
      <c r="B7646" s="218">
        <v>7583</v>
      </c>
      <c r="C7646" s="217">
        <v>116.21429719716438</v>
      </c>
    </row>
    <row r="7647" spans="2:3" x14ac:dyDescent="0.75">
      <c r="B7647" s="218">
        <v>7584</v>
      </c>
      <c r="C7647" s="217">
        <v>90.272766862082079</v>
      </c>
    </row>
    <row r="7648" spans="2:3" x14ac:dyDescent="0.75">
      <c r="B7648" s="218">
        <v>7585</v>
      </c>
      <c r="C7648" s="217">
        <v>62.465698721984332</v>
      </c>
    </row>
    <row r="7649" spans="2:3" x14ac:dyDescent="0.75">
      <c r="B7649" s="218">
        <v>7586</v>
      </c>
      <c r="C7649" s="217">
        <v>132.51395126992404</v>
      </c>
    </row>
    <row r="7650" spans="2:3" x14ac:dyDescent="0.75">
      <c r="B7650" s="218">
        <v>7587</v>
      </c>
      <c r="C7650" s="217">
        <v>167.43580306879448</v>
      </c>
    </row>
    <row r="7651" spans="2:3" x14ac:dyDescent="0.75">
      <c r="B7651" s="218">
        <v>7588</v>
      </c>
      <c r="C7651" s="217">
        <v>102.37853117097615</v>
      </c>
    </row>
    <row r="7652" spans="2:3" x14ac:dyDescent="0.75">
      <c r="B7652" s="218">
        <v>7589</v>
      </c>
      <c r="C7652" s="217">
        <v>91.196674847237645</v>
      </c>
    </row>
    <row r="7653" spans="2:3" x14ac:dyDescent="0.75">
      <c r="B7653" s="218">
        <v>7590</v>
      </c>
      <c r="C7653" s="217">
        <v>141.06280708476874</v>
      </c>
    </row>
    <row r="7654" spans="2:3" x14ac:dyDescent="0.75">
      <c r="B7654" s="218">
        <v>7591</v>
      </c>
      <c r="C7654" s="217">
        <v>108.76550585579172</v>
      </c>
    </row>
    <row r="7655" spans="2:3" x14ac:dyDescent="0.75">
      <c r="B7655" s="218">
        <v>7592</v>
      </c>
      <c r="C7655" s="217">
        <v>147.14614645662945</v>
      </c>
    </row>
    <row r="7656" spans="2:3" x14ac:dyDescent="0.75">
      <c r="B7656" s="218">
        <v>7593</v>
      </c>
      <c r="C7656" s="217">
        <v>114.44570361266187</v>
      </c>
    </row>
    <row r="7657" spans="2:3" x14ac:dyDescent="0.75">
      <c r="B7657" s="218">
        <v>7594</v>
      </c>
      <c r="C7657" s="217">
        <v>180.59647151329793</v>
      </c>
    </row>
    <row r="7658" spans="2:3" x14ac:dyDescent="0.75">
      <c r="B7658" s="218">
        <v>7595</v>
      </c>
      <c r="C7658" s="217">
        <v>204.40218746273362</v>
      </c>
    </row>
    <row r="7659" spans="2:3" x14ac:dyDescent="0.75">
      <c r="B7659" s="218">
        <v>7596</v>
      </c>
      <c r="C7659" s="217">
        <v>130.29516584489613</v>
      </c>
    </row>
    <row r="7660" spans="2:3" x14ac:dyDescent="0.75">
      <c r="B7660" s="218">
        <v>7597</v>
      </c>
      <c r="C7660" s="217">
        <v>108.3155139722584</v>
      </c>
    </row>
    <row r="7661" spans="2:3" x14ac:dyDescent="0.75">
      <c r="B7661" s="218">
        <v>7598</v>
      </c>
      <c r="C7661" s="217">
        <v>70.379675621789914</v>
      </c>
    </row>
    <row r="7662" spans="2:3" x14ac:dyDescent="0.75">
      <c r="B7662" s="218">
        <v>7599</v>
      </c>
      <c r="C7662" s="217">
        <v>171.26548908951014</v>
      </c>
    </row>
    <row r="7663" spans="2:3" x14ac:dyDescent="0.75">
      <c r="B7663" s="218">
        <v>7600</v>
      </c>
      <c r="C7663" s="217">
        <v>164.52314510780207</v>
      </c>
    </row>
    <row r="7664" spans="2:3" x14ac:dyDescent="0.75">
      <c r="B7664" s="218">
        <v>7601</v>
      </c>
      <c r="C7664" s="217">
        <v>105.77746691887619</v>
      </c>
    </row>
    <row r="7665" spans="2:3" x14ac:dyDescent="0.75">
      <c r="B7665" s="218">
        <v>7602</v>
      </c>
      <c r="C7665" s="217">
        <v>105.54490169564369</v>
      </c>
    </row>
    <row r="7666" spans="2:3" x14ac:dyDescent="0.75">
      <c r="B7666" s="218">
        <v>7603</v>
      </c>
      <c r="C7666" s="217">
        <v>191.73707492036988</v>
      </c>
    </row>
    <row r="7667" spans="2:3" x14ac:dyDescent="0.75">
      <c r="B7667" s="218">
        <v>7604</v>
      </c>
      <c r="C7667" s="217">
        <v>64.274579264175998</v>
      </c>
    </row>
    <row r="7668" spans="2:3" x14ac:dyDescent="0.75">
      <c r="B7668" s="218">
        <v>7605</v>
      </c>
      <c r="C7668" s="217">
        <v>123.50988532684372</v>
      </c>
    </row>
    <row r="7669" spans="2:3" x14ac:dyDescent="0.75">
      <c r="B7669" s="218">
        <v>7606</v>
      </c>
      <c r="C7669" s="217">
        <v>122.65793500640829</v>
      </c>
    </row>
    <row r="7670" spans="2:3" x14ac:dyDescent="0.75">
      <c r="B7670" s="218">
        <v>7607</v>
      </c>
      <c r="C7670" s="217">
        <v>137.46563437396412</v>
      </c>
    </row>
    <row r="7671" spans="2:3" x14ac:dyDescent="0.75">
      <c r="B7671" s="218">
        <v>7608</v>
      </c>
      <c r="C7671" s="217">
        <v>147.45052953447015</v>
      </c>
    </row>
    <row r="7672" spans="2:3" x14ac:dyDescent="0.75">
      <c r="B7672" s="218">
        <v>7609</v>
      </c>
      <c r="C7672" s="217">
        <v>145.60511139592475</v>
      </c>
    </row>
    <row r="7673" spans="2:3" x14ac:dyDescent="0.75">
      <c r="B7673" s="218">
        <v>7610</v>
      </c>
      <c r="C7673" s="217">
        <v>127.1172457847142</v>
      </c>
    </row>
    <row r="7674" spans="2:3" x14ac:dyDescent="0.75">
      <c r="B7674" s="218">
        <v>7611</v>
      </c>
      <c r="C7674" s="217">
        <v>121.23081992479364</v>
      </c>
    </row>
    <row r="7675" spans="2:3" x14ac:dyDescent="0.75">
      <c r="B7675" s="218">
        <v>7612</v>
      </c>
      <c r="C7675" s="217">
        <v>143.31704389601205</v>
      </c>
    </row>
    <row r="7676" spans="2:3" x14ac:dyDescent="0.75">
      <c r="B7676" s="218">
        <v>7613</v>
      </c>
      <c r="C7676" s="217">
        <v>127.29611138681656</v>
      </c>
    </row>
    <row r="7677" spans="2:3" x14ac:dyDescent="0.75">
      <c r="B7677" s="218">
        <v>7614</v>
      </c>
      <c r="C7677" s="217">
        <v>113.74928054055167</v>
      </c>
    </row>
    <row r="7678" spans="2:3" x14ac:dyDescent="0.75">
      <c r="B7678" s="218">
        <v>7615</v>
      </c>
      <c r="C7678" s="217">
        <v>88.627702452673773</v>
      </c>
    </row>
    <row r="7679" spans="2:3" x14ac:dyDescent="0.75">
      <c r="B7679" s="218">
        <v>7616</v>
      </c>
      <c r="C7679" s="217">
        <v>157.76633905286604</v>
      </c>
    </row>
    <row r="7680" spans="2:3" x14ac:dyDescent="0.75">
      <c r="B7680" s="218">
        <v>7617</v>
      </c>
      <c r="C7680" s="217">
        <v>101.92465717246131</v>
      </c>
    </row>
    <row r="7681" spans="2:3" x14ac:dyDescent="0.75">
      <c r="B7681" s="218">
        <v>7618</v>
      </c>
      <c r="C7681" s="217">
        <v>155.18587660073786</v>
      </c>
    </row>
    <row r="7682" spans="2:3" x14ac:dyDescent="0.75">
      <c r="B7682" s="218">
        <v>7619</v>
      </c>
      <c r="C7682" s="217">
        <v>92.157782504435346</v>
      </c>
    </row>
    <row r="7683" spans="2:3" x14ac:dyDescent="0.75">
      <c r="B7683" s="218">
        <v>7620</v>
      </c>
      <c r="C7683" s="217">
        <v>99.938662700579115</v>
      </c>
    </row>
    <row r="7684" spans="2:3" x14ac:dyDescent="0.75">
      <c r="B7684" s="218">
        <v>7621</v>
      </c>
      <c r="C7684" s="217">
        <v>124.30751342820685</v>
      </c>
    </row>
    <row r="7685" spans="2:3" x14ac:dyDescent="0.75">
      <c r="B7685" s="218">
        <v>7622</v>
      </c>
      <c r="C7685" s="217">
        <v>114.17310165963922</v>
      </c>
    </row>
    <row r="7686" spans="2:3" x14ac:dyDescent="0.75">
      <c r="B7686" s="218">
        <v>7623</v>
      </c>
      <c r="C7686" s="217">
        <v>103.32467996114842</v>
      </c>
    </row>
    <row r="7687" spans="2:3" x14ac:dyDescent="0.75">
      <c r="B7687" s="218">
        <v>7624</v>
      </c>
      <c r="C7687" s="217">
        <v>112.14010302175696</v>
      </c>
    </row>
    <row r="7688" spans="2:3" x14ac:dyDescent="0.75">
      <c r="B7688" s="218">
        <v>7625</v>
      </c>
      <c r="C7688" s="217">
        <v>133.98176424447325</v>
      </c>
    </row>
    <row r="7689" spans="2:3" x14ac:dyDescent="0.75">
      <c r="B7689" s="218">
        <v>7626</v>
      </c>
      <c r="C7689" s="217">
        <v>129.11383578568746</v>
      </c>
    </row>
    <row r="7690" spans="2:3" x14ac:dyDescent="0.75">
      <c r="B7690" s="218">
        <v>7627</v>
      </c>
      <c r="C7690" s="217">
        <v>76.841438448038801</v>
      </c>
    </row>
    <row r="7691" spans="2:3" x14ac:dyDescent="0.75">
      <c r="B7691" s="218">
        <v>7628</v>
      </c>
      <c r="C7691" s="217">
        <v>158.36037374894826</v>
      </c>
    </row>
    <row r="7692" spans="2:3" x14ac:dyDescent="0.75">
      <c r="B7692" s="218">
        <v>7629</v>
      </c>
      <c r="C7692" s="217">
        <v>95.636246989748102</v>
      </c>
    </row>
    <row r="7693" spans="2:3" x14ac:dyDescent="0.75">
      <c r="B7693" s="218">
        <v>7630</v>
      </c>
      <c r="C7693" s="217">
        <v>135.178980019883</v>
      </c>
    </row>
    <row r="7694" spans="2:3" x14ac:dyDescent="0.75">
      <c r="B7694" s="218">
        <v>7631</v>
      </c>
      <c r="C7694" s="217">
        <v>114.54462814224266</v>
      </c>
    </row>
    <row r="7695" spans="2:3" x14ac:dyDescent="0.75">
      <c r="B7695" s="218">
        <v>7632</v>
      </c>
      <c r="C7695" s="217">
        <v>182.0621128479421</v>
      </c>
    </row>
    <row r="7696" spans="2:3" x14ac:dyDescent="0.75">
      <c r="B7696" s="218">
        <v>7633</v>
      </c>
      <c r="C7696" s="217">
        <v>112.90558977208445</v>
      </c>
    </row>
    <row r="7697" spans="2:3" x14ac:dyDescent="0.75">
      <c r="B7697" s="218">
        <v>7634</v>
      </c>
      <c r="C7697" s="217">
        <v>144.58099272396967</v>
      </c>
    </row>
    <row r="7698" spans="2:3" x14ac:dyDescent="0.75">
      <c r="B7698" s="218">
        <v>7635</v>
      </c>
      <c r="C7698" s="217">
        <v>114.39193364044625</v>
      </c>
    </row>
    <row r="7699" spans="2:3" x14ac:dyDescent="0.75">
      <c r="B7699" s="218">
        <v>7636</v>
      </c>
      <c r="C7699" s="217">
        <v>106.08176850211568</v>
      </c>
    </row>
    <row r="7700" spans="2:3" x14ac:dyDescent="0.75">
      <c r="B7700" s="218">
        <v>7637</v>
      </c>
      <c r="C7700" s="217">
        <v>102.14271583523575</v>
      </c>
    </row>
    <row r="7701" spans="2:3" x14ac:dyDescent="0.75">
      <c r="B7701" s="218">
        <v>7638</v>
      </c>
      <c r="C7701" s="217">
        <v>92.348547492397245</v>
      </c>
    </row>
    <row r="7702" spans="2:3" x14ac:dyDescent="0.75">
      <c r="B7702" s="218">
        <v>7639</v>
      </c>
      <c r="C7702" s="217">
        <v>102.01770623299852</v>
      </c>
    </row>
    <row r="7703" spans="2:3" x14ac:dyDescent="0.75">
      <c r="B7703" s="218">
        <v>7640</v>
      </c>
      <c r="C7703" s="217">
        <v>154.07789954650173</v>
      </c>
    </row>
    <row r="7704" spans="2:3" x14ac:dyDescent="0.75">
      <c r="B7704" s="218">
        <v>7641</v>
      </c>
      <c r="C7704" s="217">
        <v>140.54802173018317</v>
      </c>
    </row>
    <row r="7705" spans="2:3" x14ac:dyDescent="0.75">
      <c r="B7705" s="218">
        <v>7642</v>
      </c>
      <c r="C7705" s="217">
        <v>141.62164359509228</v>
      </c>
    </row>
    <row r="7706" spans="2:3" x14ac:dyDescent="0.75">
      <c r="B7706" s="218">
        <v>7643</v>
      </c>
      <c r="C7706" s="217">
        <v>146.4806342866645</v>
      </c>
    </row>
    <row r="7707" spans="2:3" x14ac:dyDescent="0.75">
      <c r="B7707" s="218">
        <v>7644</v>
      </c>
      <c r="C7707" s="217">
        <v>156.01194437166342</v>
      </c>
    </row>
    <row r="7708" spans="2:3" x14ac:dyDescent="0.75">
      <c r="B7708" s="218">
        <v>7645</v>
      </c>
      <c r="C7708" s="217">
        <v>121.89112183969841</v>
      </c>
    </row>
    <row r="7709" spans="2:3" x14ac:dyDescent="0.75">
      <c r="B7709" s="218">
        <v>7646</v>
      </c>
      <c r="C7709" s="217">
        <v>126.25969794071774</v>
      </c>
    </row>
    <row r="7710" spans="2:3" x14ac:dyDescent="0.75">
      <c r="B7710" s="218">
        <v>7647</v>
      </c>
      <c r="C7710" s="217">
        <v>114.02614512150026</v>
      </c>
    </row>
    <row r="7711" spans="2:3" x14ac:dyDescent="0.75">
      <c r="B7711" s="218">
        <v>7648</v>
      </c>
      <c r="C7711" s="217">
        <v>83.271121101744754</v>
      </c>
    </row>
    <row r="7712" spans="2:3" x14ac:dyDescent="0.75">
      <c r="B7712" s="218">
        <v>7649</v>
      </c>
      <c r="C7712" s="217">
        <v>107.26807298472791</v>
      </c>
    </row>
    <row r="7713" spans="2:3" x14ac:dyDescent="0.75">
      <c r="B7713" s="218">
        <v>7650</v>
      </c>
      <c r="C7713" s="217">
        <v>160.46203714046408</v>
      </c>
    </row>
    <row r="7714" spans="2:3" x14ac:dyDescent="0.75">
      <c r="B7714" s="218">
        <v>7651</v>
      </c>
      <c r="C7714" s="217">
        <v>144.38828153999432</v>
      </c>
    </row>
    <row r="7715" spans="2:3" x14ac:dyDescent="0.75">
      <c r="B7715" s="218">
        <v>7652</v>
      </c>
      <c r="C7715" s="217">
        <v>158.21739079894806</v>
      </c>
    </row>
    <row r="7716" spans="2:3" x14ac:dyDescent="0.75">
      <c r="B7716" s="218">
        <v>7653</v>
      </c>
      <c r="C7716" s="217">
        <v>112.29715757724304</v>
      </c>
    </row>
    <row r="7717" spans="2:3" x14ac:dyDescent="0.75">
      <c r="B7717" s="218">
        <v>7654</v>
      </c>
      <c r="C7717" s="217">
        <v>112.67888621669718</v>
      </c>
    </row>
    <row r="7718" spans="2:3" x14ac:dyDescent="0.75">
      <c r="B7718" s="218">
        <v>7655</v>
      </c>
      <c r="C7718" s="217">
        <v>107.25091894335874</v>
      </c>
    </row>
    <row r="7719" spans="2:3" x14ac:dyDescent="0.75">
      <c r="B7719" s="218">
        <v>7656</v>
      </c>
      <c r="C7719" s="217">
        <v>201.07927361069645</v>
      </c>
    </row>
    <row r="7720" spans="2:3" x14ac:dyDescent="0.75">
      <c r="B7720" s="218">
        <v>7657</v>
      </c>
      <c r="C7720" s="217">
        <v>126.07606374333623</v>
      </c>
    </row>
    <row r="7721" spans="2:3" x14ac:dyDescent="0.75">
      <c r="B7721" s="218">
        <v>7658</v>
      </c>
      <c r="C7721" s="217">
        <v>139.79698782373507</v>
      </c>
    </row>
    <row r="7722" spans="2:3" x14ac:dyDescent="0.75">
      <c r="B7722" s="218">
        <v>7659</v>
      </c>
      <c r="C7722" s="217">
        <v>178.89850565511955</v>
      </c>
    </row>
    <row r="7723" spans="2:3" x14ac:dyDescent="0.75">
      <c r="B7723" s="218">
        <v>7660</v>
      </c>
      <c r="C7723" s="217">
        <v>130.04536660540126</v>
      </c>
    </row>
    <row r="7724" spans="2:3" x14ac:dyDescent="0.75">
      <c r="B7724" s="218">
        <v>7661</v>
      </c>
      <c r="C7724" s="217">
        <v>137.97057719684869</v>
      </c>
    </row>
    <row r="7725" spans="2:3" x14ac:dyDescent="0.75">
      <c r="B7725" s="218">
        <v>7662</v>
      </c>
      <c r="C7725" s="217">
        <v>200.27778948989629</v>
      </c>
    </row>
    <row r="7726" spans="2:3" x14ac:dyDescent="0.75">
      <c r="B7726" s="218">
        <v>7663</v>
      </c>
      <c r="C7726" s="217">
        <v>90.828274920451406</v>
      </c>
    </row>
    <row r="7727" spans="2:3" x14ac:dyDescent="0.75">
      <c r="B7727" s="218">
        <v>7664</v>
      </c>
      <c r="C7727" s="217">
        <v>105.62725397011415</v>
      </c>
    </row>
    <row r="7728" spans="2:3" x14ac:dyDescent="0.75">
      <c r="B7728" s="218">
        <v>7665</v>
      </c>
      <c r="C7728" s="217">
        <v>124.27926663751158</v>
      </c>
    </row>
    <row r="7729" spans="2:3" x14ac:dyDescent="0.75">
      <c r="B7729" s="218">
        <v>7666</v>
      </c>
      <c r="C7729" s="217">
        <v>101.50086476522173</v>
      </c>
    </row>
    <row r="7730" spans="2:3" x14ac:dyDescent="0.75">
      <c r="B7730" s="218">
        <v>7667</v>
      </c>
      <c r="C7730" s="217">
        <v>103.69281610129372</v>
      </c>
    </row>
    <row r="7731" spans="2:3" x14ac:dyDescent="0.75">
      <c r="B7731" s="218">
        <v>7668</v>
      </c>
      <c r="C7731" s="217">
        <v>105.21478935730929</v>
      </c>
    </row>
    <row r="7732" spans="2:3" x14ac:dyDescent="0.75">
      <c r="B7732" s="218">
        <v>7669</v>
      </c>
      <c r="C7732" s="217">
        <v>138.15288269073986</v>
      </c>
    </row>
    <row r="7733" spans="2:3" x14ac:dyDescent="0.75">
      <c r="B7733" s="218">
        <v>7670</v>
      </c>
      <c r="C7733" s="217">
        <v>120.92087992224518</v>
      </c>
    </row>
    <row r="7734" spans="2:3" x14ac:dyDescent="0.75">
      <c r="B7734" s="218">
        <v>7671</v>
      </c>
      <c r="C7734" s="217">
        <v>136.8022149198905</v>
      </c>
    </row>
    <row r="7735" spans="2:3" x14ac:dyDescent="0.75">
      <c r="B7735" s="218">
        <v>7672</v>
      </c>
      <c r="C7735" s="217">
        <v>192.6847179936093</v>
      </c>
    </row>
    <row r="7736" spans="2:3" x14ac:dyDescent="0.75">
      <c r="B7736" s="218">
        <v>7673</v>
      </c>
      <c r="C7736" s="217">
        <v>141.61325133280769</v>
      </c>
    </row>
    <row r="7737" spans="2:3" x14ac:dyDescent="0.75">
      <c r="B7737" s="218">
        <v>7674</v>
      </c>
      <c r="C7737" s="217">
        <v>96.915060783094901</v>
      </c>
    </row>
    <row r="7738" spans="2:3" x14ac:dyDescent="0.75">
      <c r="B7738" s="218">
        <v>7675</v>
      </c>
      <c r="C7738" s="217">
        <v>100.90259811791091</v>
      </c>
    </row>
    <row r="7739" spans="2:3" x14ac:dyDescent="0.75">
      <c r="B7739" s="218">
        <v>7676</v>
      </c>
      <c r="C7739" s="217">
        <v>122.66912398246205</v>
      </c>
    </row>
    <row r="7740" spans="2:3" x14ac:dyDescent="0.75">
      <c r="B7740" s="218">
        <v>7677</v>
      </c>
      <c r="C7740" s="217">
        <v>106.41026079443957</v>
      </c>
    </row>
    <row r="7741" spans="2:3" x14ac:dyDescent="0.75">
      <c r="B7741" s="218">
        <v>7678</v>
      </c>
      <c r="C7741" s="217">
        <v>89.234958224199374</v>
      </c>
    </row>
    <row r="7742" spans="2:3" x14ac:dyDescent="0.75">
      <c r="B7742" s="218">
        <v>7679</v>
      </c>
      <c r="C7742" s="217">
        <v>94.798179026321719</v>
      </c>
    </row>
    <row r="7743" spans="2:3" x14ac:dyDescent="0.75">
      <c r="B7743" s="218">
        <v>7680</v>
      </c>
      <c r="C7743" s="217">
        <v>101.19851723377118</v>
      </c>
    </row>
    <row r="7744" spans="2:3" x14ac:dyDescent="0.75">
      <c r="B7744" s="218">
        <v>7681</v>
      </c>
      <c r="C7744" s="217">
        <v>125.53221638155401</v>
      </c>
    </row>
    <row r="7745" spans="2:3" x14ac:dyDescent="0.75">
      <c r="B7745" s="218">
        <v>7682</v>
      </c>
      <c r="C7745" s="217">
        <v>165.87897148802844</v>
      </c>
    </row>
    <row r="7746" spans="2:3" x14ac:dyDescent="0.75">
      <c r="B7746" s="218">
        <v>7683</v>
      </c>
      <c r="C7746" s="217">
        <v>140.4332736683711</v>
      </c>
    </row>
    <row r="7747" spans="2:3" x14ac:dyDescent="0.75">
      <c r="B7747" s="218">
        <v>7684</v>
      </c>
      <c r="C7747" s="217">
        <v>125.00826641010721</v>
      </c>
    </row>
    <row r="7748" spans="2:3" x14ac:dyDescent="0.75">
      <c r="B7748" s="218">
        <v>7685</v>
      </c>
      <c r="C7748" s="217">
        <v>147.03429140829803</v>
      </c>
    </row>
    <row r="7749" spans="2:3" x14ac:dyDescent="0.75">
      <c r="B7749" s="218">
        <v>7686</v>
      </c>
      <c r="C7749" s="217">
        <v>108.37937157968383</v>
      </c>
    </row>
    <row r="7750" spans="2:3" x14ac:dyDescent="0.75">
      <c r="B7750" s="218">
        <v>7687</v>
      </c>
      <c r="C7750" s="217">
        <v>128.19329013963747</v>
      </c>
    </row>
    <row r="7751" spans="2:3" x14ac:dyDescent="0.75">
      <c r="B7751" s="218">
        <v>7688</v>
      </c>
      <c r="C7751" s="217">
        <v>124.4132931607945</v>
      </c>
    </row>
    <row r="7752" spans="2:3" x14ac:dyDescent="0.75">
      <c r="B7752" s="218">
        <v>7689</v>
      </c>
      <c r="C7752" s="217">
        <v>125.08295980078931</v>
      </c>
    </row>
    <row r="7753" spans="2:3" x14ac:dyDescent="0.75">
      <c r="B7753" s="218">
        <v>7690</v>
      </c>
      <c r="C7753" s="217">
        <v>170.3707968520244</v>
      </c>
    </row>
    <row r="7754" spans="2:3" x14ac:dyDescent="0.75">
      <c r="B7754" s="218">
        <v>7691</v>
      </c>
      <c r="C7754" s="217">
        <v>141.43006298896398</v>
      </c>
    </row>
    <row r="7755" spans="2:3" x14ac:dyDescent="0.75">
      <c r="B7755" s="218">
        <v>7692</v>
      </c>
      <c r="C7755" s="217">
        <v>126.02402720667287</v>
      </c>
    </row>
    <row r="7756" spans="2:3" x14ac:dyDescent="0.75">
      <c r="B7756" s="218">
        <v>7693</v>
      </c>
      <c r="C7756" s="217">
        <v>183.80541763756847</v>
      </c>
    </row>
    <row r="7757" spans="2:3" x14ac:dyDescent="0.75">
      <c r="B7757" s="218">
        <v>7694</v>
      </c>
      <c r="C7757" s="217">
        <v>136.48236831397628</v>
      </c>
    </row>
    <row r="7758" spans="2:3" x14ac:dyDescent="0.75">
      <c r="B7758" s="218">
        <v>7695</v>
      </c>
      <c r="C7758" s="217">
        <v>117.30982538139203</v>
      </c>
    </row>
    <row r="7759" spans="2:3" x14ac:dyDescent="0.75">
      <c r="B7759" s="218">
        <v>7696</v>
      </c>
      <c r="C7759" s="217">
        <v>111.08837886971406</v>
      </c>
    </row>
    <row r="7760" spans="2:3" x14ac:dyDescent="0.75">
      <c r="B7760" s="218">
        <v>7697</v>
      </c>
      <c r="C7760" s="217">
        <v>118.29934985456352</v>
      </c>
    </row>
    <row r="7761" spans="2:3" x14ac:dyDescent="0.75">
      <c r="B7761" s="218">
        <v>7698</v>
      </c>
      <c r="C7761" s="217">
        <v>152.94768614765209</v>
      </c>
    </row>
    <row r="7762" spans="2:3" x14ac:dyDescent="0.75">
      <c r="B7762" s="218">
        <v>7699</v>
      </c>
      <c r="C7762" s="217">
        <v>193.20342405191707</v>
      </c>
    </row>
    <row r="7763" spans="2:3" x14ac:dyDescent="0.75">
      <c r="B7763" s="218">
        <v>7700</v>
      </c>
      <c r="C7763" s="217">
        <v>107.91627167450562</v>
      </c>
    </row>
    <row r="7764" spans="2:3" x14ac:dyDescent="0.75">
      <c r="B7764" s="218">
        <v>7701</v>
      </c>
      <c r="C7764" s="217">
        <v>98.926667280541366</v>
      </c>
    </row>
    <row r="7765" spans="2:3" x14ac:dyDescent="0.75">
      <c r="B7765" s="218">
        <v>7702</v>
      </c>
      <c r="C7765" s="217">
        <v>96.48573274039579</v>
      </c>
    </row>
    <row r="7766" spans="2:3" x14ac:dyDescent="0.75">
      <c r="B7766" s="218">
        <v>7703</v>
      </c>
      <c r="C7766" s="217">
        <v>104.58385494363158</v>
      </c>
    </row>
    <row r="7767" spans="2:3" x14ac:dyDescent="0.75">
      <c r="B7767" s="218">
        <v>7704</v>
      </c>
      <c r="C7767" s="217">
        <v>112.8839784904138</v>
      </c>
    </row>
    <row r="7768" spans="2:3" x14ac:dyDescent="0.75">
      <c r="B7768" s="218">
        <v>7705</v>
      </c>
      <c r="C7768" s="217">
        <v>136.31337969434563</v>
      </c>
    </row>
    <row r="7769" spans="2:3" x14ac:dyDescent="0.75">
      <c r="B7769" s="218">
        <v>7706</v>
      </c>
      <c r="C7769" s="217">
        <v>138.74880953308462</v>
      </c>
    </row>
    <row r="7770" spans="2:3" x14ac:dyDescent="0.75">
      <c r="B7770" s="218">
        <v>7707</v>
      </c>
      <c r="C7770" s="217">
        <v>153.62586129626644</v>
      </c>
    </row>
    <row r="7771" spans="2:3" x14ac:dyDescent="0.75">
      <c r="B7771" s="218">
        <v>7708</v>
      </c>
      <c r="C7771" s="217">
        <v>125.03368356361527</v>
      </c>
    </row>
    <row r="7772" spans="2:3" x14ac:dyDescent="0.75">
      <c r="B7772" s="218">
        <v>7709</v>
      </c>
      <c r="C7772" s="217">
        <v>111.44502524653043</v>
      </c>
    </row>
    <row r="7773" spans="2:3" x14ac:dyDescent="0.75">
      <c r="B7773" s="218">
        <v>7710</v>
      </c>
      <c r="C7773" s="217">
        <v>139.15052062947498</v>
      </c>
    </row>
    <row r="7774" spans="2:3" x14ac:dyDescent="0.75">
      <c r="B7774" s="218">
        <v>7711</v>
      </c>
      <c r="C7774" s="217">
        <v>105.04346960734729</v>
      </c>
    </row>
    <row r="7775" spans="2:3" x14ac:dyDescent="0.75">
      <c r="B7775" s="218">
        <v>7712</v>
      </c>
      <c r="C7775" s="217">
        <v>106.24557157838373</v>
      </c>
    </row>
    <row r="7776" spans="2:3" x14ac:dyDescent="0.75">
      <c r="B7776" s="218">
        <v>7713</v>
      </c>
      <c r="C7776" s="217">
        <v>143.42288750721355</v>
      </c>
    </row>
    <row r="7777" spans="2:3" x14ac:dyDescent="0.75">
      <c r="B7777" s="218">
        <v>7714</v>
      </c>
      <c r="C7777" s="217">
        <v>182.98083450156295</v>
      </c>
    </row>
    <row r="7778" spans="2:3" x14ac:dyDescent="0.75">
      <c r="B7778" s="218">
        <v>7715</v>
      </c>
      <c r="C7778" s="217">
        <v>202.08669437431519</v>
      </c>
    </row>
    <row r="7779" spans="2:3" x14ac:dyDescent="0.75">
      <c r="B7779" s="218">
        <v>7716</v>
      </c>
      <c r="C7779" s="217">
        <v>159.60376810096159</v>
      </c>
    </row>
    <row r="7780" spans="2:3" x14ac:dyDescent="0.75">
      <c r="B7780" s="218">
        <v>7717</v>
      </c>
      <c r="C7780" s="217">
        <v>142.10961336954762</v>
      </c>
    </row>
    <row r="7781" spans="2:3" x14ac:dyDescent="0.75">
      <c r="B7781" s="218">
        <v>7718</v>
      </c>
      <c r="C7781" s="217">
        <v>111.58046976996901</v>
      </c>
    </row>
    <row r="7782" spans="2:3" x14ac:dyDescent="0.75">
      <c r="B7782" s="218">
        <v>7719</v>
      </c>
      <c r="C7782" s="217">
        <v>125.9912508594353</v>
      </c>
    </row>
    <row r="7783" spans="2:3" x14ac:dyDescent="0.75">
      <c r="B7783" s="218">
        <v>7720</v>
      </c>
      <c r="C7783" s="217">
        <v>204.72434413733396</v>
      </c>
    </row>
    <row r="7784" spans="2:3" x14ac:dyDescent="0.75">
      <c r="B7784" s="218">
        <v>7721</v>
      </c>
      <c r="C7784" s="217">
        <v>135.95455142379578</v>
      </c>
    </row>
    <row r="7785" spans="2:3" x14ac:dyDescent="0.75">
      <c r="B7785" s="218">
        <v>7722</v>
      </c>
      <c r="C7785" s="217">
        <v>60.879570121117624</v>
      </c>
    </row>
    <row r="7786" spans="2:3" x14ac:dyDescent="0.75">
      <c r="B7786" s="218">
        <v>7723</v>
      </c>
      <c r="C7786" s="217">
        <v>116.52536542207082</v>
      </c>
    </row>
    <row r="7787" spans="2:3" x14ac:dyDescent="0.75">
      <c r="B7787" s="218">
        <v>7724</v>
      </c>
      <c r="C7787" s="217">
        <v>156.09256580001102</v>
      </c>
    </row>
    <row r="7788" spans="2:3" x14ac:dyDescent="0.75">
      <c r="B7788" s="218">
        <v>7725</v>
      </c>
      <c r="C7788" s="217">
        <v>144.05451043117236</v>
      </c>
    </row>
    <row r="7789" spans="2:3" x14ac:dyDescent="0.75">
      <c r="B7789" s="218">
        <v>7726</v>
      </c>
      <c r="C7789" s="217">
        <v>132.32007687824847</v>
      </c>
    </row>
    <row r="7790" spans="2:3" x14ac:dyDescent="0.75">
      <c r="B7790" s="218">
        <v>7727</v>
      </c>
      <c r="C7790" s="217">
        <v>158.91058789786837</v>
      </c>
    </row>
    <row r="7791" spans="2:3" x14ac:dyDescent="0.75">
      <c r="B7791" s="218">
        <v>7728</v>
      </c>
      <c r="C7791" s="217">
        <v>124.80546737131587</v>
      </c>
    </row>
    <row r="7792" spans="2:3" x14ac:dyDescent="0.75">
      <c r="B7792" s="218">
        <v>7729</v>
      </c>
      <c r="C7792" s="217">
        <v>114.84648993456109</v>
      </c>
    </row>
    <row r="7793" spans="2:3" x14ac:dyDescent="0.75">
      <c r="B7793" s="218">
        <v>7730</v>
      </c>
      <c r="C7793" s="217">
        <v>199.57603463251107</v>
      </c>
    </row>
    <row r="7794" spans="2:3" x14ac:dyDescent="0.75">
      <c r="B7794" s="218">
        <v>7731</v>
      </c>
      <c r="C7794" s="217">
        <v>148.72524480718545</v>
      </c>
    </row>
    <row r="7795" spans="2:3" x14ac:dyDescent="0.75">
      <c r="B7795" s="218">
        <v>7732</v>
      </c>
      <c r="C7795" s="217">
        <v>93.670450389826428</v>
      </c>
    </row>
    <row r="7796" spans="2:3" x14ac:dyDescent="0.75">
      <c r="B7796" s="218">
        <v>7733</v>
      </c>
      <c r="C7796" s="217">
        <v>89.362261406203245</v>
      </c>
    </row>
    <row r="7797" spans="2:3" x14ac:dyDescent="0.75">
      <c r="B7797" s="218">
        <v>7734</v>
      </c>
      <c r="C7797" s="217">
        <v>139.69025416430179</v>
      </c>
    </row>
    <row r="7798" spans="2:3" x14ac:dyDescent="0.75">
      <c r="B7798" s="218">
        <v>7735</v>
      </c>
      <c r="C7798" s="217">
        <v>123.92653610859814</v>
      </c>
    </row>
    <row r="7799" spans="2:3" x14ac:dyDescent="0.75">
      <c r="B7799" s="218">
        <v>7736</v>
      </c>
      <c r="C7799" s="217">
        <v>96.797266221685518</v>
      </c>
    </row>
    <row r="7800" spans="2:3" x14ac:dyDescent="0.75">
      <c r="B7800" s="218">
        <v>7737</v>
      </c>
      <c r="C7800" s="217">
        <v>168.70069248192775</v>
      </c>
    </row>
    <row r="7801" spans="2:3" x14ac:dyDescent="0.75">
      <c r="B7801" s="218">
        <v>7738</v>
      </c>
      <c r="C7801" s="217">
        <v>145.11453067764822</v>
      </c>
    </row>
    <row r="7802" spans="2:3" x14ac:dyDescent="0.75">
      <c r="B7802" s="218">
        <v>7739</v>
      </c>
      <c r="C7802" s="217">
        <v>204.51381550758921</v>
      </c>
    </row>
    <row r="7803" spans="2:3" x14ac:dyDescent="0.75">
      <c r="B7803" s="218">
        <v>7740</v>
      </c>
      <c r="C7803" s="217">
        <v>142.53613618456012</v>
      </c>
    </row>
    <row r="7804" spans="2:3" x14ac:dyDescent="0.75">
      <c r="B7804" s="218">
        <v>7741</v>
      </c>
      <c r="C7804" s="217">
        <v>130.21220633814391</v>
      </c>
    </row>
    <row r="7805" spans="2:3" x14ac:dyDescent="0.75">
      <c r="B7805" s="218">
        <v>7742</v>
      </c>
      <c r="C7805" s="217">
        <v>107.24296328672173</v>
      </c>
    </row>
    <row r="7806" spans="2:3" x14ac:dyDescent="0.75">
      <c r="B7806" s="218">
        <v>7743</v>
      </c>
      <c r="C7806" s="217">
        <v>219.47035945464333</v>
      </c>
    </row>
    <row r="7807" spans="2:3" x14ac:dyDescent="0.75">
      <c r="B7807" s="218">
        <v>7744</v>
      </c>
      <c r="C7807" s="217">
        <v>160.21375940336549</v>
      </c>
    </row>
    <row r="7808" spans="2:3" x14ac:dyDescent="0.75">
      <c r="B7808" s="218">
        <v>7745</v>
      </c>
      <c r="C7808" s="217">
        <v>167.24973981229238</v>
      </c>
    </row>
    <row r="7809" spans="2:3" x14ac:dyDescent="0.75">
      <c r="B7809" s="218">
        <v>7746</v>
      </c>
      <c r="C7809" s="217">
        <v>149.17672226109991</v>
      </c>
    </row>
    <row r="7810" spans="2:3" x14ac:dyDescent="0.75">
      <c r="B7810" s="218">
        <v>7747</v>
      </c>
      <c r="C7810" s="217">
        <v>117.65807661543823</v>
      </c>
    </row>
    <row r="7811" spans="2:3" x14ac:dyDescent="0.75">
      <c r="B7811" s="218">
        <v>7748</v>
      </c>
      <c r="C7811" s="217">
        <v>123.15100254316727</v>
      </c>
    </row>
    <row r="7812" spans="2:3" x14ac:dyDescent="0.75">
      <c r="B7812" s="218">
        <v>7749</v>
      </c>
      <c r="C7812" s="217">
        <v>189.23381833884847</v>
      </c>
    </row>
    <row r="7813" spans="2:3" x14ac:dyDescent="0.75">
      <c r="B7813" s="218">
        <v>7750</v>
      </c>
      <c r="C7813" s="217">
        <v>168.74245631264054</v>
      </c>
    </row>
    <row r="7814" spans="2:3" x14ac:dyDescent="0.75">
      <c r="B7814" s="218">
        <v>7751</v>
      </c>
      <c r="C7814" s="217">
        <v>146.34485885412147</v>
      </c>
    </row>
    <row r="7815" spans="2:3" x14ac:dyDescent="0.75">
      <c r="B7815" s="218">
        <v>7752</v>
      </c>
      <c r="C7815" s="217">
        <v>98.471818238179054</v>
      </c>
    </row>
    <row r="7816" spans="2:3" x14ac:dyDescent="0.75">
      <c r="B7816" s="218">
        <v>7753</v>
      </c>
      <c r="C7816" s="217">
        <v>101.43449014784389</v>
      </c>
    </row>
    <row r="7817" spans="2:3" x14ac:dyDescent="0.75">
      <c r="B7817" s="218">
        <v>7754</v>
      </c>
      <c r="C7817" s="217">
        <v>121.30099708538667</v>
      </c>
    </row>
    <row r="7818" spans="2:3" x14ac:dyDescent="0.75">
      <c r="B7818" s="218">
        <v>7755</v>
      </c>
      <c r="C7818" s="217">
        <v>135.89274037453185</v>
      </c>
    </row>
    <row r="7819" spans="2:3" x14ac:dyDescent="0.75">
      <c r="B7819" s="218">
        <v>7756</v>
      </c>
      <c r="C7819" s="217">
        <v>178.26062335066533</v>
      </c>
    </row>
    <row r="7820" spans="2:3" x14ac:dyDescent="0.75">
      <c r="B7820" s="218">
        <v>7757</v>
      </c>
      <c r="C7820" s="217">
        <v>133.89612907532779</v>
      </c>
    </row>
    <row r="7821" spans="2:3" x14ac:dyDescent="0.75">
      <c r="B7821" s="218">
        <v>7758</v>
      </c>
      <c r="C7821" s="217">
        <v>112.85061731890718</v>
      </c>
    </row>
    <row r="7822" spans="2:3" x14ac:dyDescent="0.75">
      <c r="B7822" s="218">
        <v>7759</v>
      </c>
      <c r="C7822" s="217">
        <v>110.00826197827865</v>
      </c>
    </row>
    <row r="7823" spans="2:3" x14ac:dyDescent="0.75">
      <c r="B7823" s="218">
        <v>7760</v>
      </c>
      <c r="C7823" s="217">
        <v>146.63744970700225</v>
      </c>
    </row>
    <row r="7824" spans="2:3" x14ac:dyDescent="0.75">
      <c r="B7824" s="218">
        <v>7761</v>
      </c>
      <c r="C7824" s="217">
        <v>148.56250533835006</v>
      </c>
    </row>
    <row r="7825" spans="2:3" x14ac:dyDescent="0.75">
      <c r="B7825" s="218">
        <v>7762</v>
      </c>
      <c r="C7825" s="217">
        <v>88.780438449692255</v>
      </c>
    </row>
    <row r="7826" spans="2:3" x14ac:dyDescent="0.75">
      <c r="B7826" s="218">
        <v>7763</v>
      </c>
      <c r="C7826" s="217">
        <v>91.695152010424678</v>
      </c>
    </row>
    <row r="7827" spans="2:3" x14ac:dyDescent="0.75">
      <c r="B7827" s="218">
        <v>7764</v>
      </c>
      <c r="C7827" s="217">
        <v>145.50226741751985</v>
      </c>
    </row>
    <row r="7828" spans="2:3" x14ac:dyDescent="0.75">
      <c r="B7828" s="218">
        <v>7765</v>
      </c>
      <c r="C7828" s="217">
        <v>159.63361278774497</v>
      </c>
    </row>
    <row r="7829" spans="2:3" x14ac:dyDescent="0.75">
      <c r="B7829" s="218">
        <v>7766</v>
      </c>
      <c r="C7829" s="217">
        <v>173.50233378972561</v>
      </c>
    </row>
    <row r="7830" spans="2:3" x14ac:dyDescent="0.75">
      <c r="B7830" s="218">
        <v>7767</v>
      </c>
      <c r="C7830" s="217">
        <v>186.98119943673976</v>
      </c>
    </row>
    <row r="7831" spans="2:3" x14ac:dyDescent="0.75">
      <c r="B7831" s="218">
        <v>7768</v>
      </c>
      <c r="C7831" s="217">
        <v>99.132029807923033</v>
      </c>
    </row>
    <row r="7832" spans="2:3" x14ac:dyDescent="0.75">
      <c r="B7832" s="218">
        <v>7769</v>
      </c>
      <c r="C7832" s="217">
        <v>94.269870591518441</v>
      </c>
    </row>
    <row r="7833" spans="2:3" x14ac:dyDescent="0.75">
      <c r="B7833" s="218">
        <v>7770</v>
      </c>
      <c r="C7833" s="217">
        <v>141.69450687472107</v>
      </c>
    </row>
    <row r="7834" spans="2:3" x14ac:dyDescent="0.75">
      <c r="B7834" s="218">
        <v>7771</v>
      </c>
      <c r="C7834" s="217">
        <v>87.643882199943633</v>
      </c>
    </row>
    <row r="7835" spans="2:3" x14ac:dyDescent="0.75">
      <c r="B7835" s="218">
        <v>7772</v>
      </c>
      <c r="C7835" s="217">
        <v>92.201981419970593</v>
      </c>
    </row>
    <row r="7836" spans="2:3" x14ac:dyDescent="0.75">
      <c r="B7836" s="218">
        <v>7773</v>
      </c>
      <c r="C7836" s="217">
        <v>122.7116206731986</v>
      </c>
    </row>
    <row r="7837" spans="2:3" x14ac:dyDescent="0.75">
      <c r="B7837" s="218">
        <v>7774</v>
      </c>
      <c r="C7837" s="217">
        <v>162.38230981153009</v>
      </c>
    </row>
    <row r="7838" spans="2:3" x14ac:dyDescent="0.75">
      <c r="B7838" s="218">
        <v>7775</v>
      </c>
      <c r="C7838" s="217">
        <v>150.943691644632</v>
      </c>
    </row>
    <row r="7839" spans="2:3" x14ac:dyDescent="0.75">
      <c r="B7839" s="218">
        <v>7776</v>
      </c>
      <c r="C7839" s="217">
        <v>142.55909317575242</v>
      </c>
    </row>
    <row r="7840" spans="2:3" x14ac:dyDescent="0.75">
      <c r="B7840" s="218">
        <v>7777</v>
      </c>
      <c r="C7840" s="217">
        <v>183.97362971729837</v>
      </c>
    </row>
    <row r="7841" spans="2:3" x14ac:dyDescent="0.75">
      <c r="B7841" s="218">
        <v>7778</v>
      </c>
      <c r="C7841" s="217">
        <v>100.1197011375568</v>
      </c>
    </row>
    <row r="7842" spans="2:3" x14ac:dyDescent="0.75">
      <c r="B7842" s="218">
        <v>7779</v>
      </c>
      <c r="C7842" s="217">
        <v>150.33164025636191</v>
      </c>
    </row>
    <row r="7843" spans="2:3" x14ac:dyDescent="0.75">
      <c r="B7843" s="218">
        <v>7780</v>
      </c>
      <c r="C7843" s="217">
        <v>105.51280565959506</v>
      </c>
    </row>
    <row r="7844" spans="2:3" x14ac:dyDescent="0.75">
      <c r="B7844" s="218">
        <v>7781</v>
      </c>
      <c r="C7844" s="217">
        <v>128.10747493371574</v>
      </c>
    </row>
    <row r="7845" spans="2:3" x14ac:dyDescent="0.75">
      <c r="B7845" s="218">
        <v>7782</v>
      </c>
      <c r="C7845" s="217">
        <v>133.01859730875196</v>
      </c>
    </row>
    <row r="7846" spans="2:3" x14ac:dyDescent="0.75">
      <c r="B7846" s="218">
        <v>7783</v>
      </c>
      <c r="C7846" s="217">
        <v>83.200848796306246</v>
      </c>
    </row>
    <row r="7847" spans="2:3" x14ac:dyDescent="0.75">
      <c r="B7847" s="218">
        <v>7784</v>
      </c>
      <c r="C7847" s="217">
        <v>181.68838617045637</v>
      </c>
    </row>
    <row r="7848" spans="2:3" x14ac:dyDescent="0.75">
      <c r="B7848" s="218">
        <v>7785</v>
      </c>
      <c r="C7848" s="217">
        <v>98.433388448766834</v>
      </c>
    </row>
    <row r="7849" spans="2:3" x14ac:dyDescent="0.75">
      <c r="B7849" s="218">
        <v>7786</v>
      </c>
      <c r="C7849" s="217">
        <v>147.7588922218201</v>
      </c>
    </row>
    <row r="7850" spans="2:3" x14ac:dyDescent="0.75">
      <c r="B7850" s="218">
        <v>7787</v>
      </c>
      <c r="C7850" s="217">
        <v>97.903438275044337</v>
      </c>
    </row>
    <row r="7851" spans="2:3" x14ac:dyDescent="0.75">
      <c r="B7851" s="218">
        <v>7788</v>
      </c>
      <c r="C7851" s="217">
        <v>92.065253104842583</v>
      </c>
    </row>
    <row r="7852" spans="2:3" x14ac:dyDescent="0.75">
      <c r="B7852" s="218">
        <v>7789</v>
      </c>
      <c r="C7852" s="217">
        <v>148.31325814829188</v>
      </c>
    </row>
    <row r="7853" spans="2:3" x14ac:dyDescent="0.75">
      <c r="B7853" s="218">
        <v>7790</v>
      </c>
      <c r="C7853" s="217">
        <v>104.98738360354547</v>
      </c>
    </row>
    <row r="7854" spans="2:3" x14ac:dyDescent="0.75">
      <c r="B7854" s="218">
        <v>7791</v>
      </c>
      <c r="C7854" s="217">
        <v>94.081871305296588</v>
      </c>
    </row>
    <row r="7855" spans="2:3" x14ac:dyDescent="0.75">
      <c r="B7855" s="218">
        <v>7792</v>
      </c>
      <c r="C7855" s="217">
        <v>129.20498944144202</v>
      </c>
    </row>
    <row r="7856" spans="2:3" x14ac:dyDescent="0.75">
      <c r="B7856" s="218">
        <v>7793</v>
      </c>
      <c r="C7856" s="217">
        <v>141.78558129153828</v>
      </c>
    </row>
    <row r="7857" spans="2:3" x14ac:dyDescent="0.75">
      <c r="B7857" s="218">
        <v>7794</v>
      </c>
      <c r="C7857" s="217">
        <v>78.830647392145849</v>
      </c>
    </row>
    <row r="7858" spans="2:3" x14ac:dyDescent="0.75">
      <c r="B7858" s="218">
        <v>7795</v>
      </c>
      <c r="C7858" s="217">
        <v>215.98224552102587</v>
      </c>
    </row>
    <row r="7859" spans="2:3" x14ac:dyDescent="0.75">
      <c r="B7859" s="218">
        <v>7796</v>
      </c>
      <c r="C7859" s="217">
        <v>126.43583368485623</v>
      </c>
    </row>
    <row r="7860" spans="2:3" x14ac:dyDescent="0.75">
      <c r="B7860" s="218">
        <v>7797</v>
      </c>
      <c r="C7860" s="217">
        <v>213.30169980806855</v>
      </c>
    </row>
    <row r="7861" spans="2:3" x14ac:dyDescent="0.75">
      <c r="B7861" s="218">
        <v>7798</v>
      </c>
      <c r="C7861" s="217">
        <v>117.76365088435735</v>
      </c>
    </row>
    <row r="7862" spans="2:3" x14ac:dyDescent="0.75">
      <c r="B7862" s="218">
        <v>7799</v>
      </c>
      <c r="C7862" s="217">
        <v>147.57079647344113</v>
      </c>
    </row>
    <row r="7863" spans="2:3" x14ac:dyDescent="0.75">
      <c r="B7863" s="218">
        <v>7800</v>
      </c>
      <c r="C7863" s="217">
        <v>221.92346626097876</v>
      </c>
    </row>
    <row r="7864" spans="2:3" x14ac:dyDescent="0.75">
      <c r="B7864" s="218">
        <v>7801</v>
      </c>
      <c r="C7864" s="217">
        <v>115.01958627431478</v>
      </c>
    </row>
    <row r="7865" spans="2:3" x14ac:dyDescent="0.75">
      <c r="B7865" s="218">
        <v>7802</v>
      </c>
      <c r="C7865" s="217">
        <v>107.9141824580262</v>
      </c>
    </row>
    <row r="7866" spans="2:3" x14ac:dyDescent="0.75">
      <c r="B7866" s="218">
        <v>7803</v>
      </c>
      <c r="C7866" s="217">
        <v>101.27533447485578</v>
      </c>
    </row>
    <row r="7867" spans="2:3" x14ac:dyDescent="0.75">
      <c r="B7867" s="218">
        <v>7804</v>
      </c>
      <c r="C7867" s="217">
        <v>163.97370239731359</v>
      </c>
    </row>
    <row r="7868" spans="2:3" x14ac:dyDescent="0.75">
      <c r="B7868" s="218">
        <v>7805</v>
      </c>
      <c r="C7868" s="217">
        <v>122.02147175020244</v>
      </c>
    </row>
    <row r="7869" spans="2:3" x14ac:dyDescent="0.75">
      <c r="B7869" s="218">
        <v>7806</v>
      </c>
      <c r="C7869" s="217">
        <v>103.88127320693984</v>
      </c>
    </row>
    <row r="7870" spans="2:3" x14ac:dyDescent="0.75">
      <c r="B7870" s="218">
        <v>7807</v>
      </c>
      <c r="C7870" s="217">
        <v>90.512918776499902</v>
      </c>
    </row>
    <row r="7871" spans="2:3" x14ac:dyDescent="0.75">
      <c r="B7871" s="218">
        <v>7808</v>
      </c>
      <c r="C7871" s="217">
        <v>174.68103589429285</v>
      </c>
    </row>
    <row r="7872" spans="2:3" x14ac:dyDescent="0.75">
      <c r="B7872" s="218">
        <v>7809</v>
      </c>
      <c r="C7872" s="217">
        <v>128.72493816821859</v>
      </c>
    </row>
    <row r="7873" spans="2:3" x14ac:dyDescent="0.75">
      <c r="B7873" s="218">
        <v>7810</v>
      </c>
      <c r="C7873" s="217">
        <v>118.49938310798629</v>
      </c>
    </row>
    <row r="7874" spans="2:3" x14ac:dyDescent="0.75">
      <c r="B7874" s="218">
        <v>7811</v>
      </c>
      <c r="C7874" s="217">
        <v>105.04175256838252</v>
      </c>
    </row>
    <row r="7875" spans="2:3" x14ac:dyDescent="0.75">
      <c r="B7875" s="218">
        <v>7812</v>
      </c>
      <c r="C7875" s="217">
        <v>154.4607047334616</v>
      </c>
    </row>
    <row r="7876" spans="2:3" x14ac:dyDescent="0.75">
      <c r="B7876" s="218">
        <v>7813</v>
      </c>
      <c r="C7876" s="217">
        <v>86.825137918106577</v>
      </c>
    </row>
    <row r="7877" spans="2:3" x14ac:dyDescent="0.75">
      <c r="B7877" s="218">
        <v>7814</v>
      </c>
      <c r="C7877" s="217">
        <v>132.91213688907069</v>
      </c>
    </row>
    <row r="7878" spans="2:3" x14ac:dyDescent="0.75">
      <c r="B7878" s="218">
        <v>7815</v>
      </c>
      <c r="C7878" s="217">
        <v>188.27107219542822</v>
      </c>
    </row>
    <row r="7879" spans="2:3" x14ac:dyDescent="0.75">
      <c r="B7879" s="218">
        <v>7816</v>
      </c>
      <c r="C7879" s="217">
        <v>140.35592635913252</v>
      </c>
    </row>
    <row r="7880" spans="2:3" x14ac:dyDescent="0.75">
      <c r="B7880" s="218">
        <v>7817</v>
      </c>
      <c r="C7880" s="217">
        <v>108.44576102970777</v>
      </c>
    </row>
    <row r="7881" spans="2:3" x14ac:dyDescent="0.75">
      <c r="B7881" s="218">
        <v>7818</v>
      </c>
      <c r="C7881" s="217">
        <v>117.85028035888421</v>
      </c>
    </row>
    <row r="7882" spans="2:3" x14ac:dyDescent="0.75">
      <c r="B7882" s="218">
        <v>7819</v>
      </c>
      <c r="C7882" s="217">
        <v>181.67424605761022</v>
      </c>
    </row>
    <row r="7883" spans="2:3" x14ac:dyDescent="0.75">
      <c r="B7883" s="218">
        <v>7820</v>
      </c>
      <c r="C7883" s="217">
        <v>147.81657178201337</v>
      </c>
    </row>
    <row r="7884" spans="2:3" x14ac:dyDescent="0.75">
      <c r="B7884" s="218">
        <v>7821</v>
      </c>
      <c r="C7884" s="217">
        <v>109.58412670142704</v>
      </c>
    </row>
    <row r="7885" spans="2:3" x14ac:dyDescent="0.75">
      <c r="B7885" s="218">
        <v>7822</v>
      </c>
      <c r="C7885" s="217">
        <v>169.72533528252882</v>
      </c>
    </row>
    <row r="7886" spans="2:3" x14ac:dyDescent="0.75">
      <c r="B7886" s="218">
        <v>7823</v>
      </c>
      <c r="C7886" s="217">
        <v>148.03458004888807</v>
      </c>
    </row>
    <row r="7887" spans="2:3" x14ac:dyDescent="0.75">
      <c r="B7887" s="218">
        <v>7824</v>
      </c>
      <c r="C7887" s="217">
        <v>154.43893562871901</v>
      </c>
    </row>
    <row r="7888" spans="2:3" x14ac:dyDescent="0.75">
      <c r="B7888" s="218">
        <v>7825</v>
      </c>
      <c r="C7888" s="217">
        <v>94.298402539529008</v>
      </c>
    </row>
    <row r="7889" spans="2:3" x14ac:dyDescent="0.75">
      <c r="B7889" s="218">
        <v>7826</v>
      </c>
      <c r="C7889" s="217">
        <v>143.69518879335266</v>
      </c>
    </row>
    <row r="7890" spans="2:3" x14ac:dyDescent="0.75">
      <c r="B7890" s="218">
        <v>7827</v>
      </c>
      <c r="C7890" s="217">
        <v>176.06391400042108</v>
      </c>
    </row>
    <row r="7891" spans="2:3" x14ac:dyDescent="0.75">
      <c r="B7891" s="218">
        <v>7828</v>
      </c>
      <c r="C7891" s="217">
        <v>90.465934221705908</v>
      </c>
    </row>
    <row r="7892" spans="2:3" x14ac:dyDescent="0.75">
      <c r="B7892" s="218">
        <v>7829</v>
      </c>
      <c r="C7892" s="217">
        <v>138.11280417271379</v>
      </c>
    </row>
    <row r="7893" spans="2:3" x14ac:dyDescent="0.75">
      <c r="B7893" s="218">
        <v>7830</v>
      </c>
      <c r="C7893" s="217">
        <v>128.23474056518117</v>
      </c>
    </row>
    <row r="7894" spans="2:3" x14ac:dyDescent="0.75">
      <c r="B7894" s="218">
        <v>7831</v>
      </c>
      <c r="C7894" s="217">
        <v>79.483764146143159</v>
      </c>
    </row>
    <row r="7895" spans="2:3" x14ac:dyDescent="0.75">
      <c r="B7895" s="218">
        <v>7832</v>
      </c>
      <c r="C7895" s="217">
        <v>122.67202721598557</v>
      </c>
    </row>
    <row r="7896" spans="2:3" x14ac:dyDescent="0.75">
      <c r="B7896" s="218">
        <v>7833</v>
      </c>
      <c r="C7896" s="217">
        <v>114.97487510630397</v>
      </c>
    </row>
    <row r="7897" spans="2:3" x14ac:dyDescent="0.75">
      <c r="B7897" s="218">
        <v>7834</v>
      </c>
      <c r="C7897" s="217">
        <v>108.24335193983738</v>
      </c>
    </row>
    <row r="7898" spans="2:3" x14ac:dyDescent="0.75">
      <c r="B7898" s="218">
        <v>7835</v>
      </c>
      <c r="C7898" s="217">
        <v>142.02795882761973</v>
      </c>
    </row>
    <row r="7899" spans="2:3" x14ac:dyDescent="0.75">
      <c r="B7899" s="218">
        <v>7836</v>
      </c>
      <c r="C7899" s="217">
        <v>120.83603908870651</v>
      </c>
    </row>
    <row r="7900" spans="2:3" x14ac:dyDescent="0.75">
      <c r="B7900" s="218">
        <v>7837</v>
      </c>
      <c r="C7900" s="217">
        <v>161.83187986136898</v>
      </c>
    </row>
    <row r="7901" spans="2:3" x14ac:dyDescent="0.75">
      <c r="B7901" s="218">
        <v>7838</v>
      </c>
      <c r="C7901" s="217">
        <v>120.63411613767606</v>
      </c>
    </row>
    <row r="7902" spans="2:3" x14ac:dyDescent="0.75">
      <c r="B7902" s="218">
        <v>7839</v>
      </c>
      <c r="C7902" s="217">
        <v>112.45974871320033</v>
      </c>
    </row>
    <row r="7903" spans="2:3" x14ac:dyDescent="0.75">
      <c r="B7903" s="218">
        <v>7840</v>
      </c>
      <c r="C7903" s="217">
        <v>174.9981817143032</v>
      </c>
    </row>
    <row r="7904" spans="2:3" x14ac:dyDescent="0.75">
      <c r="B7904" s="218">
        <v>7841</v>
      </c>
      <c r="C7904" s="217">
        <v>136.48788594665078</v>
      </c>
    </row>
    <row r="7905" spans="2:3" x14ac:dyDescent="0.75">
      <c r="B7905" s="218">
        <v>7842</v>
      </c>
      <c r="C7905" s="217">
        <v>118.11914013069239</v>
      </c>
    </row>
    <row r="7906" spans="2:3" x14ac:dyDescent="0.75">
      <c r="B7906" s="218">
        <v>7843</v>
      </c>
      <c r="C7906" s="217">
        <v>138.63712442598694</v>
      </c>
    </row>
    <row r="7907" spans="2:3" x14ac:dyDescent="0.75">
      <c r="B7907" s="218">
        <v>7844</v>
      </c>
      <c r="C7907" s="217">
        <v>196.00916996180757</v>
      </c>
    </row>
    <row r="7908" spans="2:3" x14ac:dyDescent="0.75">
      <c r="B7908" s="218">
        <v>7845</v>
      </c>
      <c r="C7908" s="217">
        <v>96.216609446792972</v>
      </c>
    </row>
    <row r="7909" spans="2:3" x14ac:dyDescent="0.75">
      <c r="B7909" s="218">
        <v>7846</v>
      </c>
      <c r="C7909" s="217">
        <v>151.75979271058685</v>
      </c>
    </row>
    <row r="7910" spans="2:3" x14ac:dyDescent="0.75">
      <c r="B7910" s="218">
        <v>7847</v>
      </c>
      <c r="C7910" s="217">
        <v>76.981587226114286</v>
      </c>
    </row>
    <row r="7911" spans="2:3" x14ac:dyDescent="0.75">
      <c r="B7911" s="218">
        <v>7848</v>
      </c>
      <c r="C7911" s="217">
        <v>96.955377217045125</v>
      </c>
    </row>
    <row r="7912" spans="2:3" x14ac:dyDescent="0.75">
      <c r="B7912" s="218">
        <v>7849</v>
      </c>
      <c r="C7912" s="217">
        <v>162.94361017702659</v>
      </c>
    </row>
    <row r="7913" spans="2:3" x14ac:dyDescent="0.75">
      <c r="B7913" s="218">
        <v>7850</v>
      </c>
      <c r="C7913" s="217">
        <v>85.934761698661305</v>
      </c>
    </row>
    <row r="7914" spans="2:3" x14ac:dyDescent="0.75">
      <c r="B7914" s="218">
        <v>7851</v>
      </c>
      <c r="C7914" s="217">
        <v>164.63940284928822</v>
      </c>
    </row>
    <row r="7915" spans="2:3" x14ac:dyDescent="0.75">
      <c r="B7915" s="218">
        <v>7852</v>
      </c>
      <c r="C7915" s="217">
        <v>113.15754143084318</v>
      </c>
    </row>
    <row r="7916" spans="2:3" x14ac:dyDescent="0.75">
      <c r="B7916" s="218">
        <v>7853</v>
      </c>
      <c r="C7916" s="217">
        <v>187.66606525202471</v>
      </c>
    </row>
    <row r="7917" spans="2:3" x14ac:dyDescent="0.75">
      <c r="B7917" s="218">
        <v>7854</v>
      </c>
      <c r="C7917" s="217">
        <v>71.56441482541328</v>
      </c>
    </row>
    <row r="7918" spans="2:3" x14ac:dyDescent="0.75">
      <c r="B7918" s="218">
        <v>7855</v>
      </c>
      <c r="C7918" s="217">
        <v>123.04356458426304</v>
      </c>
    </row>
    <row r="7919" spans="2:3" x14ac:dyDescent="0.75">
      <c r="B7919" s="218">
        <v>7856</v>
      </c>
      <c r="C7919" s="217">
        <v>169.80058630563016</v>
      </c>
    </row>
    <row r="7920" spans="2:3" x14ac:dyDescent="0.75">
      <c r="B7920" s="218">
        <v>7857</v>
      </c>
      <c r="C7920" s="217">
        <v>119.3046617435693</v>
      </c>
    </row>
    <row r="7921" spans="2:3" x14ac:dyDescent="0.75">
      <c r="B7921" s="218">
        <v>7858</v>
      </c>
      <c r="C7921" s="217">
        <v>83.298168856149346</v>
      </c>
    </row>
    <row r="7922" spans="2:3" x14ac:dyDescent="0.75">
      <c r="B7922" s="218">
        <v>7859</v>
      </c>
      <c r="C7922" s="217">
        <v>135.40162561488657</v>
      </c>
    </row>
    <row r="7923" spans="2:3" x14ac:dyDescent="0.75">
      <c r="B7923" s="218">
        <v>7860</v>
      </c>
      <c r="C7923" s="217">
        <v>190.64534751201722</v>
      </c>
    </row>
    <row r="7924" spans="2:3" x14ac:dyDescent="0.75">
      <c r="B7924" s="218">
        <v>7861</v>
      </c>
      <c r="C7924" s="217">
        <v>98.738356798458454</v>
      </c>
    </row>
    <row r="7925" spans="2:3" x14ac:dyDescent="0.75">
      <c r="B7925" s="218">
        <v>7862</v>
      </c>
      <c r="C7925" s="217">
        <v>138.2578667000773</v>
      </c>
    </row>
    <row r="7926" spans="2:3" x14ac:dyDescent="0.75">
      <c r="B7926" s="218">
        <v>7863</v>
      </c>
      <c r="C7926" s="217">
        <v>114.83753314904567</v>
      </c>
    </row>
    <row r="7927" spans="2:3" x14ac:dyDescent="0.75">
      <c r="B7927" s="218">
        <v>7864</v>
      </c>
      <c r="C7927" s="217">
        <v>141.49435002401026</v>
      </c>
    </row>
    <row r="7928" spans="2:3" x14ac:dyDescent="0.75">
      <c r="B7928" s="218">
        <v>7865</v>
      </c>
      <c r="C7928" s="217">
        <v>124.50417834840458</v>
      </c>
    </row>
    <row r="7929" spans="2:3" x14ac:dyDescent="0.75">
      <c r="B7929" s="218">
        <v>7866</v>
      </c>
      <c r="C7929" s="217">
        <v>169.85611749736049</v>
      </c>
    </row>
    <row r="7930" spans="2:3" x14ac:dyDescent="0.75">
      <c r="B7930" s="218">
        <v>7867</v>
      </c>
      <c r="C7930" s="217">
        <v>83.395016653233171</v>
      </c>
    </row>
    <row r="7931" spans="2:3" x14ac:dyDescent="0.75">
      <c r="B7931" s="218">
        <v>7868</v>
      </c>
      <c r="C7931" s="217">
        <v>113.52446669251728</v>
      </c>
    </row>
    <row r="7932" spans="2:3" x14ac:dyDescent="0.75">
      <c r="B7932" s="218">
        <v>7869</v>
      </c>
      <c r="C7932" s="217">
        <v>182.37957441936976</v>
      </c>
    </row>
    <row r="7933" spans="2:3" x14ac:dyDescent="0.75">
      <c r="B7933" s="218">
        <v>7870</v>
      </c>
      <c r="C7933" s="217">
        <v>128.47891329436598</v>
      </c>
    </row>
    <row r="7934" spans="2:3" x14ac:dyDescent="0.75">
      <c r="B7934" s="218">
        <v>7871</v>
      </c>
      <c r="C7934" s="217">
        <v>111.50116861192691</v>
      </c>
    </row>
    <row r="7935" spans="2:3" x14ac:dyDescent="0.75">
      <c r="B7935" s="218">
        <v>7872</v>
      </c>
      <c r="C7935" s="217">
        <v>160.60338458810867</v>
      </c>
    </row>
    <row r="7936" spans="2:3" x14ac:dyDescent="0.75">
      <c r="B7936" s="218">
        <v>7873</v>
      </c>
      <c r="C7936" s="217">
        <v>114.48493324175504</v>
      </c>
    </row>
    <row r="7937" spans="2:3" x14ac:dyDescent="0.75">
      <c r="B7937" s="218">
        <v>7874</v>
      </c>
      <c r="C7937" s="217">
        <v>136.45492008241447</v>
      </c>
    </row>
    <row r="7938" spans="2:3" x14ac:dyDescent="0.75">
      <c r="B7938" s="218">
        <v>7875</v>
      </c>
      <c r="C7938" s="217">
        <v>134.56339076007154</v>
      </c>
    </row>
    <row r="7939" spans="2:3" x14ac:dyDescent="0.75">
      <c r="B7939" s="218">
        <v>7876</v>
      </c>
      <c r="C7939" s="217">
        <v>134.71890483810742</v>
      </c>
    </row>
    <row r="7940" spans="2:3" x14ac:dyDescent="0.75">
      <c r="B7940" s="218">
        <v>7877</v>
      </c>
      <c r="C7940" s="217">
        <v>118.51419325497668</v>
      </c>
    </row>
    <row r="7941" spans="2:3" x14ac:dyDescent="0.75">
      <c r="B7941" s="218">
        <v>7878</v>
      </c>
      <c r="C7941" s="217">
        <v>93.129970074378861</v>
      </c>
    </row>
    <row r="7942" spans="2:3" x14ac:dyDescent="0.75">
      <c r="B7942" s="218">
        <v>7879</v>
      </c>
      <c r="C7942" s="217">
        <v>89.249644198398713</v>
      </c>
    </row>
    <row r="7943" spans="2:3" x14ac:dyDescent="0.75">
      <c r="B7943" s="218">
        <v>7880</v>
      </c>
      <c r="C7943" s="217">
        <v>119.30607224497658</v>
      </c>
    </row>
    <row r="7944" spans="2:3" x14ac:dyDescent="0.75">
      <c r="B7944" s="218">
        <v>7881</v>
      </c>
      <c r="C7944" s="217">
        <v>109.03900864690702</v>
      </c>
    </row>
    <row r="7945" spans="2:3" x14ac:dyDescent="0.75">
      <c r="B7945" s="218">
        <v>7882</v>
      </c>
      <c r="C7945" s="217">
        <v>124.56720680047073</v>
      </c>
    </row>
    <row r="7946" spans="2:3" x14ac:dyDescent="0.75">
      <c r="B7946" s="218">
        <v>7883</v>
      </c>
      <c r="C7946" s="217">
        <v>134.44592509519924</v>
      </c>
    </row>
    <row r="7947" spans="2:3" x14ac:dyDescent="0.75">
      <c r="B7947" s="218">
        <v>7884</v>
      </c>
      <c r="C7947" s="217">
        <v>137.70491650645087</v>
      </c>
    </row>
    <row r="7948" spans="2:3" x14ac:dyDescent="0.75">
      <c r="B7948" s="218">
        <v>7885</v>
      </c>
      <c r="C7948" s="217">
        <v>86.279568636343356</v>
      </c>
    </row>
    <row r="7949" spans="2:3" x14ac:dyDescent="0.75">
      <c r="B7949" s="218">
        <v>7886</v>
      </c>
      <c r="C7949" s="217">
        <v>102.16944560799669</v>
      </c>
    </row>
    <row r="7950" spans="2:3" x14ac:dyDescent="0.75">
      <c r="B7950" s="218">
        <v>7887</v>
      </c>
      <c r="C7950" s="217">
        <v>163.5868800628474</v>
      </c>
    </row>
    <row r="7951" spans="2:3" x14ac:dyDescent="0.75">
      <c r="B7951" s="218">
        <v>7888</v>
      </c>
      <c r="C7951" s="217">
        <v>161.76230172420455</v>
      </c>
    </row>
    <row r="7952" spans="2:3" x14ac:dyDescent="0.75">
      <c r="B7952" s="218">
        <v>7889</v>
      </c>
      <c r="C7952" s="217">
        <v>90.854781939904043</v>
      </c>
    </row>
    <row r="7953" spans="2:3" x14ac:dyDescent="0.75">
      <c r="B7953" s="218">
        <v>7890</v>
      </c>
      <c r="C7953" s="217">
        <v>100.35818981858354</v>
      </c>
    </row>
    <row r="7954" spans="2:3" x14ac:dyDescent="0.75">
      <c r="B7954" s="218">
        <v>7891</v>
      </c>
      <c r="C7954" s="217">
        <v>161.39920270502921</v>
      </c>
    </row>
    <row r="7955" spans="2:3" x14ac:dyDescent="0.75">
      <c r="B7955" s="218">
        <v>7892</v>
      </c>
      <c r="C7955" s="217">
        <v>161.86113658953889</v>
      </c>
    </row>
    <row r="7956" spans="2:3" x14ac:dyDescent="0.75">
      <c r="B7956" s="218">
        <v>7893</v>
      </c>
      <c r="C7956" s="217">
        <v>196.46944293745466</v>
      </c>
    </row>
    <row r="7957" spans="2:3" x14ac:dyDescent="0.75">
      <c r="B7957" s="218">
        <v>7894</v>
      </c>
      <c r="C7957" s="217">
        <v>236.83990346455141</v>
      </c>
    </row>
    <row r="7958" spans="2:3" x14ac:dyDescent="0.75">
      <c r="B7958" s="218">
        <v>7895</v>
      </c>
      <c r="C7958" s="217">
        <v>141.07250287248252</v>
      </c>
    </row>
    <row r="7959" spans="2:3" x14ac:dyDescent="0.75">
      <c r="B7959" s="218">
        <v>7896</v>
      </c>
      <c r="C7959" s="217">
        <v>147.33360905249341</v>
      </c>
    </row>
    <row r="7960" spans="2:3" x14ac:dyDescent="0.75">
      <c r="B7960" s="218">
        <v>7897</v>
      </c>
      <c r="C7960" s="217">
        <v>148.4161106607973</v>
      </c>
    </row>
    <row r="7961" spans="2:3" x14ac:dyDescent="0.75">
      <c r="B7961" s="218">
        <v>7898</v>
      </c>
      <c r="C7961" s="217">
        <v>143.5254392755823</v>
      </c>
    </row>
    <row r="7962" spans="2:3" x14ac:dyDescent="0.75">
      <c r="B7962" s="218">
        <v>7899</v>
      </c>
      <c r="C7962" s="217">
        <v>79.980973846733903</v>
      </c>
    </row>
    <row r="7963" spans="2:3" x14ac:dyDescent="0.75">
      <c r="B7963" s="218">
        <v>7900</v>
      </c>
      <c r="C7963" s="217">
        <v>110.32661848203412</v>
      </c>
    </row>
    <row r="7964" spans="2:3" x14ac:dyDescent="0.75">
      <c r="B7964" s="218">
        <v>7901</v>
      </c>
      <c r="C7964" s="217">
        <v>112.31263733032519</v>
      </c>
    </row>
    <row r="7965" spans="2:3" x14ac:dyDescent="0.75">
      <c r="B7965" s="218">
        <v>7902</v>
      </c>
      <c r="C7965" s="217">
        <v>138.77395648985393</v>
      </c>
    </row>
    <row r="7966" spans="2:3" x14ac:dyDescent="0.75">
      <c r="B7966" s="218">
        <v>7903</v>
      </c>
      <c r="C7966" s="217">
        <v>149.35619632779799</v>
      </c>
    </row>
    <row r="7967" spans="2:3" x14ac:dyDescent="0.75">
      <c r="B7967" s="218">
        <v>7904</v>
      </c>
      <c r="C7967" s="217">
        <v>82.837439140717336</v>
      </c>
    </row>
    <row r="7968" spans="2:3" x14ac:dyDescent="0.75">
      <c r="B7968" s="218">
        <v>7905</v>
      </c>
      <c r="C7968" s="217">
        <v>129.29661986168364</v>
      </c>
    </row>
    <row r="7969" spans="2:3" x14ac:dyDescent="0.75">
      <c r="B7969" s="218">
        <v>7906</v>
      </c>
      <c r="C7969" s="217">
        <v>134.76034441829214</v>
      </c>
    </row>
    <row r="7970" spans="2:3" x14ac:dyDescent="0.75">
      <c r="B7970" s="218">
        <v>7907</v>
      </c>
      <c r="C7970" s="217">
        <v>114.71351558550064</v>
      </c>
    </row>
    <row r="7971" spans="2:3" x14ac:dyDescent="0.75">
      <c r="B7971" s="218">
        <v>7908</v>
      </c>
      <c r="C7971" s="217">
        <v>162.97930219488362</v>
      </c>
    </row>
    <row r="7972" spans="2:3" x14ac:dyDescent="0.75">
      <c r="B7972" s="218">
        <v>7909</v>
      </c>
      <c r="C7972" s="217">
        <v>122.10107717772182</v>
      </c>
    </row>
    <row r="7973" spans="2:3" x14ac:dyDescent="0.75">
      <c r="B7973" s="218">
        <v>7910</v>
      </c>
      <c r="C7973" s="217">
        <v>105.69319838713949</v>
      </c>
    </row>
    <row r="7974" spans="2:3" x14ac:dyDescent="0.75">
      <c r="B7974" s="218">
        <v>7911</v>
      </c>
      <c r="C7974" s="217">
        <v>179.94650655640223</v>
      </c>
    </row>
    <row r="7975" spans="2:3" x14ac:dyDescent="0.75">
      <c r="B7975" s="218">
        <v>7912</v>
      </c>
      <c r="C7975" s="217">
        <v>133.93149586716436</v>
      </c>
    </row>
    <row r="7976" spans="2:3" x14ac:dyDescent="0.75">
      <c r="B7976" s="218">
        <v>7913</v>
      </c>
      <c r="C7976" s="217">
        <v>149.03081296768997</v>
      </c>
    </row>
    <row r="7977" spans="2:3" x14ac:dyDescent="0.75">
      <c r="B7977" s="218">
        <v>7914</v>
      </c>
      <c r="C7977" s="217">
        <v>85.836923051751683</v>
      </c>
    </row>
    <row r="7978" spans="2:3" x14ac:dyDescent="0.75">
      <c r="B7978" s="218">
        <v>7915</v>
      </c>
      <c r="C7978" s="217">
        <v>109.63877257642871</v>
      </c>
    </row>
    <row r="7979" spans="2:3" x14ac:dyDescent="0.75">
      <c r="B7979" s="218">
        <v>7916</v>
      </c>
      <c r="C7979" s="217">
        <v>173.01481258571394</v>
      </c>
    </row>
    <row r="7980" spans="2:3" x14ac:dyDescent="0.75">
      <c r="B7980" s="218">
        <v>7917</v>
      </c>
      <c r="C7980" s="217">
        <v>83.832277193099287</v>
      </c>
    </row>
    <row r="7981" spans="2:3" x14ac:dyDescent="0.75">
      <c r="B7981" s="218">
        <v>7918</v>
      </c>
      <c r="C7981" s="217">
        <v>133.92582247076621</v>
      </c>
    </row>
    <row r="7982" spans="2:3" x14ac:dyDescent="0.75">
      <c r="B7982" s="218">
        <v>7919</v>
      </c>
      <c r="C7982" s="217">
        <v>118.18074969051051</v>
      </c>
    </row>
    <row r="7983" spans="2:3" x14ac:dyDescent="0.75">
      <c r="B7983" s="218">
        <v>7920</v>
      </c>
      <c r="C7983" s="217">
        <v>94.14654099159857</v>
      </c>
    </row>
    <row r="7984" spans="2:3" x14ac:dyDescent="0.75">
      <c r="B7984" s="218">
        <v>7921</v>
      </c>
      <c r="C7984" s="217">
        <v>160.48808555009765</v>
      </c>
    </row>
    <row r="7985" spans="2:3" x14ac:dyDescent="0.75">
      <c r="B7985" s="218">
        <v>7922</v>
      </c>
      <c r="C7985" s="217">
        <v>170.58526397251748</v>
      </c>
    </row>
    <row r="7986" spans="2:3" x14ac:dyDescent="0.75">
      <c r="B7986" s="218">
        <v>7923</v>
      </c>
      <c r="C7986" s="217">
        <v>161.18986523397396</v>
      </c>
    </row>
    <row r="7987" spans="2:3" x14ac:dyDescent="0.75">
      <c r="B7987" s="218">
        <v>7924</v>
      </c>
      <c r="C7987" s="217">
        <v>137.36816370609768</v>
      </c>
    </row>
    <row r="7988" spans="2:3" x14ac:dyDescent="0.75">
      <c r="B7988" s="218">
        <v>7925</v>
      </c>
      <c r="C7988" s="217">
        <v>165.05112065187052</v>
      </c>
    </row>
    <row r="7989" spans="2:3" x14ac:dyDescent="0.75">
      <c r="B7989" s="218">
        <v>7926</v>
      </c>
      <c r="C7989" s="217">
        <v>142.88663059868318</v>
      </c>
    </row>
    <row r="7990" spans="2:3" x14ac:dyDescent="0.75">
      <c r="B7990" s="218">
        <v>7927</v>
      </c>
      <c r="C7990" s="217">
        <v>124.3545010740777</v>
      </c>
    </row>
    <row r="7991" spans="2:3" x14ac:dyDescent="0.75">
      <c r="B7991" s="218">
        <v>7928</v>
      </c>
      <c r="C7991" s="217">
        <v>121.79416579394365</v>
      </c>
    </row>
    <row r="7992" spans="2:3" x14ac:dyDescent="0.75">
      <c r="B7992" s="218">
        <v>7929</v>
      </c>
      <c r="C7992" s="217">
        <v>136.47252347906155</v>
      </c>
    </row>
    <row r="7993" spans="2:3" x14ac:dyDescent="0.75">
      <c r="B7993" s="218">
        <v>7930</v>
      </c>
      <c r="C7993" s="217">
        <v>103.16937569350682</v>
      </c>
    </row>
    <row r="7994" spans="2:3" x14ac:dyDescent="0.75">
      <c r="B7994" s="218">
        <v>7931</v>
      </c>
      <c r="C7994" s="217">
        <v>122.56791951694063</v>
      </c>
    </row>
    <row r="7995" spans="2:3" x14ac:dyDescent="0.75">
      <c r="B7995" s="218">
        <v>7932</v>
      </c>
      <c r="C7995" s="217">
        <v>122.04497174990587</v>
      </c>
    </row>
    <row r="7996" spans="2:3" x14ac:dyDescent="0.75">
      <c r="B7996" s="218">
        <v>7933</v>
      </c>
      <c r="C7996" s="217">
        <v>122.78596265959536</v>
      </c>
    </row>
    <row r="7997" spans="2:3" x14ac:dyDescent="0.75">
      <c r="B7997" s="218">
        <v>7934</v>
      </c>
      <c r="C7997" s="217">
        <v>115.64787195444688</v>
      </c>
    </row>
    <row r="7998" spans="2:3" x14ac:dyDescent="0.75">
      <c r="B7998" s="218">
        <v>7935</v>
      </c>
      <c r="C7998" s="217">
        <v>182.5506109764373</v>
      </c>
    </row>
    <row r="7999" spans="2:3" x14ac:dyDescent="0.75">
      <c r="B7999" s="218">
        <v>7936</v>
      </c>
      <c r="C7999" s="217">
        <v>92.32678005019369</v>
      </c>
    </row>
    <row r="8000" spans="2:3" x14ac:dyDescent="0.75">
      <c r="B8000" s="218">
        <v>7937</v>
      </c>
      <c r="C8000" s="217">
        <v>148.29780673059804</v>
      </c>
    </row>
    <row r="8001" spans="2:3" x14ac:dyDescent="0.75">
      <c r="B8001" s="218">
        <v>7938</v>
      </c>
      <c r="C8001" s="217">
        <v>171.33559804665481</v>
      </c>
    </row>
    <row r="8002" spans="2:3" x14ac:dyDescent="0.75">
      <c r="B8002" s="218">
        <v>7939</v>
      </c>
      <c r="C8002" s="217">
        <v>124.19453773107296</v>
      </c>
    </row>
    <row r="8003" spans="2:3" x14ac:dyDescent="0.75">
      <c r="B8003" s="218">
        <v>7940</v>
      </c>
      <c r="C8003" s="217">
        <v>162.13511334635632</v>
      </c>
    </row>
    <row r="8004" spans="2:3" x14ac:dyDescent="0.75">
      <c r="B8004" s="218">
        <v>7941</v>
      </c>
      <c r="C8004" s="217">
        <v>127.04883521275485</v>
      </c>
    </row>
    <row r="8005" spans="2:3" x14ac:dyDescent="0.75">
      <c r="B8005" s="218">
        <v>7942</v>
      </c>
      <c r="C8005" s="217">
        <v>126.40020835517861</v>
      </c>
    </row>
    <row r="8006" spans="2:3" x14ac:dyDescent="0.75">
      <c r="B8006" s="218">
        <v>7943</v>
      </c>
      <c r="C8006" s="217">
        <v>159.25673510200531</v>
      </c>
    </row>
    <row r="8007" spans="2:3" x14ac:dyDescent="0.75">
      <c r="B8007" s="218">
        <v>7944</v>
      </c>
      <c r="C8007" s="217">
        <v>142.79837406742251</v>
      </c>
    </row>
    <row r="8008" spans="2:3" x14ac:dyDescent="0.75">
      <c r="B8008" s="218">
        <v>7945</v>
      </c>
      <c r="C8008" s="217">
        <v>115.66098643227549</v>
      </c>
    </row>
    <row r="8009" spans="2:3" x14ac:dyDescent="0.75">
      <c r="B8009" s="218">
        <v>7946</v>
      </c>
      <c r="C8009" s="217">
        <v>115.24142162601913</v>
      </c>
    </row>
    <row r="8010" spans="2:3" x14ac:dyDescent="0.75">
      <c r="B8010" s="218">
        <v>7947</v>
      </c>
      <c r="C8010" s="217">
        <v>157.29299493912464</v>
      </c>
    </row>
    <row r="8011" spans="2:3" x14ac:dyDescent="0.75">
      <c r="B8011" s="218">
        <v>7948</v>
      </c>
      <c r="C8011" s="217">
        <v>79.736575750788646</v>
      </c>
    </row>
    <row r="8012" spans="2:3" x14ac:dyDescent="0.75">
      <c r="B8012" s="218">
        <v>7949</v>
      </c>
      <c r="C8012" s="217">
        <v>143.66455836845975</v>
      </c>
    </row>
    <row r="8013" spans="2:3" x14ac:dyDescent="0.75">
      <c r="B8013" s="218">
        <v>7950</v>
      </c>
      <c r="C8013" s="217">
        <v>109.87392031414355</v>
      </c>
    </row>
    <row r="8014" spans="2:3" x14ac:dyDescent="0.75">
      <c r="B8014" s="218">
        <v>7951</v>
      </c>
      <c r="C8014" s="217">
        <v>99.464999222846942</v>
      </c>
    </row>
    <row r="8015" spans="2:3" x14ac:dyDescent="0.75">
      <c r="B8015" s="218">
        <v>7952</v>
      </c>
      <c r="C8015" s="217">
        <v>241.71192913593941</v>
      </c>
    </row>
    <row r="8016" spans="2:3" x14ac:dyDescent="0.75">
      <c r="B8016" s="218">
        <v>7953</v>
      </c>
      <c r="C8016" s="217">
        <v>103.83424900271156</v>
      </c>
    </row>
    <row r="8017" spans="2:3" x14ac:dyDescent="0.75">
      <c r="B8017" s="218">
        <v>7954</v>
      </c>
      <c r="C8017" s="217">
        <v>109.06584160542326</v>
      </c>
    </row>
    <row r="8018" spans="2:3" x14ac:dyDescent="0.75">
      <c r="B8018" s="218">
        <v>7955</v>
      </c>
      <c r="C8018" s="217">
        <v>105.48466224361428</v>
      </c>
    </row>
    <row r="8019" spans="2:3" x14ac:dyDescent="0.75">
      <c r="B8019" s="218">
        <v>7956</v>
      </c>
      <c r="C8019" s="217">
        <v>160.16783442832985</v>
      </c>
    </row>
    <row r="8020" spans="2:3" x14ac:dyDescent="0.75">
      <c r="B8020" s="218">
        <v>7957</v>
      </c>
      <c r="C8020" s="217">
        <v>156.62233820743486</v>
      </c>
    </row>
    <row r="8021" spans="2:3" x14ac:dyDescent="0.75">
      <c r="B8021" s="218">
        <v>7958</v>
      </c>
      <c r="C8021" s="217">
        <v>143.20413686373678</v>
      </c>
    </row>
    <row r="8022" spans="2:3" x14ac:dyDescent="0.75">
      <c r="B8022" s="218">
        <v>7959</v>
      </c>
      <c r="C8022" s="217">
        <v>162.74026830575556</v>
      </c>
    </row>
    <row r="8023" spans="2:3" x14ac:dyDescent="0.75">
      <c r="B8023" s="218">
        <v>7960</v>
      </c>
      <c r="C8023" s="217">
        <v>85.05061743177825</v>
      </c>
    </row>
    <row r="8024" spans="2:3" x14ac:dyDescent="0.75">
      <c r="B8024" s="218">
        <v>7961</v>
      </c>
      <c r="C8024" s="217">
        <v>91.394805780893932</v>
      </c>
    </row>
    <row r="8025" spans="2:3" x14ac:dyDescent="0.75">
      <c r="B8025" s="218">
        <v>7962</v>
      </c>
      <c r="C8025" s="217">
        <v>208.29594125465508</v>
      </c>
    </row>
    <row r="8026" spans="2:3" x14ac:dyDescent="0.75">
      <c r="B8026" s="218">
        <v>7963</v>
      </c>
      <c r="C8026" s="217">
        <v>114.2964327157096</v>
      </c>
    </row>
    <row r="8027" spans="2:3" x14ac:dyDescent="0.75">
      <c r="B8027" s="218">
        <v>7964</v>
      </c>
      <c r="C8027" s="217">
        <v>167.29959913632837</v>
      </c>
    </row>
    <row r="8028" spans="2:3" x14ac:dyDescent="0.75">
      <c r="B8028" s="218">
        <v>7965</v>
      </c>
      <c r="C8028" s="217">
        <v>89.303911844572042</v>
      </c>
    </row>
    <row r="8029" spans="2:3" x14ac:dyDescent="0.75">
      <c r="B8029" s="218">
        <v>7966</v>
      </c>
      <c r="C8029" s="217">
        <v>117.64726296924589</v>
      </c>
    </row>
    <row r="8030" spans="2:3" x14ac:dyDescent="0.75">
      <c r="B8030" s="218">
        <v>7967</v>
      </c>
      <c r="C8030" s="217">
        <v>93.895986198093723</v>
      </c>
    </row>
    <row r="8031" spans="2:3" x14ac:dyDescent="0.75">
      <c r="B8031" s="218">
        <v>7968</v>
      </c>
      <c r="C8031" s="217">
        <v>127.19820452546816</v>
      </c>
    </row>
    <row r="8032" spans="2:3" x14ac:dyDescent="0.75">
      <c r="B8032" s="218">
        <v>7969</v>
      </c>
      <c r="C8032" s="217">
        <v>96.157007475059359</v>
      </c>
    </row>
    <row r="8033" spans="2:3" x14ac:dyDescent="0.75">
      <c r="B8033" s="218">
        <v>7970</v>
      </c>
      <c r="C8033" s="217">
        <v>99.945270805671299</v>
      </c>
    </row>
    <row r="8034" spans="2:3" x14ac:dyDescent="0.75">
      <c r="B8034" s="218">
        <v>7971</v>
      </c>
      <c r="C8034" s="217">
        <v>119.513813609114</v>
      </c>
    </row>
    <row r="8035" spans="2:3" x14ac:dyDescent="0.75">
      <c r="B8035" s="218">
        <v>7972</v>
      </c>
      <c r="C8035" s="217">
        <v>145.54900656924895</v>
      </c>
    </row>
    <row r="8036" spans="2:3" x14ac:dyDescent="0.75">
      <c r="B8036" s="218">
        <v>7973</v>
      </c>
      <c r="C8036" s="217">
        <v>237.20867566504057</v>
      </c>
    </row>
    <row r="8037" spans="2:3" x14ac:dyDescent="0.75">
      <c r="B8037" s="218">
        <v>7974</v>
      </c>
      <c r="C8037" s="217">
        <v>92.628447723574467</v>
      </c>
    </row>
    <row r="8038" spans="2:3" x14ac:dyDescent="0.75">
      <c r="B8038" s="218">
        <v>7975</v>
      </c>
      <c r="C8038" s="217">
        <v>178.38331603906244</v>
      </c>
    </row>
    <row r="8039" spans="2:3" x14ac:dyDescent="0.75">
      <c r="B8039" s="218">
        <v>7976</v>
      </c>
      <c r="C8039" s="217">
        <v>237.09943933928662</v>
      </c>
    </row>
    <row r="8040" spans="2:3" x14ac:dyDescent="0.75">
      <c r="B8040" s="218">
        <v>7977</v>
      </c>
      <c r="C8040" s="217">
        <v>144.98776329672577</v>
      </c>
    </row>
    <row r="8041" spans="2:3" x14ac:dyDescent="0.75">
      <c r="B8041" s="218">
        <v>7978</v>
      </c>
      <c r="C8041" s="217">
        <v>110.26019347474627</v>
      </c>
    </row>
    <row r="8042" spans="2:3" x14ac:dyDescent="0.75">
      <c r="B8042" s="218">
        <v>7979</v>
      </c>
      <c r="C8042" s="217">
        <v>97.819014203536966</v>
      </c>
    </row>
    <row r="8043" spans="2:3" x14ac:dyDescent="0.75">
      <c r="B8043" s="218">
        <v>7980</v>
      </c>
      <c r="C8043" s="217">
        <v>127.27899588917303</v>
      </c>
    </row>
    <row r="8044" spans="2:3" x14ac:dyDescent="0.75">
      <c r="B8044" s="218">
        <v>7981</v>
      </c>
      <c r="C8044" s="217">
        <v>190.15618541596248</v>
      </c>
    </row>
    <row r="8045" spans="2:3" x14ac:dyDescent="0.75">
      <c r="B8045" s="218">
        <v>7982</v>
      </c>
      <c r="C8045" s="217">
        <v>101.53568759670797</v>
      </c>
    </row>
    <row r="8046" spans="2:3" x14ac:dyDescent="0.75">
      <c r="B8046" s="218">
        <v>7983</v>
      </c>
      <c r="C8046" s="217">
        <v>100.86355634369728</v>
      </c>
    </row>
    <row r="8047" spans="2:3" x14ac:dyDescent="0.75">
      <c r="B8047" s="218">
        <v>7984</v>
      </c>
      <c r="C8047" s="217">
        <v>150.45895793792863</v>
      </c>
    </row>
    <row r="8048" spans="2:3" x14ac:dyDescent="0.75">
      <c r="B8048" s="218">
        <v>7985</v>
      </c>
      <c r="C8048" s="217">
        <v>117.91746830496757</v>
      </c>
    </row>
    <row r="8049" spans="2:3" x14ac:dyDescent="0.75">
      <c r="B8049" s="218">
        <v>7986</v>
      </c>
      <c r="C8049" s="217">
        <v>117.80029898442969</v>
      </c>
    </row>
    <row r="8050" spans="2:3" x14ac:dyDescent="0.75">
      <c r="B8050" s="218">
        <v>7987</v>
      </c>
      <c r="C8050" s="217">
        <v>93.588584388236569</v>
      </c>
    </row>
    <row r="8051" spans="2:3" x14ac:dyDescent="0.75">
      <c r="B8051" s="218">
        <v>7988</v>
      </c>
      <c r="C8051" s="217">
        <v>162.06218790732592</v>
      </c>
    </row>
    <row r="8052" spans="2:3" x14ac:dyDescent="0.75">
      <c r="B8052" s="218">
        <v>7989</v>
      </c>
      <c r="C8052" s="217">
        <v>120.26544413443388</v>
      </c>
    </row>
    <row r="8053" spans="2:3" x14ac:dyDescent="0.75">
      <c r="B8053" s="218">
        <v>7990</v>
      </c>
      <c r="C8053" s="217">
        <v>89.132489310473161</v>
      </c>
    </row>
    <row r="8054" spans="2:3" x14ac:dyDescent="0.75">
      <c r="B8054" s="218">
        <v>7991</v>
      </c>
      <c r="C8054" s="217">
        <v>120.15557225499593</v>
      </c>
    </row>
    <row r="8055" spans="2:3" x14ac:dyDescent="0.75">
      <c r="B8055" s="218">
        <v>7992</v>
      </c>
      <c r="C8055" s="217">
        <v>87.142301924984508</v>
      </c>
    </row>
    <row r="8056" spans="2:3" x14ac:dyDescent="0.75">
      <c r="B8056" s="218">
        <v>7993</v>
      </c>
      <c r="C8056" s="217">
        <v>140.16255454694576</v>
      </c>
    </row>
    <row r="8057" spans="2:3" x14ac:dyDescent="0.75">
      <c r="B8057" s="218">
        <v>7994</v>
      </c>
      <c r="C8057" s="217">
        <v>160.1533893401099</v>
      </c>
    </row>
    <row r="8058" spans="2:3" x14ac:dyDescent="0.75">
      <c r="B8058" s="218">
        <v>7995</v>
      </c>
      <c r="C8058" s="217">
        <v>104.5469181107801</v>
      </c>
    </row>
    <row r="8059" spans="2:3" x14ac:dyDescent="0.75">
      <c r="B8059" s="218">
        <v>7996</v>
      </c>
      <c r="C8059" s="217">
        <v>99.870560971177639</v>
      </c>
    </row>
    <row r="8060" spans="2:3" x14ac:dyDescent="0.75">
      <c r="B8060" s="218">
        <v>7997</v>
      </c>
      <c r="C8060" s="217">
        <v>139.29089877536677</v>
      </c>
    </row>
    <row r="8061" spans="2:3" x14ac:dyDescent="0.75">
      <c r="B8061" s="218">
        <v>7998</v>
      </c>
      <c r="C8061" s="217">
        <v>71.861253115601684</v>
      </c>
    </row>
    <row r="8062" spans="2:3" x14ac:dyDescent="0.75">
      <c r="B8062" s="218">
        <v>7999</v>
      </c>
      <c r="C8062" s="217">
        <v>138.96786707887586</v>
      </c>
    </row>
    <row r="8063" spans="2:3" x14ac:dyDescent="0.75">
      <c r="B8063" s="218">
        <v>8000</v>
      </c>
      <c r="C8063" s="217">
        <v>109.99485468510078</v>
      </c>
    </row>
    <row r="8064" spans="2:3" x14ac:dyDescent="0.75">
      <c r="B8064" s="218">
        <v>8001</v>
      </c>
      <c r="C8064" s="217">
        <v>157.58772276177015</v>
      </c>
    </row>
    <row r="8065" spans="2:3" x14ac:dyDescent="0.75">
      <c r="B8065" s="218">
        <v>8002</v>
      </c>
      <c r="C8065" s="217">
        <v>149.42259204947658</v>
      </c>
    </row>
    <row r="8066" spans="2:3" x14ac:dyDescent="0.75">
      <c r="B8066" s="218">
        <v>8003</v>
      </c>
      <c r="C8066" s="217">
        <v>111.51249251157077</v>
      </c>
    </row>
    <row r="8067" spans="2:3" x14ac:dyDescent="0.75">
      <c r="B8067" s="218">
        <v>8004</v>
      </c>
      <c r="C8067" s="217">
        <v>146.73422606659975</v>
      </c>
    </row>
    <row r="8068" spans="2:3" x14ac:dyDescent="0.75">
      <c r="B8068" s="218">
        <v>8005</v>
      </c>
      <c r="C8068" s="217">
        <v>140.31138115941812</v>
      </c>
    </row>
    <row r="8069" spans="2:3" x14ac:dyDescent="0.75">
      <c r="B8069" s="218">
        <v>8006</v>
      </c>
      <c r="C8069" s="217">
        <v>162.44035630423096</v>
      </c>
    </row>
    <row r="8070" spans="2:3" x14ac:dyDescent="0.75">
      <c r="B8070" s="218">
        <v>8007</v>
      </c>
      <c r="C8070" s="217">
        <v>155.74657825608099</v>
      </c>
    </row>
    <row r="8071" spans="2:3" x14ac:dyDescent="0.75">
      <c r="B8071" s="218">
        <v>8008</v>
      </c>
      <c r="C8071" s="217">
        <v>177.17686315938596</v>
      </c>
    </row>
    <row r="8072" spans="2:3" x14ac:dyDescent="0.75">
      <c r="B8072" s="218">
        <v>8009</v>
      </c>
      <c r="C8072" s="217">
        <v>190.64912668991241</v>
      </c>
    </row>
    <row r="8073" spans="2:3" x14ac:dyDescent="0.75">
      <c r="B8073" s="218">
        <v>8010</v>
      </c>
      <c r="C8073" s="217">
        <v>176.06525127115776</v>
      </c>
    </row>
    <row r="8074" spans="2:3" x14ac:dyDescent="0.75">
      <c r="B8074" s="218">
        <v>8011</v>
      </c>
      <c r="C8074" s="217">
        <v>108.2301819232804</v>
      </c>
    </row>
    <row r="8075" spans="2:3" x14ac:dyDescent="0.75">
      <c r="B8075" s="218">
        <v>8012</v>
      </c>
      <c r="C8075" s="217">
        <v>90.510516815992531</v>
      </c>
    </row>
    <row r="8076" spans="2:3" x14ac:dyDescent="0.75">
      <c r="B8076" s="218">
        <v>8013</v>
      </c>
      <c r="C8076" s="217">
        <v>149.72326498132776</v>
      </c>
    </row>
    <row r="8077" spans="2:3" x14ac:dyDescent="0.75">
      <c r="B8077" s="218">
        <v>8014</v>
      </c>
      <c r="C8077" s="217">
        <v>144.27448656932594</v>
      </c>
    </row>
    <row r="8078" spans="2:3" x14ac:dyDescent="0.75">
      <c r="B8078" s="218">
        <v>8015</v>
      </c>
      <c r="C8078" s="217">
        <v>153.05228835814799</v>
      </c>
    </row>
    <row r="8079" spans="2:3" x14ac:dyDescent="0.75">
      <c r="B8079" s="218">
        <v>8016</v>
      </c>
      <c r="C8079" s="217">
        <v>117.36980227762594</v>
      </c>
    </row>
    <row r="8080" spans="2:3" x14ac:dyDescent="0.75">
      <c r="B8080" s="218">
        <v>8017</v>
      </c>
      <c r="C8080" s="217">
        <v>126.84896338752009</v>
      </c>
    </row>
    <row r="8081" spans="2:3" x14ac:dyDescent="0.75">
      <c r="B8081" s="218">
        <v>8018</v>
      </c>
      <c r="C8081" s="217">
        <v>113.71699803744798</v>
      </c>
    </row>
    <row r="8082" spans="2:3" x14ac:dyDescent="0.75">
      <c r="B8082" s="218">
        <v>8019</v>
      </c>
      <c r="C8082" s="217">
        <v>142.97398900624773</v>
      </c>
    </row>
    <row r="8083" spans="2:3" x14ac:dyDescent="0.75">
      <c r="B8083" s="218">
        <v>8020</v>
      </c>
      <c r="C8083" s="217">
        <v>245.58760665855189</v>
      </c>
    </row>
    <row r="8084" spans="2:3" x14ac:dyDescent="0.75">
      <c r="B8084" s="218">
        <v>8021</v>
      </c>
      <c r="C8084" s="217">
        <v>204.80336430966136</v>
      </c>
    </row>
    <row r="8085" spans="2:3" x14ac:dyDescent="0.75">
      <c r="B8085" s="218">
        <v>8022</v>
      </c>
      <c r="C8085" s="217">
        <v>151.15505829508555</v>
      </c>
    </row>
    <row r="8086" spans="2:3" x14ac:dyDescent="0.75">
      <c r="B8086" s="218">
        <v>8023</v>
      </c>
      <c r="C8086" s="217">
        <v>148.61031735215883</v>
      </c>
    </row>
    <row r="8087" spans="2:3" x14ac:dyDescent="0.75">
      <c r="B8087" s="218">
        <v>8024</v>
      </c>
      <c r="C8087" s="217">
        <v>119.29371214215034</v>
      </c>
    </row>
    <row r="8088" spans="2:3" x14ac:dyDescent="0.75">
      <c r="B8088" s="218">
        <v>8025</v>
      </c>
      <c r="C8088" s="217">
        <v>117.66393827225669</v>
      </c>
    </row>
    <row r="8089" spans="2:3" x14ac:dyDescent="0.75">
      <c r="B8089" s="218">
        <v>8026</v>
      </c>
      <c r="C8089" s="217">
        <v>95.833024732975588</v>
      </c>
    </row>
    <row r="8090" spans="2:3" x14ac:dyDescent="0.75">
      <c r="B8090" s="218">
        <v>8027</v>
      </c>
      <c r="C8090" s="217">
        <v>75.513363632448929</v>
      </c>
    </row>
    <row r="8091" spans="2:3" x14ac:dyDescent="0.75">
      <c r="B8091" s="218">
        <v>8028</v>
      </c>
      <c r="C8091" s="217">
        <v>87.258535757651188</v>
      </c>
    </row>
    <row r="8092" spans="2:3" x14ac:dyDescent="0.75">
      <c r="B8092" s="218">
        <v>8029</v>
      </c>
      <c r="C8092" s="217">
        <v>98.768388548118409</v>
      </c>
    </row>
    <row r="8093" spans="2:3" x14ac:dyDescent="0.75">
      <c r="B8093" s="218">
        <v>8030</v>
      </c>
      <c r="C8093" s="217">
        <v>128.87092326111909</v>
      </c>
    </row>
    <row r="8094" spans="2:3" x14ac:dyDescent="0.75">
      <c r="B8094" s="218">
        <v>8031</v>
      </c>
      <c r="C8094" s="217">
        <v>133.6073617510105</v>
      </c>
    </row>
    <row r="8095" spans="2:3" x14ac:dyDescent="0.75">
      <c r="B8095" s="218">
        <v>8032</v>
      </c>
      <c r="C8095" s="217">
        <v>131.92075672992601</v>
      </c>
    </row>
    <row r="8096" spans="2:3" x14ac:dyDescent="0.75">
      <c r="B8096" s="218">
        <v>8033</v>
      </c>
      <c r="C8096" s="217">
        <v>164.74290543749376</v>
      </c>
    </row>
    <row r="8097" spans="2:3" x14ac:dyDescent="0.75">
      <c r="B8097" s="218">
        <v>8034</v>
      </c>
      <c r="C8097" s="217">
        <v>129.8586591710534</v>
      </c>
    </row>
    <row r="8098" spans="2:3" x14ac:dyDescent="0.75">
      <c r="B8098" s="218">
        <v>8035</v>
      </c>
      <c r="C8098" s="217">
        <v>169.31667683939887</v>
      </c>
    </row>
    <row r="8099" spans="2:3" x14ac:dyDescent="0.75">
      <c r="B8099" s="218">
        <v>8036</v>
      </c>
      <c r="C8099" s="217">
        <v>154.41368357208634</v>
      </c>
    </row>
    <row r="8100" spans="2:3" x14ac:dyDescent="0.75">
      <c r="B8100" s="218">
        <v>8037</v>
      </c>
      <c r="C8100" s="217">
        <v>124.68854550651025</v>
      </c>
    </row>
    <row r="8101" spans="2:3" x14ac:dyDescent="0.75">
      <c r="B8101" s="218">
        <v>8038</v>
      </c>
      <c r="C8101" s="217">
        <v>178.24223318252618</v>
      </c>
    </row>
    <row r="8102" spans="2:3" x14ac:dyDescent="0.75">
      <c r="B8102" s="218">
        <v>8039</v>
      </c>
      <c r="C8102" s="217">
        <v>137.41077316732637</v>
      </c>
    </row>
    <row r="8103" spans="2:3" x14ac:dyDescent="0.75">
      <c r="B8103" s="218">
        <v>8040</v>
      </c>
      <c r="C8103" s="217">
        <v>112.63333168179773</v>
      </c>
    </row>
    <row r="8104" spans="2:3" x14ac:dyDescent="0.75">
      <c r="B8104" s="218">
        <v>8041</v>
      </c>
      <c r="C8104" s="217">
        <v>143.84779937925961</v>
      </c>
    </row>
    <row r="8105" spans="2:3" x14ac:dyDescent="0.75">
      <c r="B8105" s="218">
        <v>8042</v>
      </c>
      <c r="C8105" s="217">
        <v>147.16840362553174</v>
      </c>
    </row>
    <row r="8106" spans="2:3" x14ac:dyDescent="0.75">
      <c r="B8106" s="218">
        <v>8043</v>
      </c>
      <c r="C8106" s="217">
        <v>110.89759285929009</v>
      </c>
    </row>
    <row r="8107" spans="2:3" x14ac:dyDescent="0.75">
      <c r="B8107" s="218">
        <v>8044</v>
      </c>
      <c r="C8107" s="217">
        <v>118.04087630049813</v>
      </c>
    </row>
    <row r="8108" spans="2:3" x14ac:dyDescent="0.75">
      <c r="B8108" s="218">
        <v>8045</v>
      </c>
      <c r="C8108" s="217">
        <v>130.59750502728684</v>
      </c>
    </row>
    <row r="8109" spans="2:3" x14ac:dyDescent="0.75">
      <c r="B8109" s="218">
        <v>8046</v>
      </c>
      <c r="C8109" s="217">
        <v>84.51916252918133</v>
      </c>
    </row>
    <row r="8110" spans="2:3" x14ac:dyDescent="0.75">
      <c r="B8110" s="218">
        <v>8047</v>
      </c>
      <c r="C8110" s="217">
        <v>133.36211869482784</v>
      </c>
    </row>
    <row r="8111" spans="2:3" x14ac:dyDescent="0.75">
      <c r="B8111" s="218">
        <v>8048</v>
      </c>
      <c r="C8111" s="217">
        <v>105.68014533199414</v>
      </c>
    </row>
    <row r="8112" spans="2:3" x14ac:dyDescent="0.75">
      <c r="B8112" s="218">
        <v>8049</v>
      </c>
      <c r="C8112" s="217">
        <v>261.03704592612934</v>
      </c>
    </row>
    <row r="8113" spans="2:3" x14ac:dyDescent="0.75">
      <c r="B8113" s="218">
        <v>8050</v>
      </c>
      <c r="C8113" s="217">
        <v>139.35654810928796</v>
      </c>
    </row>
    <row r="8114" spans="2:3" x14ac:dyDescent="0.75">
      <c r="B8114" s="218">
        <v>8051</v>
      </c>
      <c r="C8114" s="217">
        <v>107.46580764131143</v>
      </c>
    </row>
    <row r="8115" spans="2:3" x14ac:dyDescent="0.75">
      <c r="B8115" s="218">
        <v>8052</v>
      </c>
      <c r="C8115" s="217">
        <v>130.66383953786695</v>
      </c>
    </row>
    <row r="8116" spans="2:3" x14ac:dyDescent="0.75">
      <c r="B8116" s="218">
        <v>8053</v>
      </c>
      <c r="C8116" s="217">
        <v>130.23853323710824</v>
      </c>
    </row>
    <row r="8117" spans="2:3" x14ac:dyDescent="0.75">
      <c r="B8117" s="218">
        <v>8054</v>
      </c>
      <c r="C8117" s="217">
        <v>108.49743841336485</v>
      </c>
    </row>
    <row r="8118" spans="2:3" x14ac:dyDescent="0.75">
      <c r="B8118" s="218">
        <v>8055</v>
      </c>
      <c r="C8118" s="217">
        <v>103.80861638861541</v>
      </c>
    </row>
    <row r="8119" spans="2:3" x14ac:dyDescent="0.75">
      <c r="B8119" s="218">
        <v>8056</v>
      </c>
      <c r="C8119" s="217">
        <v>118.37811300238153</v>
      </c>
    </row>
    <row r="8120" spans="2:3" x14ac:dyDescent="0.75">
      <c r="B8120" s="218">
        <v>8057</v>
      </c>
      <c r="C8120" s="217">
        <v>86.09585468706635</v>
      </c>
    </row>
    <row r="8121" spans="2:3" x14ac:dyDescent="0.75">
      <c r="B8121" s="218">
        <v>8058</v>
      </c>
      <c r="C8121" s="217">
        <v>121.51201782239818</v>
      </c>
    </row>
    <row r="8122" spans="2:3" x14ac:dyDescent="0.75">
      <c r="B8122" s="218">
        <v>8059</v>
      </c>
      <c r="C8122" s="217">
        <v>120.79567669540842</v>
      </c>
    </row>
    <row r="8123" spans="2:3" x14ac:dyDescent="0.75">
      <c r="B8123" s="218">
        <v>8060</v>
      </c>
      <c r="C8123" s="217">
        <v>113.87334456881142</v>
      </c>
    </row>
    <row r="8124" spans="2:3" x14ac:dyDescent="0.75">
      <c r="B8124" s="218">
        <v>8061</v>
      </c>
      <c r="C8124" s="217">
        <v>123.22008427219306</v>
      </c>
    </row>
    <row r="8125" spans="2:3" x14ac:dyDescent="0.75">
      <c r="B8125" s="218">
        <v>8062</v>
      </c>
      <c r="C8125" s="217">
        <v>97.937408629795982</v>
      </c>
    </row>
    <row r="8126" spans="2:3" x14ac:dyDescent="0.75">
      <c r="B8126" s="218">
        <v>8063</v>
      </c>
      <c r="C8126" s="217">
        <v>77.86304117057027</v>
      </c>
    </row>
    <row r="8127" spans="2:3" x14ac:dyDescent="0.75">
      <c r="B8127" s="218">
        <v>8064</v>
      </c>
      <c r="C8127" s="217">
        <v>98.67212432068446</v>
      </c>
    </row>
    <row r="8128" spans="2:3" x14ac:dyDescent="0.75">
      <c r="B8128" s="218">
        <v>8065</v>
      </c>
      <c r="C8128" s="217">
        <v>136.2088105737198</v>
      </c>
    </row>
    <row r="8129" spans="2:3" x14ac:dyDescent="0.75">
      <c r="B8129" s="218">
        <v>8066</v>
      </c>
      <c r="C8129" s="217">
        <v>116.53326367905002</v>
      </c>
    </row>
    <row r="8130" spans="2:3" x14ac:dyDescent="0.75">
      <c r="B8130" s="218">
        <v>8067</v>
      </c>
      <c r="C8130" s="217">
        <v>100.79049299067118</v>
      </c>
    </row>
    <row r="8131" spans="2:3" x14ac:dyDescent="0.75">
      <c r="B8131" s="218">
        <v>8068</v>
      </c>
      <c r="C8131" s="217">
        <v>155.31128152794568</v>
      </c>
    </row>
    <row r="8132" spans="2:3" x14ac:dyDescent="0.75">
      <c r="B8132" s="218">
        <v>8069</v>
      </c>
      <c r="C8132" s="217">
        <v>149.8504667112035</v>
      </c>
    </row>
    <row r="8133" spans="2:3" x14ac:dyDescent="0.75">
      <c r="B8133" s="218">
        <v>8070</v>
      </c>
      <c r="C8133" s="217">
        <v>154.1125168357986</v>
      </c>
    </row>
    <row r="8134" spans="2:3" x14ac:dyDescent="0.75">
      <c r="B8134" s="218">
        <v>8071</v>
      </c>
      <c r="C8134" s="217">
        <v>117.23617933317172</v>
      </c>
    </row>
    <row r="8135" spans="2:3" x14ac:dyDescent="0.75">
      <c r="B8135" s="218">
        <v>8072</v>
      </c>
      <c r="C8135" s="217">
        <v>194.42729971142748</v>
      </c>
    </row>
    <row r="8136" spans="2:3" x14ac:dyDescent="0.75">
      <c r="B8136" s="218">
        <v>8073</v>
      </c>
      <c r="C8136" s="217">
        <v>168.33373233320953</v>
      </c>
    </row>
    <row r="8137" spans="2:3" x14ac:dyDescent="0.75">
      <c r="B8137" s="218">
        <v>8074</v>
      </c>
      <c r="C8137" s="217">
        <v>143.83508903780378</v>
      </c>
    </row>
    <row r="8138" spans="2:3" x14ac:dyDescent="0.75">
      <c r="B8138" s="218">
        <v>8075</v>
      </c>
      <c r="C8138" s="217">
        <v>77.665956446283516</v>
      </c>
    </row>
    <row r="8139" spans="2:3" x14ac:dyDescent="0.75">
      <c r="B8139" s="218">
        <v>8076</v>
      </c>
      <c r="C8139" s="217">
        <v>146.26293330148002</v>
      </c>
    </row>
    <row r="8140" spans="2:3" x14ac:dyDescent="0.75">
      <c r="B8140" s="218">
        <v>8077</v>
      </c>
      <c r="C8140" s="217">
        <v>163.91593186612019</v>
      </c>
    </row>
    <row r="8141" spans="2:3" x14ac:dyDescent="0.75">
      <c r="B8141" s="218">
        <v>8078</v>
      </c>
      <c r="C8141" s="217">
        <v>169.19036431785935</v>
      </c>
    </row>
    <row r="8142" spans="2:3" x14ac:dyDescent="0.75">
      <c r="B8142" s="218">
        <v>8079</v>
      </c>
      <c r="C8142" s="217">
        <v>141.27504772682721</v>
      </c>
    </row>
    <row r="8143" spans="2:3" x14ac:dyDescent="0.75">
      <c r="B8143" s="218">
        <v>8080</v>
      </c>
      <c r="C8143" s="217">
        <v>91.373213386917314</v>
      </c>
    </row>
    <row r="8144" spans="2:3" x14ac:dyDescent="0.75">
      <c r="B8144" s="218">
        <v>8081</v>
      </c>
      <c r="C8144" s="217">
        <v>133.2072202749082</v>
      </c>
    </row>
    <row r="8145" spans="2:3" x14ac:dyDescent="0.75">
      <c r="B8145" s="218">
        <v>8082</v>
      </c>
      <c r="C8145" s="217">
        <v>118.25490830255613</v>
      </c>
    </row>
    <row r="8146" spans="2:3" x14ac:dyDescent="0.75">
      <c r="B8146" s="218">
        <v>8083</v>
      </c>
      <c r="C8146" s="217">
        <v>157.14817435372794</v>
      </c>
    </row>
    <row r="8147" spans="2:3" x14ac:dyDescent="0.75">
      <c r="B8147" s="218">
        <v>8084</v>
      </c>
      <c r="C8147" s="217">
        <v>122.78194304377423</v>
      </c>
    </row>
    <row r="8148" spans="2:3" x14ac:dyDescent="0.75">
      <c r="B8148" s="218">
        <v>8085</v>
      </c>
      <c r="C8148" s="217">
        <v>165.86615190903731</v>
      </c>
    </row>
    <row r="8149" spans="2:3" x14ac:dyDescent="0.75">
      <c r="B8149" s="218">
        <v>8086</v>
      </c>
      <c r="C8149" s="217">
        <v>162.43040903680892</v>
      </c>
    </row>
    <row r="8150" spans="2:3" x14ac:dyDescent="0.75">
      <c r="B8150" s="218">
        <v>8087</v>
      </c>
      <c r="C8150" s="217">
        <v>128.79078622605607</v>
      </c>
    </row>
    <row r="8151" spans="2:3" x14ac:dyDescent="0.75">
      <c r="B8151" s="218">
        <v>8088</v>
      </c>
      <c r="C8151" s="217">
        <v>102.14066195149415</v>
      </c>
    </row>
    <row r="8152" spans="2:3" x14ac:dyDescent="0.75">
      <c r="B8152" s="218">
        <v>8089</v>
      </c>
      <c r="C8152" s="217">
        <v>88.015500266636252</v>
      </c>
    </row>
    <row r="8153" spans="2:3" x14ac:dyDescent="0.75">
      <c r="B8153" s="218">
        <v>8090</v>
      </c>
      <c r="C8153" s="217">
        <v>188.2329943448517</v>
      </c>
    </row>
    <row r="8154" spans="2:3" x14ac:dyDescent="0.75">
      <c r="B8154" s="218">
        <v>8091</v>
      </c>
      <c r="C8154" s="217">
        <v>132.78568351572787</v>
      </c>
    </row>
    <row r="8155" spans="2:3" x14ac:dyDescent="0.75">
      <c r="B8155" s="218">
        <v>8092</v>
      </c>
      <c r="C8155" s="217">
        <v>85.194221964220517</v>
      </c>
    </row>
    <row r="8156" spans="2:3" x14ac:dyDescent="0.75">
      <c r="B8156" s="218">
        <v>8093</v>
      </c>
      <c r="C8156" s="217">
        <v>90.667274395381753</v>
      </c>
    </row>
    <row r="8157" spans="2:3" x14ac:dyDescent="0.75">
      <c r="B8157" s="218">
        <v>8094</v>
      </c>
      <c r="C8157" s="217">
        <v>94.388388312035659</v>
      </c>
    </row>
    <row r="8158" spans="2:3" x14ac:dyDescent="0.75">
      <c r="B8158" s="218">
        <v>8095</v>
      </c>
      <c r="C8158" s="217">
        <v>110.0294834482291</v>
      </c>
    </row>
    <row r="8159" spans="2:3" x14ac:dyDescent="0.75">
      <c r="B8159" s="218">
        <v>8096</v>
      </c>
      <c r="C8159" s="217">
        <v>124.40204486130372</v>
      </c>
    </row>
    <row r="8160" spans="2:3" x14ac:dyDescent="0.75">
      <c r="B8160" s="218">
        <v>8097</v>
      </c>
      <c r="C8160" s="217">
        <v>67.316931350462397</v>
      </c>
    </row>
    <row r="8161" spans="2:3" x14ac:dyDescent="0.75">
      <c r="B8161" s="218">
        <v>8098</v>
      </c>
      <c r="C8161" s="217">
        <v>205.02886750313027</v>
      </c>
    </row>
    <row r="8162" spans="2:3" x14ac:dyDescent="0.75">
      <c r="B8162" s="218">
        <v>8099</v>
      </c>
      <c r="C8162" s="217">
        <v>114.72564329184979</v>
      </c>
    </row>
    <row r="8163" spans="2:3" x14ac:dyDescent="0.75">
      <c r="B8163" s="218">
        <v>8100</v>
      </c>
      <c r="C8163" s="217">
        <v>105.6283910212879</v>
      </c>
    </row>
    <row r="8164" spans="2:3" x14ac:dyDescent="0.75">
      <c r="B8164" s="218">
        <v>8101</v>
      </c>
      <c r="C8164" s="217">
        <v>177.20647121924785</v>
      </c>
    </row>
    <row r="8165" spans="2:3" x14ac:dyDescent="0.75">
      <c r="B8165" s="218">
        <v>8102</v>
      </c>
      <c r="C8165" s="217">
        <v>181.79514571367852</v>
      </c>
    </row>
    <row r="8166" spans="2:3" x14ac:dyDescent="0.75">
      <c r="B8166" s="218">
        <v>8103</v>
      </c>
      <c r="C8166" s="217">
        <v>150.19090412591953</v>
      </c>
    </row>
    <row r="8167" spans="2:3" x14ac:dyDescent="0.75">
      <c r="B8167" s="218">
        <v>8104</v>
      </c>
      <c r="C8167" s="217">
        <v>125.10237466370796</v>
      </c>
    </row>
    <row r="8168" spans="2:3" x14ac:dyDescent="0.75">
      <c r="B8168" s="218">
        <v>8105</v>
      </c>
      <c r="C8168" s="217">
        <v>141.41312731568954</v>
      </c>
    </row>
    <row r="8169" spans="2:3" x14ac:dyDescent="0.75">
      <c r="B8169" s="218">
        <v>8106</v>
      </c>
      <c r="C8169" s="217">
        <v>114.48104790581523</v>
      </c>
    </row>
    <row r="8170" spans="2:3" x14ac:dyDescent="0.75">
      <c r="B8170" s="218">
        <v>8107</v>
      </c>
      <c r="C8170" s="217">
        <v>85.682395121144182</v>
      </c>
    </row>
    <row r="8171" spans="2:3" x14ac:dyDescent="0.75">
      <c r="B8171" s="218">
        <v>8108</v>
      </c>
      <c r="C8171" s="217">
        <v>164.89121462680029</v>
      </c>
    </row>
    <row r="8172" spans="2:3" x14ac:dyDescent="0.75">
      <c r="B8172" s="218">
        <v>8109</v>
      </c>
      <c r="C8172" s="217">
        <v>109.75451765078213</v>
      </c>
    </row>
    <row r="8173" spans="2:3" x14ac:dyDescent="0.75">
      <c r="B8173" s="218">
        <v>8110</v>
      </c>
      <c r="C8173" s="217">
        <v>93.556604729263427</v>
      </c>
    </row>
    <row r="8174" spans="2:3" x14ac:dyDescent="0.75">
      <c r="B8174" s="218">
        <v>8111</v>
      </c>
      <c r="C8174" s="217">
        <v>88.834224264883076</v>
      </c>
    </row>
    <row r="8175" spans="2:3" x14ac:dyDescent="0.75">
      <c r="B8175" s="218">
        <v>8112</v>
      </c>
      <c r="C8175" s="217">
        <v>146.74852590250151</v>
      </c>
    </row>
    <row r="8176" spans="2:3" x14ac:dyDescent="0.75">
      <c r="B8176" s="218">
        <v>8113</v>
      </c>
      <c r="C8176" s="217">
        <v>110.16306627829651</v>
      </c>
    </row>
    <row r="8177" spans="2:3" x14ac:dyDescent="0.75">
      <c r="B8177" s="218">
        <v>8114</v>
      </c>
      <c r="C8177" s="217">
        <v>132.17893660648298</v>
      </c>
    </row>
    <row r="8178" spans="2:3" x14ac:dyDescent="0.75">
      <c r="B8178" s="218">
        <v>8115</v>
      </c>
      <c r="C8178" s="217">
        <v>149.73240816860101</v>
      </c>
    </row>
    <row r="8179" spans="2:3" x14ac:dyDescent="0.75">
      <c r="B8179" s="218">
        <v>8116</v>
      </c>
      <c r="C8179" s="217">
        <v>118.65948062497016</v>
      </c>
    </row>
    <row r="8180" spans="2:3" x14ac:dyDescent="0.75">
      <c r="B8180" s="218">
        <v>8117</v>
      </c>
      <c r="C8180" s="217">
        <v>135.77379467863878</v>
      </c>
    </row>
    <row r="8181" spans="2:3" x14ac:dyDescent="0.75">
      <c r="B8181" s="218">
        <v>8118</v>
      </c>
      <c r="C8181" s="217">
        <v>145.9906349830278</v>
      </c>
    </row>
    <row r="8182" spans="2:3" x14ac:dyDescent="0.75">
      <c r="B8182" s="218">
        <v>8119</v>
      </c>
      <c r="C8182" s="217">
        <v>182.26047242304281</v>
      </c>
    </row>
    <row r="8183" spans="2:3" x14ac:dyDescent="0.75">
      <c r="B8183" s="218">
        <v>8120</v>
      </c>
      <c r="C8183" s="217">
        <v>129.94487127998985</v>
      </c>
    </row>
    <row r="8184" spans="2:3" x14ac:dyDescent="0.75">
      <c r="B8184" s="218">
        <v>8121</v>
      </c>
      <c r="C8184" s="217">
        <v>62.840933187468195</v>
      </c>
    </row>
    <row r="8185" spans="2:3" x14ac:dyDescent="0.75">
      <c r="B8185" s="218">
        <v>8122</v>
      </c>
      <c r="C8185" s="217">
        <v>82.856093634689984</v>
      </c>
    </row>
    <row r="8186" spans="2:3" x14ac:dyDescent="0.75">
      <c r="B8186" s="218">
        <v>8123</v>
      </c>
      <c r="C8186" s="217">
        <v>101.33101023162392</v>
      </c>
    </row>
    <row r="8187" spans="2:3" x14ac:dyDescent="0.75">
      <c r="B8187" s="218">
        <v>8124</v>
      </c>
      <c r="C8187" s="217">
        <v>106.17373137863231</v>
      </c>
    </row>
    <row r="8188" spans="2:3" x14ac:dyDescent="0.75">
      <c r="B8188" s="218">
        <v>8125</v>
      </c>
      <c r="C8188" s="217">
        <v>88.033851071267705</v>
      </c>
    </row>
    <row r="8189" spans="2:3" x14ac:dyDescent="0.75">
      <c r="B8189" s="218">
        <v>8126</v>
      </c>
      <c r="C8189" s="217">
        <v>160.62514120224998</v>
      </c>
    </row>
    <row r="8190" spans="2:3" x14ac:dyDescent="0.75">
      <c r="B8190" s="218">
        <v>8127</v>
      </c>
      <c r="C8190" s="217">
        <v>99.942531895607488</v>
      </c>
    </row>
    <row r="8191" spans="2:3" x14ac:dyDescent="0.75">
      <c r="B8191" s="218">
        <v>8128</v>
      </c>
      <c r="C8191" s="217">
        <v>157.61730138009733</v>
      </c>
    </row>
    <row r="8192" spans="2:3" x14ac:dyDescent="0.75">
      <c r="B8192" s="218">
        <v>8129</v>
      </c>
      <c r="C8192" s="217">
        <v>209.40776272464731</v>
      </c>
    </row>
    <row r="8193" spans="2:3" x14ac:dyDescent="0.75">
      <c r="B8193" s="218">
        <v>8130</v>
      </c>
      <c r="C8193" s="217">
        <v>75.738937570630213</v>
      </c>
    </row>
    <row r="8194" spans="2:3" x14ac:dyDescent="0.75">
      <c r="B8194" s="218">
        <v>8131</v>
      </c>
      <c r="C8194" s="217">
        <v>130.15657604151028</v>
      </c>
    </row>
    <row r="8195" spans="2:3" x14ac:dyDescent="0.75">
      <c r="B8195" s="218">
        <v>8132</v>
      </c>
      <c r="C8195" s="217">
        <v>91.631809206924842</v>
      </c>
    </row>
    <row r="8196" spans="2:3" x14ac:dyDescent="0.75">
      <c r="B8196" s="218">
        <v>8133</v>
      </c>
      <c r="C8196" s="217">
        <v>141.3291038958391</v>
      </c>
    </row>
    <row r="8197" spans="2:3" x14ac:dyDescent="0.75">
      <c r="B8197" s="218">
        <v>8134</v>
      </c>
      <c r="C8197" s="217">
        <v>116.81960987339579</v>
      </c>
    </row>
    <row r="8198" spans="2:3" x14ac:dyDescent="0.75">
      <c r="B8198" s="218">
        <v>8135</v>
      </c>
      <c r="C8198" s="217">
        <v>81.734096917691673</v>
      </c>
    </row>
    <row r="8199" spans="2:3" x14ac:dyDescent="0.75">
      <c r="B8199" s="218">
        <v>8136</v>
      </c>
      <c r="C8199" s="217">
        <v>122.68001676373696</v>
      </c>
    </row>
    <row r="8200" spans="2:3" x14ac:dyDescent="0.75">
      <c r="B8200" s="218">
        <v>8137</v>
      </c>
      <c r="C8200" s="217">
        <v>132.18306281121485</v>
      </c>
    </row>
    <row r="8201" spans="2:3" x14ac:dyDescent="0.75">
      <c r="B8201" s="218">
        <v>8138</v>
      </c>
      <c r="C8201" s="217">
        <v>120.34667316487395</v>
      </c>
    </row>
    <row r="8202" spans="2:3" x14ac:dyDescent="0.75">
      <c r="B8202" s="218">
        <v>8139</v>
      </c>
      <c r="C8202" s="217">
        <v>104.25852437270625</v>
      </c>
    </row>
    <row r="8203" spans="2:3" x14ac:dyDescent="0.75">
      <c r="B8203" s="218">
        <v>8140</v>
      </c>
      <c r="C8203" s="217">
        <v>122.17505315547027</v>
      </c>
    </row>
    <row r="8204" spans="2:3" x14ac:dyDescent="0.75">
      <c r="B8204" s="218">
        <v>8141</v>
      </c>
      <c r="C8204" s="217">
        <v>167.00415114808405</v>
      </c>
    </row>
    <row r="8205" spans="2:3" x14ac:dyDescent="0.75">
      <c r="B8205" s="218">
        <v>8142</v>
      </c>
      <c r="C8205" s="217">
        <v>107.40303596472484</v>
      </c>
    </row>
    <row r="8206" spans="2:3" x14ac:dyDescent="0.75">
      <c r="B8206" s="218">
        <v>8143</v>
      </c>
      <c r="C8206" s="217">
        <v>111.76832480502027</v>
      </c>
    </row>
    <row r="8207" spans="2:3" x14ac:dyDescent="0.75">
      <c r="B8207" s="218">
        <v>8144</v>
      </c>
      <c r="C8207" s="217">
        <v>118.16008215726573</v>
      </c>
    </row>
    <row r="8208" spans="2:3" x14ac:dyDescent="0.75">
      <c r="B8208" s="218">
        <v>8145</v>
      </c>
      <c r="C8208" s="217">
        <v>133.92068693739796</v>
      </c>
    </row>
    <row r="8209" spans="2:3" x14ac:dyDescent="0.75">
      <c r="B8209" s="218">
        <v>8146</v>
      </c>
      <c r="C8209" s="217">
        <v>111.94266362299678</v>
      </c>
    </row>
    <row r="8210" spans="2:3" x14ac:dyDescent="0.75">
      <c r="B8210" s="218">
        <v>8147</v>
      </c>
      <c r="C8210" s="217">
        <v>127.37488013387411</v>
      </c>
    </row>
    <row r="8211" spans="2:3" x14ac:dyDescent="0.75">
      <c r="B8211" s="218">
        <v>8148</v>
      </c>
      <c r="C8211" s="217">
        <v>167.57681717390579</v>
      </c>
    </row>
    <row r="8212" spans="2:3" x14ac:dyDescent="0.75">
      <c r="B8212" s="218">
        <v>8149</v>
      </c>
      <c r="C8212" s="217">
        <v>128.16544906445122</v>
      </c>
    </row>
    <row r="8213" spans="2:3" x14ac:dyDescent="0.75">
      <c r="B8213" s="218">
        <v>8150</v>
      </c>
      <c r="C8213" s="217">
        <v>170.67399956913758</v>
      </c>
    </row>
    <row r="8214" spans="2:3" x14ac:dyDescent="0.75">
      <c r="B8214" s="218">
        <v>8151</v>
      </c>
      <c r="C8214" s="217">
        <v>101.33673717756074</v>
      </c>
    </row>
    <row r="8215" spans="2:3" x14ac:dyDescent="0.75">
      <c r="B8215" s="218">
        <v>8152</v>
      </c>
      <c r="C8215" s="217">
        <v>100.22552481032554</v>
      </c>
    </row>
    <row r="8216" spans="2:3" x14ac:dyDescent="0.75">
      <c r="B8216" s="218">
        <v>8153</v>
      </c>
      <c r="C8216" s="217">
        <v>130.33270739344138</v>
      </c>
    </row>
    <row r="8217" spans="2:3" x14ac:dyDescent="0.75">
      <c r="B8217" s="218">
        <v>8154</v>
      </c>
      <c r="C8217" s="217">
        <v>136.19953844602958</v>
      </c>
    </row>
    <row r="8218" spans="2:3" x14ac:dyDescent="0.75">
      <c r="B8218" s="218">
        <v>8155</v>
      </c>
      <c r="C8218" s="217">
        <v>99.228872739443261</v>
      </c>
    </row>
    <row r="8219" spans="2:3" x14ac:dyDescent="0.75">
      <c r="B8219" s="218">
        <v>8156</v>
      </c>
      <c r="C8219" s="217">
        <v>167.35533898260243</v>
      </c>
    </row>
    <row r="8220" spans="2:3" x14ac:dyDescent="0.75">
      <c r="B8220" s="218">
        <v>8157</v>
      </c>
      <c r="C8220" s="217">
        <v>123.50679992974506</v>
      </c>
    </row>
    <row r="8221" spans="2:3" x14ac:dyDescent="0.75">
      <c r="B8221" s="218">
        <v>8158</v>
      </c>
      <c r="C8221" s="217">
        <v>76.535545487536368</v>
      </c>
    </row>
    <row r="8222" spans="2:3" x14ac:dyDescent="0.75">
      <c r="B8222" s="218">
        <v>8159</v>
      </c>
      <c r="C8222" s="217">
        <v>136.91961641779616</v>
      </c>
    </row>
    <row r="8223" spans="2:3" x14ac:dyDescent="0.75">
      <c r="B8223" s="218">
        <v>8160</v>
      </c>
      <c r="C8223" s="217">
        <v>221.75129487686459</v>
      </c>
    </row>
    <row r="8224" spans="2:3" x14ac:dyDescent="0.75">
      <c r="B8224" s="218">
        <v>8161</v>
      </c>
      <c r="C8224" s="217">
        <v>95.564455067634981</v>
      </c>
    </row>
    <row r="8225" spans="2:3" x14ac:dyDescent="0.75">
      <c r="B8225" s="218">
        <v>8162</v>
      </c>
      <c r="C8225" s="217">
        <v>180.96986912811983</v>
      </c>
    </row>
    <row r="8226" spans="2:3" x14ac:dyDescent="0.75">
      <c r="B8226" s="218">
        <v>8163</v>
      </c>
      <c r="C8226" s="217">
        <v>135.05884101472216</v>
      </c>
    </row>
    <row r="8227" spans="2:3" x14ac:dyDescent="0.75">
      <c r="B8227" s="218">
        <v>8164</v>
      </c>
      <c r="C8227" s="217">
        <v>117.03042993944065</v>
      </c>
    </row>
    <row r="8228" spans="2:3" x14ac:dyDescent="0.75">
      <c r="B8228" s="218">
        <v>8165</v>
      </c>
      <c r="C8228" s="217">
        <v>179.43420497460252</v>
      </c>
    </row>
    <row r="8229" spans="2:3" x14ac:dyDescent="0.75">
      <c r="B8229" s="218">
        <v>8166</v>
      </c>
      <c r="C8229" s="217">
        <v>126.91390578739373</v>
      </c>
    </row>
    <row r="8230" spans="2:3" x14ac:dyDescent="0.75">
      <c r="B8230" s="218">
        <v>8167</v>
      </c>
      <c r="C8230" s="217">
        <v>214.0613340393852</v>
      </c>
    </row>
    <row r="8231" spans="2:3" x14ac:dyDescent="0.75">
      <c r="B8231" s="218">
        <v>8168</v>
      </c>
      <c r="C8231" s="217">
        <v>138.03062608651121</v>
      </c>
    </row>
    <row r="8232" spans="2:3" x14ac:dyDescent="0.75">
      <c r="B8232" s="218">
        <v>8169</v>
      </c>
      <c r="C8232" s="217">
        <v>187.06122197592475</v>
      </c>
    </row>
    <row r="8233" spans="2:3" x14ac:dyDescent="0.75">
      <c r="B8233" s="218">
        <v>8170</v>
      </c>
      <c r="C8233" s="217">
        <v>205.08512411185632</v>
      </c>
    </row>
    <row r="8234" spans="2:3" x14ac:dyDescent="0.75">
      <c r="B8234" s="218">
        <v>8171</v>
      </c>
      <c r="C8234" s="217">
        <v>120.85347892077833</v>
      </c>
    </row>
    <row r="8235" spans="2:3" x14ac:dyDescent="0.75">
      <c r="B8235" s="218">
        <v>8172</v>
      </c>
      <c r="C8235" s="217">
        <v>166.04701477664182</v>
      </c>
    </row>
    <row r="8236" spans="2:3" x14ac:dyDescent="0.75">
      <c r="B8236" s="218">
        <v>8173</v>
      </c>
      <c r="C8236" s="217">
        <v>132.20608564223599</v>
      </c>
    </row>
    <row r="8237" spans="2:3" x14ac:dyDescent="0.75">
      <c r="B8237" s="218">
        <v>8174</v>
      </c>
      <c r="C8237" s="217">
        <v>142.89109387702501</v>
      </c>
    </row>
    <row r="8238" spans="2:3" x14ac:dyDescent="0.75">
      <c r="B8238" s="218">
        <v>8175</v>
      </c>
      <c r="C8238" s="217">
        <v>165.38010436754095</v>
      </c>
    </row>
    <row r="8239" spans="2:3" x14ac:dyDescent="0.75">
      <c r="B8239" s="218">
        <v>8176</v>
      </c>
      <c r="C8239" s="217">
        <v>125.82119839330304</v>
      </c>
    </row>
    <row r="8240" spans="2:3" x14ac:dyDescent="0.75">
      <c r="B8240" s="218">
        <v>8177</v>
      </c>
      <c r="C8240" s="217">
        <v>190.75591681639946</v>
      </c>
    </row>
    <row r="8241" spans="2:3" x14ac:dyDescent="0.75">
      <c r="B8241" s="218">
        <v>8178</v>
      </c>
      <c r="C8241" s="217">
        <v>151.1758786727809</v>
      </c>
    </row>
    <row r="8242" spans="2:3" x14ac:dyDescent="0.75">
      <c r="B8242" s="218">
        <v>8179</v>
      </c>
      <c r="C8242" s="217">
        <v>141.22557024068303</v>
      </c>
    </row>
    <row r="8243" spans="2:3" x14ac:dyDescent="0.75">
      <c r="B8243" s="218">
        <v>8180</v>
      </c>
      <c r="C8243" s="217">
        <v>97.583844617328353</v>
      </c>
    </row>
    <row r="8244" spans="2:3" x14ac:dyDescent="0.75">
      <c r="B8244" s="218">
        <v>8181</v>
      </c>
      <c r="C8244" s="217">
        <v>99.139934422965354</v>
      </c>
    </row>
    <row r="8245" spans="2:3" x14ac:dyDescent="0.75">
      <c r="B8245" s="218">
        <v>8182</v>
      </c>
      <c r="C8245" s="217">
        <v>173.80438403845528</v>
      </c>
    </row>
    <row r="8246" spans="2:3" x14ac:dyDescent="0.75">
      <c r="B8246" s="218">
        <v>8183</v>
      </c>
      <c r="C8246" s="217">
        <v>143.60658467701805</v>
      </c>
    </row>
    <row r="8247" spans="2:3" x14ac:dyDescent="0.75">
      <c r="B8247" s="218">
        <v>8184</v>
      </c>
      <c r="C8247" s="217">
        <v>156.8659441443466</v>
      </c>
    </row>
    <row r="8248" spans="2:3" x14ac:dyDescent="0.75">
      <c r="B8248" s="218">
        <v>8185</v>
      </c>
      <c r="C8248" s="217">
        <v>191.02309583943421</v>
      </c>
    </row>
    <row r="8249" spans="2:3" x14ac:dyDescent="0.75">
      <c r="B8249" s="218">
        <v>8186</v>
      </c>
      <c r="C8249" s="217">
        <v>123.5899259491563</v>
      </c>
    </row>
    <row r="8250" spans="2:3" x14ac:dyDescent="0.75">
      <c r="B8250" s="218">
        <v>8187</v>
      </c>
      <c r="C8250" s="217">
        <v>100.2400927680992</v>
      </c>
    </row>
    <row r="8251" spans="2:3" x14ac:dyDescent="0.75">
      <c r="B8251" s="218">
        <v>8188</v>
      </c>
      <c r="C8251" s="217">
        <v>83.033932536370855</v>
      </c>
    </row>
    <row r="8252" spans="2:3" x14ac:dyDescent="0.75">
      <c r="B8252" s="218">
        <v>8189</v>
      </c>
      <c r="C8252" s="217">
        <v>132.3346239944953</v>
      </c>
    </row>
    <row r="8253" spans="2:3" x14ac:dyDescent="0.75">
      <c r="B8253" s="218">
        <v>8190</v>
      </c>
      <c r="C8253" s="217">
        <v>166.81069747522659</v>
      </c>
    </row>
    <row r="8254" spans="2:3" x14ac:dyDescent="0.75">
      <c r="B8254" s="218">
        <v>8191</v>
      </c>
      <c r="C8254" s="217">
        <v>110.48911326615409</v>
      </c>
    </row>
    <row r="8255" spans="2:3" x14ac:dyDescent="0.75">
      <c r="B8255" s="218">
        <v>8192</v>
      </c>
      <c r="C8255" s="217">
        <v>109.47429522897508</v>
      </c>
    </row>
    <row r="8256" spans="2:3" x14ac:dyDescent="0.75">
      <c r="B8256" s="218">
        <v>8193</v>
      </c>
      <c r="C8256" s="217">
        <v>102.7026405883642</v>
      </c>
    </row>
    <row r="8257" spans="2:3" x14ac:dyDescent="0.75">
      <c r="B8257" s="218">
        <v>8194</v>
      </c>
      <c r="C8257" s="217">
        <v>138.51999866844102</v>
      </c>
    </row>
    <row r="8258" spans="2:3" x14ac:dyDescent="0.75">
      <c r="B8258" s="218">
        <v>8195</v>
      </c>
      <c r="C8258" s="217">
        <v>219.84535793481777</v>
      </c>
    </row>
    <row r="8259" spans="2:3" x14ac:dyDescent="0.75">
      <c r="B8259" s="218">
        <v>8196</v>
      </c>
      <c r="C8259" s="217">
        <v>138.18747795590744</v>
      </c>
    </row>
    <row r="8260" spans="2:3" x14ac:dyDescent="0.75">
      <c r="B8260" s="218">
        <v>8197</v>
      </c>
      <c r="C8260" s="217">
        <v>88.978737947994262</v>
      </c>
    </row>
    <row r="8261" spans="2:3" x14ac:dyDescent="0.75">
      <c r="B8261" s="218">
        <v>8198</v>
      </c>
      <c r="C8261" s="217">
        <v>111.38800807466174</v>
      </c>
    </row>
    <row r="8262" spans="2:3" x14ac:dyDescent="0.75">
      <c r="B8262" s="218">
        <v>8199</v>
      </c>
      <c r="C8262" s="217">
        <v>106.51061185565283</v>
      </c>
    </row>
    <row r="8263" spans="2:3" x14ac:dyDescent="0.75">
      <c r="B8263" s="218">
        <v>8200</v>
      </c>
      <c r="C8263" s="217">
        <v>185.70488513013731</v>
      </c>
    </row>
    <row r="8264" spans="2:3" x14ac:dyDescent="0.75">
      <c r="B8264" s="218">
        <v>8201</v>
      </c>
      <c r="C8264" s="217">
        <v>120.44120688759367</v>
      </c>
    </row>
    <row r="8265" spans="2:3" x14ac:dyDescent="0.75">
      <c r="B8265" s="218">
        <v>8202</v>
      </c>
      <c r="C8265" s="217">
        <v>161.22870047248878</v>
      </c>
    </row>
    <row r="8266" spans="2:3" x14ac:dyDescent="0.75">
      <c r="B8266" s="218">
        <v>8203</v>
      </c>
      <c r="C8266" s="217">
        <v>77.661208325264482</v>
      </c>
    </row>
    <row r="8267" spans="2:3" x14ac:dyDescent="0.75">
      <c r="B8267" s="218">
        <v>8204</v>
      </c>
      <c r="C8267" s="217">
        <v>131.86862716250025</v>
      </c>
    </row>
    <row r="8268" spans="2:3" x14ac:dyDescent="0.75">
      <c r="B8268" s="218">
        <v>8205</v>
      </c>
      <c r="C8268" s="217">
        <v>134.63029642173487</v>
      </c>
    </row>
    <row r="8269" spans="2:3" x14ac:dyDescent="0.75">
      <c r="B8269" s="218">
        <v>8206</v>
      </c>
      <c r="C8269" s="217">
        <v>201.34078551721555</v>
      </c>
    </row>
    <row r="8270" spans="2:3" x14ac:dyDescent="0.75">
      <c r="B8270" s="218">
        <v>8207</v>
      </c>
      <c r="C8270" s="217">
        <v>120.13707341100641</v>
      </c>
    </row>
    <row r="8271" spans="2:3" x14ac:dyDescent="0.75">
      <c r="B8271" s="218">
        <v>8208</v>
      </c>
      <c r="C8271" s="217">
        <v>118.9035703988031</v>
      </c>
    </row>
    <row r="8272" spans="2:3" x14ac:dyDescent="0.75">
      <c r="B8272" s="218">
        <v>8209</v>
      </c>
      <c r="C8272" s="217">
        <v>134.94212472926455</v>
      </c>
    </row>
    <row r="8273" spans="2:3" x14ac:dyDescent="0.75">
      <c r="B8273" s="218">
        <v>8210</v>
      </c>
      <c r="C8273" s="217">
        <v>117.72186973010284</v>
      </c>
    </row>
    <row r="8274" spans="2:3" x14ac:dyDescent="0.75">
      <c r="B8274" s="218">
        <v>8211</v>
      </c>
      <c r="C8274" s="217">
        <v>108.99914748112866</v>
      </c>
    </row>
    <row r="8275" spans="2:3" x14ac:dyDescent="0.75">
      <c r="B8275" s="218">
        <v>8212</v>
      </c>
      <c r="C8275" s="217">
        <v>151.50826080829336</v>
      </c>
    </row>
    <row r="8276" spans="2:3" x14ac:dyDescent="0.75">
      <c r="B8276" s="218">
        <v>8213</v>
      </c>
      <c r="C8276" s="217">
        <v>132.11636965406751</v>
      </c>
    </row>
    <row r="8277" spans="2:3" x14ac:dyDescent="0.75">
      <c r="B8277" s="218">
        <v>8214</v>
      </c>
      <c r="C8277" s="217">
        <v>112.23882941352845</v>
      </c>
    </row>
    <row r="8278" spans="2:3" x14ac:dyDescent="0.75">
      <c r="B8278" s="218">
        <v>8215</v>
      </c>
      <c r="C8278" s="217">
        <v>161.24026916337243</v>
      </c>
    </row>
    <row r="8279" spans="2:3" x14ac:dyDescent="0.75">
      <c r="B8279" s="218">
        <v>8216</v>
      </c>
      <c r="C8279" s="217">
        <v>159.35441892780463</v>
      </c>
    </row>
    <row r="8280" spans="2:3" x14ac:dyDescent="0.75">
      <c r="B8280" s="218">
        <v>8217</v>
      </c>
      <c r="C8280" s="217">
        <v>143.77785141044953</v>
      </c>
    </row>
    <row r="8281" spans="2:3" x14ac:dyDescent="0.75">
      <c r="B8281" s="218">
        <v>8218</v>
      </c>
      <c r="C8281" s="217">
        <v>117.60874199032379</v>
      </c>
    </row>
    <row r="8282" spans="2:3" x14ac:dyDescent="0.75">
      <c r="B8282" s="218">
        <v>8219</v>
      </c>
      <c r="C8282" s="217">
        <v>126.16759523920494</v>
      </c>
    </row>
    <row r="8283" spans="2:3" x14ac:dyDescent="0.75">
      <c r="B8283" s="218">
        <v>8220</v>
      </c>
      <c r="C8283" s="217">
        <v>137.80230234995659</v>
      </c>
    </row>
    <row r="8284" spans="2:3" x14ac:dyDescent="0.75">
      <c r="B8284" s="218">
        <v>8221</v>
      </c>
      <c r="C8284" s="217">
        <v>163.71691444458145</v>
      </c>
    </row>
    <row r="8285" spans="2:3" x14ac:dyDescent="0.75">
      <c r="B8285" s="218">
        <v>8222</v>
      </c>
      <c r="C8285" s="217">
        <v>122.36350590880073</v>
      </c>
    </row>
    <row r="8286" spans="2:3" x14ac:dyDescent="0.75">
      <c r="B8286" s="218">
        <v>8223</v>
      </c>
      <c r="C8286" s="217">
        <v>184.98500738802502</v>
      </c>
    </row>
    <row r="8287" spans="2:3" x14ac:dyDescent="0.75">
      <c r="B8287" s="218">
        <v>8224</v>
      </c>
      <c r="C8287" s="217">
        <v>147.55279275619321</v>
      </c>
    </row>
    <row r="8288" spans="2:3" x14ac:dyDescent="0.75">
      <c r="B8288" s="218">
        <v>8225</v>
      </c>
      <c r="C8288" s="217">
        <v>153.04591107192405</v>
      </c>
    </row>
    <row r="8289" spans="2:3" x14ac:dyDescent="0.75">
      <c r="B8289" s="218">
        <v>8226</v>
      </c>
      <c r="C8289" s="217">
        <v>104.95883570276239</v>
      </c>
    </row>
    <row r="8290" spans="2:3" x14ac:dyDescent="0.75">
      <c r="B8290" s="218">
        <v>8227</v>
      </c>
      <c r="C8290" s="217">
        <v>136.89327162353939</v>
      </c>
    </row>
    <row r="8291" spans="2:3" x14ac:dyDescent="0.75">
      <c r="B8291" s="218">
        <v>8228</v>
      </c>
      <c r="C8291" s="217">
        <v>71.711169743412071</v>
      </c>
    </row>
    <row r="8292" spans="2:3" x14ac:dyDescent="0.75">
      <c r="B8292" s="218">
        <v>8229</v>
      </c>
      <c r="C8292" s="217">
        <v>162.2970282803384</v>
      </c>
    </row>
    <row r="8293" spans="2:3" x14ac:dyDescent="0.75">
      <c r="B8293" s="218">
        <v>8230</v>
      </c>
      <c r="C8293" s="217">
        <v>100.52951080520195</v>
      </c>
    </row>
    <row r="8294" spans="2:3" x14ac:dyDescent="0.75">
      <c r="B8294" s="218">
        <v>8231</v>
      </c>
      <c r="C8294" s="217">
        <v>122.8749886888147</v>
      </c>
    </row>
    <row r="8295" spans="2:3" x14ac:dyDescent="0.75">
      <c r="B8295" s="218">
        <v>8232</v>
      </c>
      <c r="C8295" s="217">
        <v>196.96084056561173</v>
      </c>
    </row>
    <row r="8296" spans="2:3" x14ac:dyDescent="0.75">
      <c r="B8296" s="218">
        <v>8233</v>
      </c>
      <c r="C8296" s="217">
        <v>96.600553373264091</v>
      </c>
    </row>
    <row r="8297" spans="2:3" x14ac:dyDescent="0.75">
      <c r="B8297" s="218">
        <v>8234</v>
      </c>
      <c r="C8297" s="217">
        <v>101.44001576079738</v>
      </c>
    </row>
    <row r="8298" spans="2:3" x14ac:dyDescent="0.75">
      <c r="B8298" s="218">
        <v>8235</v>
      </c>
      <c r="C8298" s="217">
        <v>117.74007891102498</v>
      </c>
    </row>
    <row r="8299" spans="2:3" x14ac:dyDescent="0.75">
      <c r="B8299" s="218">
        <v>8236</v>
      </c>
      <c r="C8299" s="217">
        <v>129.46554811200485</v>
      </c>
    </row>
    <row r="8300" spans="2:3" x14ac:dyDescent="0.75">
      <c r="B8300" s="218">
        <v>8237</v>
      </c>
      <c r="C8300" s="217">
        <v>141.11440870510191</v>
      </c>
    </row>
    <row r="8301" spans="2:3" x14ac:dyDescent="0.75">
      <c r="B8301" s="218">
        <v>8238</v>
      </c>
      <c r="C8301" s="217">
        <v>142.45728381564211</v>
      </c>
    </row>
    <row r="8302" spans="2:3" x14ac:dyDescent="0.75">
      <c r="B8302" s="218">
        <v>8239</v>
      </c>
      <c r="C8302" s="217">
        <v>168.37567480116752</v>
      </c>
    </row>
    <row r="8303" spans="2:3" x14ac:dyDescent="0.75">
      <c r="B8303" s="218">
        <v>8240</v>
      </c>
      <c r="C8303" s="217">
        <v>156.64101319507844</v>
      </c>
    </row>
    <row r="8304" spans="2:3" x14ac:dyDescent="0.75">
      <c r="B8304" s="218">
        <v>8241</v>
      </c>
      <c r="C8304" s="217">
        <v>96.650002080705207</v>
      </c>
    </row>
    <row r="8305" spans="2:3" x14ac:dyDescent="0.75">
      <c r="B8305" s="218">
        <v>8242</v>
      </c>
      <c r="C8305" s="217">
        <v>136.17007821822949</v>
      </c>
    </row>
    <row r="8306" spans="2:3" x14ac:dyDescent="0.75">
      <c r="B8306" s="218">
        <v>8243</v>
      </c>
      <c r="C8306" s="217">
        <v>75.886332066297712</v>
      </c>
    </row>
    <row r="8307" spans="2:3" x14ac:dyDescent="0.75">
      <c r="B8307" s="218">
        <v>8244</v>
      </c>
      <c r="C8307" s="217">
        <v>161.50573439197643</v>
      </c>
    </row>
    <row r="8308" spans="2:3" x14ac:dyDescent="0.75">
      <c r="B8308" s="218">
        <v>8245</v>
      </c>
      <c r="C8308" s="217">
        <v>114.38583198130671</v>
      </c>
    </row>
    <row r="8309" spans="2:3" x14ac:dyDescent="0.75">
      <c r="B8309" s="218">
        <v>8246</v>
      </c>
      <c r="C8309" s="217">
        <v>100.07217941352202</v>
      </c>
    </row>
    <row r="8310" spans="2:3" x14ac:dyDescent="0.75">
      <c r="B8310" s="218">
        <v>8247</v>
      </c>
      <c r="C8310" s="217">
        <v>97.227566935681594</v>
      </c>
    </row>
    <row r="8311" spans="2:3" x14ac:dyDescent="0.75">
      <c r="B8311" s="218">
        <v>8248</v>
      </c>
      <c r="C8311" s="217">
        <v>87.609790039652424</v>
      </c>
    </row>
    <row r="8312" spans="2:3" x14ac:dyDescent="0.75">
      <c r="B8312" s="218">
        <v>8249</v>
      </c>
      <c r="C8312" s="217">
        <v>129.34379967797673</v>
      </c>
    </row>
    <row r="8313" spans="2:3" x14ac:dyDescent="0.75">
      <c r="B8313" s="218">
        <v>8250</v>
      </c>
      <c r="C8313" s="217">
        <v>154.98631281002793</v>
      </c>
    </row>
    <row r="8314" spans="2:3" x14ac:dyDescent="0.75">
      <c r="B8314" s="218">
        <v>8251</v>
      </c>
      <c r="C8314" s="217">
        <v>115.78939131352261</v>
      </c>
    </row>
    <row r="8315" spans="2:3" x14ac:dyDescent="0.75">
      <c r="B8315" s="218">
        <v>8252</v>
      </c>
      <c r="C8315" s="217">
        <v>111.68498269412925</v>
      </c>
    </row>
    <row r="8316" spans="2:3" x14ac:dyDescent="0.75">
      <c r="B8316" s="218">
        <v>8253</v>
      </c>
      <c r="C8316" s="217">
        <v>98.153420624892121</v>
      </c>
    </row>
    <row r="8317" spans="2:3" x14ac:dyDescent="0.75">
      <c r="B8317" s="218">
        <v>8254</v>
      </c>
      <c r="C8317" s="217">
        <v>119.71926025264641</v>
      </c>
    </row>
    <row r="8318" spans="2:3" x14ac:dyDescent="0.75">
      <c r="B8318" s="218">
        <v>8255</v>
      </c>
      <c r="C8318" s="217">
        <v>111.08429800578295</v>
      </c>
    </row>
    <row r="8319" spans="2:3" x14ac:dyDescent="0.75">
      <c r="B8319" s="218">
        <v>8256</v>
      </c>
      <c r="C8319" s="217">
        <v>81.811095096385898</v>
      </c>
    </row>
    <row r="8320" spans="2:3" x14ac:dyDescent="0.75">
      <c r="B8320" s="218">
        <v>8257</v>
      </c>
      <c r="C8320" s="217">
        <v>96.294798564024347</v>
      </c>
    </row>
    <row r="8321" spans="2:3" x14ac:dyDescent="0.75">
      <c r="B8321" s="218">
        <v>8258</v>
      </c>
      <c r="C8321" s="217">
        <v>103.4991291477704</v>
      </c>
    </row>
    <row r="8322" spans="2:3" x14ac:dyDescent="0.75">
      <c r="B8322" s="218">
        <v>8259</v>
      </c>
      <c r="C8322" s="217">
        <v>130.87811581910444</v>
      </c>
    </row>
    <row r="8323" spans="2:3" x14ac:dyDescent="0.75">
      <c r="B8323" s="218">
        <v>8260</v>
      </c>
      <c r="C8323" s="217">
        <v>115.81659606089691</v>
      </c>
    </row>
    <row r="8324" spans="2:3" x14ac:dyDescent="0.75">
      <c r="B8324" s="218">
        <v>8261</v>
      </c>
      <c r="C8324" s="217">
        <v>128.82643765228639</v>
      </c>
    </row>
    <row r="8325" spans="2:3" x14ac:dyDescent="0.75">
      <c r="B8325" s="218">
        <v>8262</v>
      </c>
      <c r="C8325" s="217">
        <v>150.28782390811637</v>
      </c>
    </row>
    <row r="8326" spans="2:3" x14ac:dyDescent="0.75">
      <c r="B8326" s="218">
        <v>8263</v>
      </c>
      <c r="C8326" s="217">
        <v>160.8022294695177</v>
      </c>
    </row>
    <row r="8327" spans="2:3" x14ac:dyDescent="0.75">
      <c r="B8327" s="218">
        <v>8264</v>
      </c>
      <c r="C8327" s="217">
        <v>146.56447048894137</v>
      </c>
    </row>
    <row r="8328" spans="2:3" x14ac:dyDescent="0.75">
      <c r="B8328" s="218">
        <v>8265</v>
      </c>
      <c r="C8328" s="217">
        <v>117.06104430307303</v>
      </c>
    </row>
    <row r="8329" spans="2:3" x14ac:dyDescent="0.75">
      <c r="B8329" s="218">
        <v>8266</v>
      </c>
      <c r="C8329" s="217">
        <v>161.70097936998846</v>
      </c>
    </row>
    <row r="8330" spans="2:3" x14ac:dyDescent="0.75">
      <c r="B8330" s="218">
        <v>8267</v>
      </c>
      <c r="C8330" s="217">
        <v>118.12972930371102</v>
      </c>
    </row>
    <row r="8331" spans="2:3" x14ac:dyDescent="0.75">
      <c r="B8331" s="218">
        <v>8268</v>
      </c>
      <c r="C8331" s="217">
        <v>162.94507383512709</v>
      </c>
    </row>
    <row r="8332" spans="2:3" x14ac:dyDescent="0.75">
      <c r="B8332" s="218">
        <v>8269</v>
      </c>
      <c r="C8332" s="217">
        <v>187.17883955757452</v>
      </c>
    </row>
    <row r="8333" spans="2:3" x14ac:dyDescent="0.75">
      <c r="B8333" s="218">
        <v>8270</v>
      </c>
      <c r="C8333" s="217">
        <v>145.20232699598242</v>
      </c>
    </row>
    <row r="8334" spans="2:3" x14ac:dyDescent="0.75">
      <c r="B8334" s="218">
        <v>8271</v>
      </c>
      <c r="C8334" s="217">
        <v>131.21650378298668</v>
      </c>
    </row>
    <row r="8335" spans="2:3" x14ac:dyDescent="0.75">
      <c r="B8335" s="218">
        <v>8272</v>
      </c>
      <c r="C8335" s="217">
        <v>108.42719812799758</v>
      </c>
    </row>
    <row r="8336" spans="2:3" x14ac:dyDescent="0.75">
      <c r="B8336" s="218">
        <v>8273</v>
      </c>
      <c r="C8336" s="217">
        <v>113.39701901125501</v>
      </c>
    </row>
    <row r="8337" spans="2:3" x14ac:dyDescent="0.75">
      <c r="B8337" s="218">
        <v>8274</v>
      </c>
      <c r="C8337" s="217">
        <v>135.10472621978218</v>
      </c>
    </row>
    <row r="8338" spans="2:3" x14ac:dyDescent="0.75">
      <c r="B8338" s="218">
        <v>8275</v>
      </c>
      <c r="C8338" s="217">
        <v>135.46787488410735</v>
      </c>
    </row>
    <row r="8339" spans="2:3" x14ac:dyDescent="0.75">
      <c r="B8339" s="218">
        <v>8276</v>
      </c>
      <c r="C8339" s="217">
        <v>120.49397007921461</v>
      </c>
    </row>
    <row r="8340" spans="2:3" x14ac:dyDescent="0.75">
      <c r="B8340" s="218">
        <v>8277</v>
      </c>
      <c r="C8340" s="217">
        <v>108.39670895738665</v>
      </c>
    </row>
    <row r="8341" spans="2:3" x14ac:dyDescent="0.75">
      <c r="B8341" s="218">
        <v>8278</v>
      </c>
      <c r="C8341" s="217">
        <v>150.5170541544191</v>
      </c>
    </row>
    <row r="8342" spans="2:3" x14ac:dyDescent="0.75">
      <c r="B8342" s="218">
        <v>8279</v>
      </c>
      <c r="C8342" s="217">
        <v>116.13401518103159</v>
      </c>
    </row>
    <row r="8343" spans="2:3" x14ac:dyDescent="0.75">
      <c r="B8343" s="218">
        <v>8280</v>
      </c>
      <c r="C8343" s="217">
        <v>144.59724242726563</v>
      </c>
    </row>
    <row r="8344" spans="2:3" x14ac:dyDescent="0.75">
      <c r="B8344" s="218">
        <v>8281</v>
      </c>
      <c r="C8344" s="217">
        <v>148.54312644828261</v>
      </c>
    </row>
    <row r="8345" spans="2:3" x14ac:dyDescent="0.75">
      <c r="B8345" s="218">
        <v>8282</v>
      </c>
      <c r="C8345" s="217">
        <v>77.26039509450375</v>
      </c>
    </row>
    <row r="8346" spans="2:3" x14ac:dyDescent="0.75">
      <c r="B8346" s="218">
        <v>8283</v>
      </c>
      <c r="C8346" s="217">
        <v>169.2939439889619</v>
      </c>
    </row>
    <row r="8347" spans="2:3" x14ac:dyDescent="0.75">
      <c r="B8347" s="218">
        <v>8284</v>
      </c>
      <c r="C8347" s="217">
        <v>125.31900835563987</v>
      </c>
    </row>
    <row r="8348" spans="2:3" x14ac:dyDescent="0.75">
      <c r="B8348" s="218">
        <v>8285</v>
      </c>
      <c r="C8348" s="217">
        <v>98.557056936881281</v>
      </c>
    </row>
    <row r="8349" spans="2:3" x14ac:dyDescent="0.75">
      <c r="B8349" s="218">
        <v>8286</v>
      </c>
      <c r="C8349" s="217">
        <v>214.55472090915231</v>
      </c>
    </row>
    <row r="8350" spans="2:3" x14ac:dyDescent="0.75">
      <c r="B8350" s="218">
        <v>8287</v>
      </c>
      <c r="C8350" s="217">
        <v>103.18754483794008</v>
      </c>
    </row>
    <row r="8351" spans="2:3" x14ac:dyDescent="0.75">
      <c r="B8351" s="218">
        <v>8288</v>
      </c>
      <c r="C8351" s="217">
        <v>126.92121651561091</v>
      </c>
    </row>
    <row r="8352" spans="2:3" x14ac:dyDescent="0.75">
      <c r="B8352" s="218">
        <v>8289</v>
      </c>
      <c r="C8352" s="217">
        <v>160.34667952058373</v>
      </c>
    </row>
    <row r="8353" spans="2:3" x14ac:dyDescent="0.75">
      <c r="B8353" s="218">
        <v>8290</v>
      </c>
      <c r="C8353" s="217">
        <v>120.9158050719104</v>
      </c>
    </row>
    <row r="8354" spans="2:3" x14ac:dyDescent="0.75">
      <c r="B8354" s="218">
        <v>8291</v>
      </c>
      <c r="C8354" s="217">
        <v>97.11158828285734</v>
      </c>
    </row>
    <row r="8355" spans="2:3" x14ac:dyDescent="0.75">
      <c r="B8355" s="218">
        <v>8292</v>
      </c>
      <c r="C8355" s="217">
        <v>130.76070320812093</v>
      </c>
    </row>
    <row r="8356" spans="2:3" x14ac:dyDescent="0.75">
      <c r="B8356" s="218">
        <v>8293</v>
      </c>
      <c r="C8356" s="217">
        <v>137.65969835410493</v>
      </c>
    </row>
    <row r="8357" spans="2:3" x14ac:dyDescent="0.75">
      <c r="B8357" s="218">
        <v>8294</v>
      </c>
      <c r="C8357" s="217">
        <v>137.66088089669049</v>
      </c>
    </row>
    <row r="8358" spans="2:3" x14ac:dyDescent="0.75">
      <c r="B8358" s="218">
        <v>8295</v>
      </c>
      <c r="C8358" s="217">
        <v>135.36394199072495</v>
      </c>
    </row>
    <row r="8359" spans="2:3" x14ac:dyDescent="0.75">
      <c r="B8359" s="218">
        <v>8296</v>
      </c>
      <c r="C8359" s="217">
        <v>142.80412824493098</v>
      </c>
    </row>
    <row r="8360" spans="2:3" x14ac:dyDescent="0.75">
      <c r="B8360" s="218">
        <v>8297</v>
      </c>
      <c r="C8360" s="217">
        <v>118.45167420497073</v>
      </c>
    </row>
    <row r="8361" spans="2:3" x14ac:dyDescent="0.75">
      <c r="B8361" s="218">
        <v>8298</v>
      </c>
      <c r="C8361" s="217">
        <v>96.691752392016184</v>
      </c>
    </row>
    <row r="8362" spans="2:3" x14ac:dyDescent="0.75">
      <c r="B8362" s="218">
        <v>8299</v>
      </c>
      <c r="C8362" s="217">
        <v>119.96395591853761</v>
      </c>
    </row>
    <row r="8363" spans="2:3" x14ac:dyDescent="0.75">
      <c r="B8363" s="218">
        <v>8300</v>
      </c>
      <c r="C8363" s="217">
        <v>121.77667869465596</v>
      </c>
    </row>
    <row r="8364" spans="2:3" x14ac:dyDescent="0.75">
      <c r="B8364" s="218">
        <v>8301</v>
      </c>
      <c r="C8364" s="217">
        <v>135.90667943942526</v>
      </c>
    </row>
    <row r="8365" spans="2:3" x14ac:dyDescent="0.75">
      <c r="B8365" s="218">
        <v>8302</v>
      </c>
      <c r="C8365" s="217">
        <v>62.840025450433849</v>
      </c>
    </row>
    <row r="8366" spans="2:3" x14ac:dyDescent="0.75">
      <c r="B8366" s="218">
        <v>8303</v>
      </c>
      <c r="C8366" s="217">
        <v>300.7561078178577</v>
      </c>
    </row>
    <row r="8367" spans="2:3" x14ac:dyDescent="0.75">
      <c r="B8367" s="218">
        <v>8304</v>
      </c>
      <c r="C8367" s="217">
        <v>140.20817013274373</v>
      </c>
    </row>
    <row r="8368" spans="2:3" x14ac:dyDescent="0.75">
      <c r="B8368" s="218">
        <v>8305</v>
      </c>
      <c r="C8368" s="217">
        <v>122.15452894682657</v>
      </c>
    </row>
    <row r="8369" spans="2:3" x14ac:dyDescent="0.75">
      <c r="B8369" s="218">
        <v>8306</v>
      </c>
      <c r="C8369" s="217">
        <v>123.59639796001231</v>
      </c>
    </row>
    <row r="8370" spans="2:3" x14ac:dyDescent="0.75">
      <c r="B8370" s="218">
        <v>8307</v>
      </c>
      <c r="C8370" s="217">
        <v>181.33709332351469</v>
      </c>
    </row>
    <row r="8371" spans="2:3" x14ac:dyDescent="0.75">
      <c r="B8371" s="218">
        <v>8308</v>
      </c>
      <c r="C8371" s="217">
        <v>129.26781258758959</v>
      </c>
    </row>
    <row r="8372" spans="2:3" x14ac:dyDescent="0.75">
      <c r="B8372" s="218">
        <v>8309</v>
      </c>
      <c r="C8372" s="217">
        <v>123.67176336225107</v>
      </c>
    </row>
    <row r="8373" spans="2:3" x14ac:dyDescent="0.75">
      <c r="B8373" s="218">
        <v>8310</v>
      </c>
      <c r="C8373" s="217">
        <v>108.10793575954955</v>
      </c>
    </row>
    <row r="8374" spans="2:3" x14ac:dyDescent="0.75">
      <c r="B8374" s="218">
        <v>8311</v>
      </c>
      <c r="C8374" s="217">
        <v>105.00316000913193</v>
      </c>
    </row>
    <row r="8375" spans="2:3" x14ac:dyDescent="0.75">
      <c r="B8375" s="218">
        <v>8312</v>
      </c>
      <c r="C8375" s="217">
        <v>132.70768787389082</v>
      </c>
    </row>
    <row r="8376" spans="2:3" x14ac:dyDescent="0.75">
      <c r="B8376" s="218">
        <v>8313</v>
      </c>
      <c r="C8376" s="217">
        <v>124.26747041963719</v>
      </c>
    </row>
    <row r="8377" spans="2:3" x14ac:dyDescent="0.75">
      <c r="B8377" s="218">
        <v>8314</v>
      </c>
      <c r="C8377" s="217">
        <v>135.58991255971659</v>
      </c>
    </row>
    <row r="8378" spans="2:3" x14ac:dyDescent="0.75">
      <c r="B8378" s="218">
        <v>8315</v>
      </c>
      <c r="C8378" s="217">
        <v>116.57926974556422</v>
      </c>
    </row>
    <row r="8379" spans="2:3" x14ac:dyDescent="0.75">
      <c r="B8379" s="218">
        <v>8316</v>
      </c>
      <c r="C8379" s="217">
        <v>78.741973982856592</v>
      </c>
    </row>
    <row r="8380" spans="2:3" x14ac:dyDescent="0.75">
      <c r="B8380" s="218">
        <v>8317</v>
      </c>
      <c r="C8380" s="217">
        <v>122.958121018355</v>
      </c>
    </row>
    <row r="8381" spans="2:3" x14ac:dyDescent="0.75">
      <c r="B8381" s="218">
        <v>8318</v>
      </c>
      <c r="C8381" s="217">
        <v>140.6440213243099</v>
      </c>
    </row>
    <row r="8382" spans="2:3" x14ac:dyDescent="0.75">
      <c r="B8382" s="218">
        <v>8319</v>
      </c>
      <c r="C8382" s="217">
        <v>156.95128754041832</v>
      </c>
    </row>
    <row r="8383" spans="2:3" x14ac:dyDescent="0.75">
      <c r="B8383" s="218">
        <v>8320</v>
      </c>
      <c r="C8383" s="217">
        <v>106.33277169504416</v>
      </c>
    </row>
    <row r="8384" spans="2:3" x14ac:dyDescent="0.75">
      <c r="B8384" s="218">
        <v>8321</v>
      </c>
      <c r="C8384" s="217">
        <v>127.67832790492508</v>
      </c>
    </row>
    <row r="8385" spans="2:3" x14ac:dyDescent="0.75">
      <c r="B8385" s="218">
        <v>8322</v>
      </c>
      <c r="C8385" s="217">
        <v>187.57574007164538</v>
      </c>
    </row>
    <row r="8386" spans="2:3" x14ac:dyDescent="0.75">
      <c r="B8386" s="218">
        <v>8323</v>
      </c>
      <c r="C8386" s="217">
        <v>156.5392801272364</v>
      </c>
    </row>
    <row r="8387" spans="2:3" x14ac:dyDescent="0.75">
      <c r="B8387" s="218">
        <v>8324</v>
      </c>
      <c r="C8387" s="217">
        <v>109.07519768884536</v>
      </c>
    </row>
    <row r="8388" spans="2:3" x14ac:dyDescent="0.75">
      <c r="B8388" s="218">
        <v>8325</v>
      </c>
      <c r="C8388" s="217">
        <v>144.2716392724428</v>
      </c>
    </row>
    <row r="8389" spans="2:3" x14ac:dyDescent="0.75">
      <c r="B8389" s="218">
        <v>8326</v>
      </c>
      <c r="C8389" s="217">
        <v>151.49003916440881</v>
      </c>
    </row>
    <row r="8390" spans="2:3" x14ac:dyDescent="0.75">
      <c r="B8390" s="218">
        <v>8327</v>
      </c>
      <c r="C8390" s="217">
        <v>115.43651603741634</v>
      </c>
    </row>
    <row r="8391" spans="2:3" x14ac:dyDescent="0.75">
      <c r="B8391" s="218">
        <v>8328</v>
      </c>
      <c r="C8391" s="217">
        <v>123.95654031303695</v>
      </c>
    </row>
    <row r="8392" spans="2:3" x14ac:dyDescent="0.75">
      <c r="B8392" s="218">
        <v>8329</v>
      </c>
      <c r="C8392" s="217">
        <v>147.23106514073783</v>
      </c>
    </row>
    <row r="8393" spans="2:3" x14ac:dyDescent="0.75">
      <c r="B8393" s="218">
        <v>8330</v>
      </c>
      <c r="C8393" s="217">
        <v>132.72611622265478</v>
      </c>
    </row>
    <row r="8394" spans="2:3" x14ac:dyDescent="0.75">
      <c r="B8394" s="218">
        <v>8331</v>
      </c>
      <c r="C8394" s="217">
        <v>168.65551262044536</v>
      </c>
    </row>
    <row r="8395" spans="2:3" x14ac:dyDescent="0.75">
      <c r="B8395" s="218">
        <v>8332</v>
      </c>
      <c r="C8395" s="217">
        <v>105.50638319741219</v>
      </c>
    </row>
    <row r="8396" spans="2:3" x14ac:dyDescent="0.75">
      <c r="B8396" s="218">
        <v>8333</v>
      </c>
      <c r="C8396" s="217">
        <v>102.60167648541498</v>
      </c>
    </row>
    <row r="8397" spans="2:3" x14ac:dyDescent="0.75">
      <c r="B8397" s="218">
        <v>8334</v>
      </c>
      <c r="C8397" s="217">
        <v>157.98357348405327</v>
      </c>
    </row>
    <row r="8398" spans="2:3" x14ac:dyDescent="0.75">
      <c r="B8398" s="218">
        <v>8335</v>
      </c>
      <c r="C8398" s="217">
        <v>212.70643246910731</v>
      </c>
    </row>
    <row r="8399" spans="2:3" x14ac:dyDescent="0.75">
      <c r="B8399" s="218">
        <v>8336</v>
      </c>
      <c r="C8399" s="217">
        <v>137.07749751058068</v>
      </c>
    </row>
    <row r="8400" spans="2:3" x14ac:dyDescent="0.75">
      <c r="B8400" s="218">
        <v>8337</v>
      </c>
      <c r="C8400" s="217">
        <v>142.01225779093673</v>
      </c>
    </row>
    <row r="8401" spans="2:3" x14ac:dyDescent="0.75">
      <c r="B8401" s="218">
        <v>8338</v>
      </c>
      <c r="C8401" s="217">
        <v>185.53854578676592</v>
      </c>
    </row>
    <row r="8402" spans="2:3" x14ac:dyDescent="0.75">
      <c r="B8402" s="218">
        <v>8339</v>
      </c>
      <c r="C8402" s="217">
        <v>170.54996212693632</v>
      </c>
    </row>
    <row r="8403" spans="2:3" x14ac:dyDescent="0.75">
      <c r="B8403" s="218">
        <v>8340</v>
      </c>
      <c r="C8403" s="217">
        <v>94.620928887566691</v>
      </c>
    </row>
    <row r="8404" spans="2:3" x14ac:dyDescent="0.75">
      <c r="B8404" s="218">
        <v>8341</v>
      </c>
      <c r="C8404" s="217">
        <v>159.57312975654835</v>
      </c>
    </row>
    <row r="8405" spans="2:3" x14ac:dyDescent="0.75">
      <c r="B8405" s="218">
        <v>8342</v>
      </c>
      <c r="C8405" s="217">
        <v>148.37952491107865</v>
      </c>
    </row>
    <row r="8406" spans="2:3" x14ac:dyDescent="0.75">
      <c r="B8406" s="218">
        <v>8343</v>
      </c>
      <c r="C8406" s="217">
        <v>142.7645463681113</v>
      </c>
    </row>
    <row r="8407" spans="2:3" x14ac:dyDescent="0.75">
      <c r="B8407" s="218">
        <v>8344</v>
      </c>
      <c r="C8407" s="217">
        <v>128.76661506434417</v>
      </c>
    </row>
    <row r="8408" spans="2:3" x14ac:dyDescent="0.75">
      <c r="B8408" s="218">
        <v>8345</v>
      </c>
      <c r="C8408" s="217">
        <v>152.14035400782421</v>
      </c>
    </row>
    <row r="8409" spans="2:3" x14ac:dyDescent="0.75">
      <c r="B8409" s="218">
        <v>8346</v>
      </c>
      <c r="C8409" s="217">
        <v>117.94144291021863</v>
      </c>
    </row>
    <row r="8410" spans="2:3" x14ac:dyDescent="0.75">
      <c r="B8410" s="218">
        <v>8347</v>
      </c>
      <c r="C8410" s="217">
        <v>105.35405582989596</v>
      </c>
    </row>
    <row r="8411" spans="2:3" x14ac:dyDescent="0.75">
      <c r="B8411" s="218">
        <v>8348</v>
      </c>
      <c r="C8411" s="217">
        <v>117.1632032910662</v>
      </c>
    </row>
    <row r="8412" spans="2:3" x14ac:dyDescent="0.75">
      <c r="B8412" s="218">
        <v>8349</v>
      </c>
      <c r="C8412" s="217">
        <v>214.73946024895062</v>
      </c>
    </row>
    <row r="8413" spans="2:3" x14ac:dyDescent="0.75">
      <c r="B8413" s="218">
        <v>8350</v>
      </c>
      <c r="C8413" s="217">
        <v>100.87571138983722</v>
      </c>
    </row>
    <row r="8414" spans="2:3" x14ac:dyDescent="0.75">
      <c r="B8414" s="218">
        <v>8351</v>
      </c>
      <c r="C8414" s="217">
        <v>138.50889464741726</v>
      </c>
    </row>
    <row r="8415" spans="2:3" x14ac:dyDescent="0.75">
      <c r="B8415" s="218">
        <v>8352</v>
      </c>
      <c r="C8415" s="217">
        <v>77.28345036617219</v>
      </c>
    </row>
    <row r="8416" spans="2:3" x14ac:dyDescent="0.75">
      <c r="B8416" s="218">
        <v>8353</v>
      </c>
      <c r="C8416" s="217">
        <v>86.354101257331138</v>
      </c>
    </row>
    <row r="8417" spans="2:3" x14ac:dyDescent="0.75">
      <c r="B8417" s="218">
        <v>8354</v>
      </c>
      <c r="C8417" s="217">
        <v>82.471781577110761</v>
      </c>
    </row>
    <row r="8418" spans="2:3" x14ac:dyDescent="0.75">
      <c r="B8418" s="218">
        <v>8355</v>
      </c>
      <c r="C8418" s="217">
        <v>138.29480424155429</v>
      </c>
    </row>
    <row r="8419" spans="2:3" x14ac:dyDescent="0.75">
      <c r="B8419" s="218">
        <v>8356</v>
      </c>
      <c r="C8419" s="217">
        <v>123.87052621770498</v>
      </c>
    </row>
    <row r="8420" spans="2:3" x14ac:dyDescent="0.75">
      <c r="B8420" s="218">
        <v>8357</v>
      </c>
      <c r="C8420" s="217">
        <v>151.90715789725397</v>
      </c>
    </row>
    <row r="8421" spans="2:3" x14ac:dyDescent="0.75">
      <c r="B8421" s="218">
        <v>8358</v>
      </c>
      <c r="C8421" s="217">
        <v>181.52871461099292</v>
      </c>
    </row>
    <row r="8422" spans="2:3" x14ac:dyDescent="0.75">
      <c r="B8422" s="218">
        <v>8359</v>
      </c>
      <c r="C8422" s="217">
        <v>192.1743258354241</v>
      </c>
    </row>
    <row r="8423" spans="2:3" x14ac:dyDescent="0.75">
      <c r="B8423" s="218">
        <v>8360</v>
      </c>
      <c r="C8423" s="217">
        <v>97.617020793744658</v>
      </c>
    </row>
    <row r="8424" spans="2:3" x14ac:dyDescent="0.75">
      <c r="B8424" s="218">
        <v>8361</v>
      </c>
      <c r="C8424" s="217">
        <v>130.15513382689863</v>
      </c>
    </row>
    <row r="8425" spans="2:3" x14ac:dyDescent="0.75">
      <c r="B8425" s="218">
        <v>8362</v>
      </c>
      <c r="C8425" s="217">
        <v>132.114029761106</v>
      </c>
    </row>
    <row r="8426" spans="2:3" x14ac:dyDescent="0.75">
      <c r="B8426" s="218">
        <v>8363</v>
      </c>
      <c r="C8426" s="217">
        <v>179.89440371502116</v>
      </c>
    </row>
    <row r="8427" spans="2:3" x14ac:dyDescent="0.75">
      <c r="B8427" s="218">
        <v>8364</v>
      </c>
      <c r="C8427" s="217">
        <v>132.83249345216262</v>
      </c>
    </row>
    <row r="8428" spans="2:3" x14ac:dyDescent="0.75">
      <c r="B8428" s="218">
        <v>8365</v>
      </c>
      <c r="C8428" s="217">
        <v>181.13671411536598</v>
      </c>
    </row>
    <row r="8429" spans="2:3" x14ac:dyDescent="0.75">
      <c r="B8429" s="218">
        <v>8366</v>
      </c>
      <c r="C8429" s="217">
        <v>129.41098100079719</v>
      </c>
    </row>
    <row r="8430" spans="2:3" x14ac:dyDescent="0.75">
      <c r="B8430" s="218">
        <v>8367</v>
      </c>
      <c r="C8430" s="217">
        <v>185.03845274194023</v>
      </c>
    </row>
    <row r="8431" spans="2:3" x14ac:dyDescent="0.75">
      <c r="B8431" s="218">
        <v>8368</v>
      </c>
      <c r="C8431" s="217">
        <v>110.60547565314194</v>
      </c>
    </row>
    <row r="8432" spans="2:3" x14ac:dyDescent="0.75">
      <c r="B8432" s="218">
        <v>8369</v>
      </c>
      <c r="C8432" s="217">
        <v>113.29651767288129</v>
      </c>
    </row>
    <row r="8433" spans="2:3" x14ac:dyDescent="0.75">
      <c r="B8433" s="218">
        <v>8370</v>
      </c>
      <c r="C8433" s="217">
        <v>178.37706075815521</v>
      </c>
    </row>
    <row r="8434" spans="2:3" x14ac:dyDescent="0.75">
      <c r="B8434" s="218">
        <v>8371</v>
      </c>
      <c r="C8434" s="217">
        <v>125.4768065743683</v>
      </c>
    </row>
    <row r="8435" spans="2:3" x14ac:dyDescent="0.75">
      <c r="B8435" s="218">
        <v>8372</v>
      </c>
      <c r="C8435" s="217">
        <v>131.81697005663187</v>
      </c>
    </row>
    <row r="8436" spans="2:3" x14ac:dyDescent="0.75">
      <c r="B8436" s="218">
        <v>8373</v>
      </c>
      <c r="C8436" s="217">
        <v>180.03477509115325</v>
      </c>
    </row>
    <row r="8437" spans="2:3" x14ac:dyDescent="0.75">
      <c r="B8437" s="218">
        <v>8374</v>
      </c>
      <c r="C8437" s="217">
        <v>103.62800972923033</v>
      </c>
    </row>
    <row r="8438" spans="2:3" x14ac:dyDescent="0.75">
      <c r="B8438" s="218">
        <v>8375</v>
      </c>
      <c r="C8438" s="217">
        <v>137.71773888667477</v>
      </c>
    </row>
    <row r="8439" spans="2:3" x14ac:dyDescent="0.75">
      <c r="B8439" s="218">
        <v>8376</v>
      </c>
      <c r="C8439" s="217">
        <v>164.51516843160454</v>
      </c>
    </row>
    <row r="8440" spans="2:3" x14ac:dyDescent="0.75">
      <c r="B8440" s="218">
        <v>8377</v>
      </c>
      <c r="C8440" s="217">
        <v>118.30777995299934</v>
      </c>
    </row>
    <row r="8441" spans="2:3" x14ac:dyDescent="0.75">
      <c r="B8441" s="218">
        <v>8378</v>
      </c>
      <c r="C8441" s="217">
        <v>153.49352218230013</v>
      </c>
    </row>
    <row r="8442" spans="2:3" x14ac:dyDescent="0.75">
      <c r="B8442" s="218">
        <v>8379</v>
      </c>
      <c r="C8442" s="217">
        <v>134.45369725558271</v>
      </c>
    </row>
    <row r="8443" spans="2:3" x14ac:dyDescent="0.75">
      <c r="B8443" s="218">
        <v>8380</v>
      </c>
      <c r="C8443" s="217">
        <v>79.893351963430163</v>
      </c>
    </row>
    <row r="8444" spans="2:3" x14ac:dyDescent="0.75">
      <c r="B8444" s="218">
        <v>8381</v>
      </c>
      <c r="C8444" s="217">
        <v>68.99505155314796</v>
      </c>
    </row>
    <row r="8445" spans="2:3" x14ac:dyDescent="0.75">
      <c r="B8445" s="218">
        <v>8382</v>
      </c>
      <c r="C8445" s="217">
        <v>181.80778972785194</v>
      </c>
    </row>
    <row r="8446" spans="2:3" x14ac:dyDescent="0.75">
      <c r="B8446" s="218">
        <v>8383</v>
      </c>
      <c r="C8446" s="217">
        <v>121.07996377921503</v>
      </c>
    </row>
    <row r="8447" spans="2:3" x14ac:dyDescent="0.75">
      <c r="B8447" s="218">
        <v>8384</v>
      </c>
      <c r="C8447" s="217">
        <v>134.75752908594109</v>
      </c>
    </row>
    <row r="8448" spans="2:3" x14ac:dyDescent="0.75">
      <c r="B8448" s="218">
        <v>8385</v>
      </c>
      <c r="C8448" s="217">
        <v>120.57983418382716</v>
      </c>
    </row>
    <row r="8449" spans="2:3" x14ac:dyDescent="0.75">
      <c r="B8449" s="218">
        <v>8386</v>
      </c>
      <c r="C8449" s="217">
        <v>138.76899062545613</v>
      </c>
    </row>
    <row r="8450" spans="2:3" x14ac:dyDescent="0.75">
      <c r="B8450" s="218">
        <v>8387</v>
      </c>
      <c r="C8450" s="217">
        <v>131.83408004737265</v>
      </c>
    </row>
    <row r="8451" spans="2:3" x14ac:dyDescent="0.75">
      <c r="B8451" s="218">
        <v>8388</v>
      </c>
      <c r="C8451" s="217">
        <v>73.544598922928742</v>
      </c>
    </row>
    <row r="8452" spans="2:3" x14ac:dyDescent="0.75">
      <c r="B8452" s="218">
        <v>8389</v>
      </c>
      <c r="C8452" s="217">
        <v>137.96917358538246</v>
      </c>
    </row>
    <row r="8453" spans="2:3" x14ac:dyDescent="0.75">
      <c r="B8453" s="218">
        <v>8390</v>
      </c>
      <c r="C8453" s="217">
        <v>135.30766657972237</v>
      </c>
    </row>
    <row r="8454" spans="2:3" x14ac:dyDescent="0.75">
      <c r="B8454" s="218">
        <v>8391</v>
      </c>
      <c r="C8454" s="217">
        <v>171.64727014614508</v>
      </c>
    </row>
    <row r="8455" spans="2:3" x14ac:dyDescent="0.75">
      <c r="B8455" s="218">
        <v>8392</v>
      </c>
      <c r="C8455" s="217">
        <v>126.96590980278599</v>
      </c>
    </row>
    <row r="8456" spans="2:3" x14ac:dyDescent="0.75">
      <c r="B8456" s="218">
        <v>8393</v>
      </c>
      <c r="C8456" s="217">
        <v>112.47164314937872</v>
      </c>
    </row>
    <row r="8457" spans="2:3" x14ac:dyDescent="0.75">
      <c r="B8457" s="218">
        <v>8394</v>
      </c>
      <c r="C8457" s="217">
        <v>111.62980475596039</v>
      </c>
    </row>
    <row r="8458" spans="2:3" x14ac:dyDescent="0.75">
      <c r="B8458" s="218">
        <v>8395</v>
      </c>
      <c r="C8458" s="217">
        <v>167.56793608192325</v>
      </c>
    </row>
    <row r="8459" spans="2:3" x14ac:dyDescent="0.75">
      <c r="B8459" s="218">
        <v>8396</v>
      </c>
      <c r="C8459" s="217">
        <v>150.08416241672239</v>
      </c>
    </row>
    <row r="8460" spans="2:3" x14ac:dyDescent="0.75">
      <c r="B8460" s="218">
        <v>8397</v>
      </c>
      <c r="C8460" s="217">
        <v>156.99279782707873</v>
      </c>
    </row>
    <row r="8461" spans="2:3" x14ac:dyDescent="0.75">
      <c r="B8461" s="218">
        <v>8398</v>
      </c>
      <c r="C8461" s="217">
        <v>116.04979492042392</v>
      </c>
    </row>
    <row r="8462" spans="2:3" x14ac:dyDescent="0.75">
      <c r="B8462" s="218">
        <v>8399</v>
      </c>
      <c r="C8462" s="217">
        <v>125.16767164761589</v>
      </c>
    </row>
    <row r="8463" spans="2:3" x14ac:dyDescent="0.75">
      <c r="B8463" s="218">
        <v>8400</v>
      </c>
      <c r="C8463" s="217">
        <v>93.900966168704301</v>
      </c>
    </row>
    <row r="8464" spans="2:3" x14ac:dyDescent="0.75">
      <c r="B8464" s="218">
        <v>8401</v>
      </c>
      <c r="C8464" s="217">
        <v>163.97110765535706</v>
      </c>
    </row>
    <row r="8465" spans="2:3" x14ac:dyDescent="0.75">
      <c r="B8465" s="218">
        <v>8402</v>
      </c>
      <c r="C8465" s="217">
        <v>124.93058090279806</v>
      </c>
    </row>
    <row r="8466" spans="2:3" x14ac:dyDescent="0.75">
      <c r="B8466" s="218">
        <v>8403</v>
      </c>
      <c r="C8466" s="217">
        <v>102.26721221017459</v>
      </c>
    </row>
    <row r="8467" spans="2:3" x14ac:dyDescent="0.75">
      <c r="B8467" s="218">
        <v>8404</v>
      </c>
      <c r="C8467" s="217">
        <v>71.435221053142428</v>
      </c>
    </row>
    <row r="8468" spans="2:3" x14ac:dyDescent="0.75">
      <c r="B8468" s="218">
        <v>8405</v>
      </c>
      <c r="C8468" s="217">
        <v>180.68024071859361</v>
      </c>
    </row>
    <row r="8469" spans="2:3" x14ac:dyDescent="0.75">
      <c r="B8469" s="218">
        <v>8406</v>
      </c>
      <c r="C8469" s="217">
        <v>81.375645412402704</v>
      </c>
    </row>
    <row r="8470" spans="2:3" x14ac:dyDescent="0.75">
      <c r="B8470" s="218">
        <v>8407</v>
      </c>
      <c r="C8470" s="217">
        <v>125.3671748435787</v>
      </c>
    </row>
    <row r="8471" spans="2:3" x14ac:dyDescent="0.75">
      <c r="B8471" s="218">
        <v>8408</v>
      </c>
      <c r="C8471" s="217">
        <v>173.8840156873629</v>
      </c>
    </row>
    <row r="8472" spans="2:3" x14ac:dyDescent="0.75">
      <c r="B8472" s="218">
        <v>8409</v>
      </c>
      <c r="C8472" s="217">
        <v>75.456184123123251</v>
      </c>
    </row>
    <row r="8473" spans="2:3" x14ac:dyDescent="0.75">
      <c r="B8473" s="218">
        <v>8410</v>
      </c>
      <c r="C8473" s="217">
        <v>134.913852909784</v>
      </c>
    </row>
    <row r="8474" spans="2:3" x14ac:dyDescent="0.75">
      <c r="B8474" s="218">
        <v>8411</v>
      </c>
      <c r="C8474" s="217">
        <v>147.69826036840763</v>
      </c>
    </row>
    <row r="8475" spans="2:3" x14ac:dyDescent="0.75">
      <c r="B8475" s="218">
        <v>8412</v>
      </c>
      <c r="C8475" s="217">
        <v>103.27585060998513</v>
      </c>
    </row>
    <row r="8476" spans="2:3" x14ac:dyDescent="0.75">
      <c r="B8476" s="218">
        <v>8413</v>
      </c>
      <c r="C8476" s="217">
        <v>91.556181420245665</v>
      </c>
    </row>
    <row r="8477" spans="2:3" x14ac:dyDescent="0.75">
      <c r="B8477" s="218">
        <v>8414</v>
      </c>
      <c r="C8477" s="217">
        <v>152.95745966212246</v>
      </c>
    </row>
    <row r="8478" spans="2:3" x14ac:dyDescent="0.75">
      <c r="B8478" s="218">
        <v>8415</v>
      </c>
      <c r="C8478" s="217">
        <v>105.67968691710313</v>
      </c>
    </row>
    <row r="8479" spans="2:3" x14ac:dyDescent="0.75">
      <c r="B8479" s="218">
        <v>8416</v>
      </c>
      <c r="C8479" s="217">
        <v>164.63387443699335</v>
      </c>
    </row>
    <row r="8480" spans="2:3" x14ac:dyDescent="0.75">
      <c r="B8480" s="218">
        <v>8417</v>
      </c>
      <c r="C8480" s="217">
        <v>64.29786764404507</v>
      </c>
    </row>
    <row r="8481" spans="2:3" x14ac:dyDescent="0.75">
      <c r="B8481" s="218">
        <v>8418</v>
      </c>
      <c r="C8481" s="217">
        <v>145.39630564550995</v>
      </c>
    </row>
    <row r="8482" spans="2:3" x14ac:dyDescent="0.75">
      <c r="B8482" s="218">
        <v>8419</v>
      </c>
      <c r="C8482" s="217">
        <v>162.51945772361037</v>
      </c>
    </row>
    <row r="8483" spans="2:3" x14ac:dyDescent="0.75">
      <c r="B8483" s="218">
        <v>8420</v>
      </c>
      <c r="C8483" s="217">
        <v>141.83989713381081</v>
      </c>
    </row>
    <row r="8484" spans="2:3" x14ac:dyDescent="0.75">
      <c r="B8484" s="218">
        <v>8421</v>
      </c>
      <c r="C8484" s="217">
        <v>228.91629995765766</v>
      </c>
    </row>
    <row r="8485" spans="2:3" x14ac:dyDescent="0.75">
      <c r="B8485" s="218">
        <v>8422</v>
      </c>
      <c r="C8485" s="217">
        <v>183.01973109961435</v>
      </c>
    </row>
    <row r="8486" spans="2:3" x14ac:dyDescent="0.75">
      <c r="B8486" s="218">
        <v>8423</v>
      </c>
      <c r="C8486" s="217">
        <v>183.87272309240254</v>
      </c>
    </row>
    <row r="8487" spans="2:3" x14ac:dyDescent="0.75">
      <c r="B8487" s="218">
        <v>8424</v>
      </c>
      <c r="C8487" s="217">
        <v>147.66894019386152</v>
      </c>
    </row>
    <row r="8488" spans="2:3" x14ac:dyDescent="0.75">
      <c r="B8488" s="218">
        <v>8425</v>
      </c>
      <c r="C8488" s="217">
        <v>101.18081854980463</v>
      </c>
    </row>
    <row r="8489" spans="2:3" x14ac:dyDescent="0.75">
      <c r="B8489" s="218">
        <v>8426</v>
      </c>
      <c r="C8489" s="217">
        <v>166.40535645780423</v>
      </c>
    </row>
    <row r="8490" spans="2:3" x14ac:dyDescent="0.75">
      <c r="B8490" s="218">
        <v>8427</v>
      </c>
      <c r="C8490" s="217">
        <v>167.8795853646613</v>
      </c>
    </row>
    <row r="8491" spans="2:3" x14ac:dyDescent="0.75">
      <c r="B8491" s="218">
        <v>8428</v>
      </c>
      <c r="C8491" s="217">
        <v>109.64972607261048</v>
      </c>
    </row>
    <row r="8492" spans="2:3" x14ac:dyDescent="0.75">
      <c r="B8492" s="218">
        <v>8429</v>
      </c>
      <c r="C8492" s="217">
        <v>105.38827552246784</v>
      </c>
    </row>
    <row r="8493" spans="2:3" x14ac:dyDescent="0.75">
      <c r="B8493" s="218">
        <v>8430</v>
      </c>
      <c r="C8493" s="217">
        <v>139.67657413472645</v>
      </c>
    </row>
    <row r="8494" spans="2:3" x14ac:dyDescent="0.75">
      <c r="B8494" s="218">
        <v>8431</v>
      </c>
      <c r="C8494" s="217">
        <v>119.42806927436682</v>
      </c>
    </row>
    <row r="8495" spans="2:3" x14ac:dyDescent="0.75">
      <c r="B8495" s="218">
        <v>8432</v>
      </c>
      <c r="C8495" s="217">
        <v>94.523744505918799</v>
      </c>
    </row>
    <row r="8496" spans="2:3" x14ac:dyDescent="0.75">
      <c r="B8496" s="218">
        <v>8433</v>
      </c>
      <c r="C8496" s="217">
        <v>135.84964878123944</v>
      </c>
    </row>
    <row r="8497" spans="2:3" x14ac:dyDescent="0.75">
      <c r="B8497" s="218">
        <v>8434</v>
      </c>
      <c r="C8497" s="217">
        <v>67.243415339280929</v>
      </c>
    </row>
    <row r="8498" spans="2:3" x14ac:dyDescent="0.75">
      <c r="B8498" s="218">
        <v>8435</v>
      </c>
      <c r="C8498" s="217">
        <v>120.20592797193544</v>
      </c>
    </row>
    <row r="8499" spans="2:3" x14ac:dyDescent="0.75">
      <c r="B8499" s="218">
        <v>8436</v>
      </c>
      <c r="C8499" s="217">
        <v>150.18085689086445</v>
      </c>
    </row>
    <row r="8500" spans="2:3" x14ac:dyDescent="0.75">
      <c r="B8500" s="218">
        <v>8437</v>
      </c>
      <c r="C8500" s="217">
        <v>125.71285321281049</v>
      </c>
    </row>
    <row r="8501" spans="2:3" x14ac:dyDescent="0.75">
      <c r="B8501" s="218">
        <v>8438</v>
      </c>
      <c r="C8501" s="217">
        <v>117.78143565518312</v>
      </c>
    </row>
    <row r="8502" spans="2:3" x14ac:dyDescent="0.75">
      <c r="B8502" s="218">
        <v>8439</v>
      </c>
      <c r="C8502" s="217">
        <v>89.917492731275999</v>
      </c>
    </row>
    <row r="8503" spans="2:3" x14ac:dyDescent="0.75">
      <c r="B8503" s="218">
        <v>8440</v>
      </c>
      <c r="C8503" s="217">
        <v>161.08932440858911</v>
      </c>
    </row>
    <row r="8504" spans="2:3" x14ac:dyDescent="0.75">
      <c r="B8504" s="218">
        <v>8441</v>
      </c>
      <c r="C8504" s="217">
        <v>92.623852350442704</v>
      </c>
    </row>
    <row r="8505" spans="2:3" x14ac:dyDescent="0.75">
      <c r="B8505" s="218">
        <v>8442</v>
      </c>
      <c r="C8505" s="217">
        <v>131.12486593764567</v>
      </c>
    </row>
    <row r="8506" spans="2:3" x14ac:dyDescent="0.75">
      <c r="B8506" s="218">
        <v>8443</v>
      </c>
      <c r="C8506" s="217">
        <v>158.23636023171363</v>
      </c>
    </row>
    <row r="8507" spans="2:3" x14ac:dyDescent="0.75">
      <c r="B8507" s="218">
        <v>8444</v>
      </c>
      <c r="C8507" s="217">
        <v>86.581981803677323</v>
      </c>
    </row>
    <row r="8508" spans="2:3" x14ac:dyDescent="0.75">
      <c r="B8508" s="218">
        <v>8445</v>
      </c>
      <c r="C8508" s="217">
        <v>105.6782271635891</v>
      </c>
    </row>
    <row r="8509" spans="2:3" x14ac:dyDescent="0.75">
      <c r="B8509" s="218">
        <v>8446</v>
      </c>
      <c r="C8509" s="217">
        <v>147.52439257256859</v>
      </c>
    </row>
    <row r="8510" spans="2:3" x14ac:dyDescent="0.75">
      <c r="B8510" s="218">
        <v>8447</v>
      </c>
      <c r="C8510" s="217">
        <v>124.0704139240072</v>
      </c>
    </row>
    <row r="8511" spans="2:3" x14ac:dyDescent="0.75">
      <c r="B8511" s="218">
        <v>8448</v>
      </c>
      <c r="C8511" s="217">
        <v>124.55785458763057</v>
      </c>
    </row>
    <row r="8512" spans="2:3" x14ac:dyDescent="0.75">
      <c r="B8512" s="218">
        <v>8449</v>
      </c>
      <c r="C8512" s="217">
        <v>174.39192691821304</v>
      </c>
    </row>
    <row r="8513" spans="2:3" x14ac:dyDescent="0.75">
      <c r="B8513" s="218">
        <v>8450</v>
      </c>
      <c r="C8513" s="217">
        <v>181.64601484111586</v>
      </c>
    </row>
    <row r="8514" spans="2:3" x14ac:dyDescent="0.75">
      <c r="B8514" s="218">
        <v>8451</v>
      </c>
      <c r="C8514" s="217">
        <v>108.62699817464895</v>
      </c>
    </row>
    <row r="8515" spans="2:3" x14ac:dyDescent="0.75">
      <c r="B8515" s="218">
        <v>8452</v>
      </c>
      <c r="C8515" s="217">
        <v>83.367087191944748</v>
      </c>
    </row>
    <row r="8516" spans="2:3" x14ac:dyDescent="0.75">
      <c r="B8516" s="218">
        <v>8453</v>
      </c>
      <c r="C8516" s="217">
        <v>208.44521713662218</v>
      </c>
    </row>
    <row r="8517" spans="2:3" x14ac:dyDescent="0.75">
      <c r="B8517" s="218">
        <v>8454</v>
      </c>
      <c r="C8517" s="217">
        <v>149.6709643404885</v>
      </c>
    </row>
    <row r="8518" spans="2:3" x14ac:dyDescent="0.75">
      <c r="B8518" s="218">
        <v>8455</v>
      </c>
      <c r="C8518" s="217">
        <v>81.932749264556193</v>
      </c>
    </row>
    <row r="8519" spans="2:3" x14ac:dyDescent="0.75">
      <c r="B8519" s="218">
        <v>8456</v>
      </c>
      <c r="C8519" s="217">
        <v>98.425923082332702</v>
      </c>
    </row>
    <row r="8520" spans="2:3" x14ac:dyDescent="0.75">
      <c r="B8520" s="218">
        <v>8457</v>
      </c>
      <c r="C8520" s="217">
        <v>99.12325564760252</v>
      </c>
    </row>
    <row r="8521" spans="2:3" x14ac:dyDescent="0.75">
      <c r="B8521" s="218">
        <v>8458</v>
      </c>
      <c r="C8521" s="217">
        <v>137.47973022484976</v>
      </c>
    </row>
    <row r="8522" spans="2:3" x14ac:dyDescent="0.75">
      <c r="B8522" s="218">
        <v>8459</v>
      </c>
      <c r="C8522" s="217">
        <v>119.4699425585043</v>
      </c>
    </row>
    <row r="8523" spans="2:3" x14ac:dyDescent="0.75">
      <c r="B8523" s="218">
        <v>8460</v>
      </c>
      <c r="C8523" s="217">
        <v>117.17377712408064</v>
      </c>
    </row>
    <row r="8524" spans="2:3" x14ac:dyDescent="0.75">
      <c r="B8524" s="218">
        <v>8461</v>
      </c>
      <c r="C8524" s="217">
        <v>102.00336416450612</v>
      </c>
    </row>
    <row r="8525" spans="2:3" x14ac:dyDescent="0.75">
      <c r="B8525" s="218">
        <v>8462</v>
      </c>
      <c r="C8525" s="217">
        <v>121.33085848055627</v>
      </c>
    </row>
    <row r="8526" spans="2:3" x14ac:dyDescent="0.75">
      <c r="B8526" s="218">
        <v>8463</v>
      </c>
      <c r="C8526" s="217">
        <v>86.677285676306681</v>
      </c>
    </row>
    <row r="8527" spans="2:3" x14ac:dyDescent="0.75">
      <c r="B8527" s="218">
        <v>8464</v>
      </c>
      <c r="C8527" s="217">
        <v>172.5646146056157</v>
      </c>
    </row>
    <row r="8528" spans="2:3" x14ac:dyDescent="0.75">
      <c r="B8528" s="218">
        <v>8465</v>
      </c>
      <c r="C8528" s="217">
        <v>108.07187255071115</v>
      </c>
    </row>
    <row r="8529" spans="2:3" x14ac:dyDescent="0.75">
      <c r="B8529" s="218">
        <v>8466</v>
      </c>
      <c r="C8529" s="217">
        <v>138.18668033519728</v>
      </c>
    </row>
    <row r="8530" spans="2:3" x14ac:dyDescent="0.75">
      <c r="B8530" s="218">
        <v>8467</v>
      </c>
      <c r="C8530" s="217">
        <v>120.74627088536941</v>
      </c>
    </row>
    <row r="8531" spans="2:3" x14ac:dyDescent="0.75">
      <c r="B8531" s="218">
        <v>8468</v>
      </c>
      <c r="C8531" s="217">
        <v>80.544406760638509</v>
      </c>
    </row>
    <row r="8532" spans="2:3" x14ac:dyDescent="0.75">
      <c r="B8532" s="218">
        <v>8469</v>
      </c>
      <c r="C8532" s="217">
        <v>109.52135155947039</v>
      </c>
    </row>
    <row r="8533" spans="2:3" x14ac:dyDescent="0.75">
      <c r="B8533" s="218">
        <v>8470</v>
      </c>
      <c r="C8533" s="217">
        <v>113.10561211960314</v>
      </c>
    </row>
    <row r="8534" spans="2:3" x14ac:dyDescent="0.75">
      <c r="B8534" s="218">
        <v>8471</v>
      </c>
      <c r="C8534" s="217">
        <v>130.44366079255767</v>
      </c>
    </row>
    <row r="8535" spans="2:3" x14ac:dyDescent="0.75">
      <c r="B8535" s="218">
        <v>8472</v>
      </c>
      <c r="C8535" s="217">
        <v>83.591846288301312</v>
      </c>
    </row>
    <row r="8536" spans="2:3" x14ac:dyDescent="0.75">
      <c r="B8536" s="218">
        <v>8473</v>
      </c>
      <c r="C8536" s="217">
        <v>193.56955553880729</v>
      </c>
    </row>
    <row r="8537" spans="2:3" x14ac:dyDescent="0.75">
      <c r="B8537" s="218">
        <v>8474</v>
      </c>
      <c r="C8537" s="217">
        <v>191.00986993579073</v>
      </c>
    </row>
    <row r="8538" spans="2:3" x14ac:dyDescent="0.75">
      <c r="B8538" s="218">
        <v>8475</v>
      </c>
      <c r="C8538" s="217">
        <v>177.70975557590839</v>
      </c>
    </row>
    <row r="8539" spans="2:3" x14ac:dyDescent="0.75">
      <c r="B8539" s="218">
        <v>8476</v>
      </c>
      <c r="C8539" s="217">
        <v>153.83705032242037</v>
      </c>
    </row>
    <row r="8540" spans="2:3" x14ac:dyDescent="0.75">
      <c r="B8540" s="218">
        <v>8477</v>
      </c>
      <c r="C8540" s="217">
        <v>81.404684266308067</v>
      </c>
    </row>
    <row r="8541" spans="2:3" x14ac:dyDescent="0.75">
      <c r="B8541" s="218">
        <v>8478</v>
      </c>
      <c r="C8541" s="217">
        <v>118.86556586986337</v>
      </c>
    </row>
    <row r="8542" spans="2:3" x14ac:dyDescent="0.75">
      <c r="B8542" s="218">
        <v>8479</v>
      </c>
      <c r="C8542" s="217">
        <v>77.696173943625055</v>
      </c>
    </row>
    <row r="8543" spans="2:3" x14ac:dyDescent="0.75">
      <c r="B8543" s="218">
        <v>8480</v>
      </c>
      <c r="C8543" s="217">
        <v>132.58181246717371</v>
      </c>
    </row>
    <row r="8544" spans="2:3" x14ac:dyDescent="0.75">
      <c r="B8544" s="218">
        <v>8481</v>
      </c>
      <c r="C8544" s="217">
        <v>120.15947306955667</v>
      </c>
    </row>
    <row r="8545" spans="2:3" x14ac:dyDescent="0.75">
      <c r="B8545" s="218">
        <v>8482</v>
      </c>
      <c r="C8545" s="217">
        <v>106.32036969370135</v>
      </c>
    </row>
    <row r="8546" spans="2:3" x14ac:dyDescent="0.75">
      <c r="B8546" s="218">
        <v>8483</v>
      </c>
      <c r="C8546" s="217">
        <v>109.97839892809502</v>
      </c>
    </row>
    <row r="8547" spans="2:3" x14ac:dyDescent="0.75">
      <c r="B8547" s="218">
        <v>8484</v>
      </c>
      <c r="C8547" s="217">
        <v>129.21845998263009</v>
      </c>
    </row>
    <row r="8548" spans="2:3" x14ac:dyDescent="0.75">
      <c r="B8548" s="218">
        <v>8485</v>
      </c>
      <c r="C8548" s="217">
        <v>120.46406525630626</v>
      </c>
    </row>
    <row r="8549" spans="2:3" x14ac:dyDescent="0.75">
      <c r="B8549" s="218">
        <v>8486</v>
      </c>
      <c r="C8549" s="217">
        <v>142.31918543446048</v>
      </c>
    </row>
    <row r="8550" spans="2:3" x14ac:dyDescent="0.75">
      <c r="B8550" s="218">
        <v>8487</v>
      </c>
      <c r="C8550" s="217">
        <v>148.34681768141556</v>
      </c>
    </row>
    <row r="8551" spans="2:3" x14ac:dyDescent="0.75">
      <c r="B8551" s="218">
        <v>8488</v>
      </c>
      <c r="C8551" s="217">
        <v>186.11249746490043</v>
      </c>
    </row>
    <row r="8552" spans="2:3" x14ac:dyDescent="0.75">
      <c r="B8552" s="218">
        <v>8489</v>
      </c>
      <c r="C8552" s="217">
        <v>130.3995322877773</v>
      </c>
    </row>
    <row r="8553" spans="2:3" x14ac:dyDescent="0.75">
      <c r="B8553" s="218">
        <v>8490</v>
      </c>
      <c r="C8553" s="217">
        <v>104.60329442952883</v>
      </c>
    </row>
    <row r="8554" spans="2:3" x14ac:dyDescent="0.75">
      <c r="B8554" s="218">
        <v>8491</v>
      </c>
      <c r="C8554" s="217">
        <v>159.32338202448142</v>
      </c>
    </row>
    <row r="8555" spans="2:3" x14ac:dyDescent="0.75">
      <c r="B8555" s="218">
        <v>8492</v>
      </c>
      <c r="C8555" s="217">
        <v>121.09371258711258</v>
      </c>
    </row>
    <row r="8556" spans="2:3" x14ac:dyDescent="0.75">
      <c r="B8556" s="218">
        <v>8493</v>
      </c>
      <c r="C8556" s="217">
        <v>161.43816380574177</v>
      </c>
    </row>
    <row r="8557" spans="2:3" x14ac:dyDescent="0.75">
      <c r="B8557" s="218">
        <v>8494</v>
      </c>
      <c r="C8557" s="217">
        <v>179.11807185470005</v>
      </c>
    </row>
    <row r="8558" spans="2:3" x14ac:dyDescent="0.75">
      <c r="B8558" s="218">
        <v>8495</v>
      </c>
      <c r="C8558" s="217">
        <v>136.98070008904858</v>
      </c>
    </row>
    <row r="8559" spans="2:3" x14ac:dyDescent="0.75">
      <c r="B8559" s="218">
        <v>8496</v>
      </c>
      <c r="C8559" s="217">
        <v>106.87333579369168</v>
      </c>
    </row>
    <row r="8560" spans="2:3" x14ac:dyDescent="0.75">
      <c r="B8560" s="218">
        <v>8497</v>
      </c>
      <c r="C8560" s="217">
        <v>107.74185144334277</v>
      </c>
    </row>
    <row r="8561" spans="2:3" x14ac:dyDescent="0.75">
      <c r="B8561" s="218">
        <v>8498</v>
      </c>
      <c r="C8561" s="217">
        <v>148.1340110225334</v>
      </c>
    </row>
    <row r="8562" spans="2:3" x14ac:dyDescent="0.75">
      <c r="B8562" s="218">
        <v>8499</v>
      </c>
      <c r="C8562" s="217">
        <v>134.32404031865289</v>
      </c>
    </row>
    <row r="8563" spans="2:3" x14ac:dyDescent="0.75">
      <c r="B8563" s="218">
        <v>8500</v>
      </c>
      <c r="C8563" s="217">
        <v>128.30972310081796</v>
      </c>
    </row>
    <row r="8564" spans="2:3" x14ac:dyDescent="0.75">
      <c r="B8564" s="218">
        <v>8501</v>
      </c>
      <c r="C8564" s="217">
        <v>123.12234561266806</v>
      </c>
    </row>
    <row r="8565" spans="2:3" x14ac:dyDescent="0.75">
      <c r="B8565" s="218">
        <v>8502</v>
      </c>
      <c r="C8565" s="217">
        <v>123.71896952473011</v>
      </c>
    </row>
    <row r="8566" spans="2:3" x14ac:dyDescent="0.75">
      <c r="B8566" s="218">
        <v>8503</v>
      </c>
      <c r="C8566" s="217">
        <v>114.6336215954132</v>
      </c>
    </row>
    <row r="8567" spans="2:3" x14ac:dyDescent="0.75">
      <c r="B8567" s="218">
        <v>8504</v>
      </c>
      <c r="C8567" s="217">
        <v>115.29795489283448</v>
      </c>
    </row>
    <row r="8568" spans="2:3" x14ac:dyDescent="0.75">
      <c r="B8568" s="218">
        <v>8505</v>
      </c>
      <c r="C8568" s="217">
        <v>105.43007016057454</v>
      </c>
    </row>
    <row r="8569" spans="2:3" x14ac:dyDescent="0.75">
      <c r="B8569" s="218">
        <v>8506</v>
      </c>
      <c r="C8569" s="217">
        <v>122.17202223438051</v>
      </c>
    </row>
    <row r="8570" spans="2:3" x14ac:dyDescent="0.75">
      <c r="B8570" s="218">
        <v>8507</v>
      </c>
      <c r="C8570" s="217">
        <v>110.56633743224894</v>
      </c>
    </row>
    <row r="8571" spans="2:3" x14ac:dyDescent="0.75">
      <c r="B8571" s="218">
        <v>8508</v>
      </c>
      <c r="C8571" s="217">
        <v>106.43698739138529</v>
      </c>
    </row>
    <row r="8572" spans="2:3" x14ac:dyDescent="0.75">
      <c r="B8572" s="218">
        <v>8509</v>
      </c>
      <c r="C8572" s="217">
        <v>90.304422139284043</v>
      </c>
    </row>
    <row r="8573" spans="2:3" x14ac:dyDescent="0.75">
      <c r="B8573" s="218">
        <v>8510</v>
      </c>
      <c r="C8573" s="217">
        <v>109.1421271340311</v>
      </c>
    </row>
    <row r="8574" spans="2:3" x14ac:dyDescent="0.75">
      <c r="B8574" s="218">
        <v>8511</v>
      </c>
      <c r="C8574" s="217">
        <v>123.5787756986646</v>
      </c>
    </row>
    <row r="8575" spans="2:3" x14ac:dyDescent="0.75">
      <c r="B8575" s="218">
        <v>8512</v>
      </c>
      <c r="C8575" s="217">
        <v>123.65692760348259</v>
      </c>
    </row>
    <row r="8576" spans="2:3" x14ac:dyDescent="0.75">
      <c r="B8576" s="218">
        <v>8513</v>
      </c>
      <c r="C8576" s="217">
        <v>144.16404649576893</v>
      </c>
    </row>
    <row r="8577" spans="2:3" x14ac:dyDescent="0.75">
      <c r="B8577" s="218">
        <v>8514</v>
      </c>
      <c r="C8577" s="217">
        <v>86.526819770074567</v>
      </c>
    </row>
    <row r="8578" spans="2:3" x14ac:dyDescent="0.75">
      <c r="B8578" s="218">
        <v>8515</v>
      </c>
      <c r="C8578" s="217">
        <v>137.59146965922648</v>
      </c>
    </row>
    <row r="8579" spans="2:3" x14ac:dyDescent="0.75">
      <c r="B8579" s="218">
        <v>8516</v>
      </c>
      <c r="C8579" s="217">
        <v>87.942866486428144</v>
      </c>
    </row>
    <row r="8580" spans="2:3" x14ac:dyDescent="0.75">
      <c r="B8580" s="218">
        <v>8517</v>
      </c>
      <c r="C8580" s="217">
        <v>99.62657257283972</v>
      </c>
    </row>
    <row r="8581" spans="2:3" x14ac:dyDescent="0.75">
      <c r="B8581" s="218">
        <v>8518</v>
      </c>
      <c r="C8581" s="217">
        <v>135.64185433320898</v>
      </c>
    </row>
    <row r="8582" spans="2:3" x14ac:dyDescent="0.75">
      <c r="B8582" s="218">
        <v>8519</v>
      </c>
      <c r="C8582" s="217">
        <v>133.89573781919108</v>
      </c>
    </row>
    <row r="8583" spans="2:3" x14ac:dyDescent="0.75">
      <c r="B8583" s="218">
        <v>8520</v>
      </c>
      <c r="C8583" s="217">
        <v>156.53700538201142</v>
      </c>
    </row>
    <row r="8584" spans="2:3" x14ac:dyDescent="0.75">
      <c r="B8584" s="218">
        <v>8521</v>
      </c>
      <c r="C8584" s="217">
        <v>192.34116350277117</v>
      </c>
    </row>
    <row r="8585" spans="2:3" x14ac:dyDescent="0.75">
      <c r="B8585" s="218">
        <v>8522</v>
      </c>
      <c r="C8585" s="217">
        <v>100.36503767707578</v>
      </c>
    </row>
    <row r="8586" spans="2:3" x14ac:dyDescent="0.75">
      <c r="B8586" s="218">
        <v>8523</v>
      </c>
      <c r="C8586" s="217">
        <v>98.134204924913703</v>
      </c>
    </row>
    <row r="8587" spans="2:3" x14ac:dyDescent="0.75">
      <c r="B8587" s="218">
        <v>8524</v>
      </c>
      <c r="C8587" s="217">
        <v>116.65536221008003</v>
      </c>
    </row>
    <row r="8588" spans="2:3" x14ac:dyDescent="0.75">
      <c r="B8588" s="218">
        <v>8525</v>
      </c>
      <c r="C8588" s="217">
        <v>82.921066362856166</v>
      </c>
    </row>
    <row r="8589" spans="2:3" x14ac:dyDescent="0.75">
      <c r="B8589" s="218">
        <v>8526</v>
      </c>
      <c r="C8589" s="217">
        <v>154.0751435441633</v>
      </c>
    </row>
    <row r="8590" spans="2:3" x14ac:dyDescent="0.75">
      <c r="B8590" s="218">
        <v>8527</v>
      </c>
      <c r="C8590" s="217">
        <v>79.723852013816455</v>
      </c>
    </row>
    <row r="8591" spans="2:3" x14ac:dyDescent="0.75">
      <c r="B8591" s="218">
        <v>8528</v>
      </c>
      <c r="C8591" s="217">
        <v>103.10237753916417</v>
      </c>
    </row>
    <row r="8592" spans="2:3" x14ac:dyDescent="0.75">
      <c r="B8592" s="218">
        <v>8529</v>
      </c>
      <c r="C8592" s="217">
        <v>95.188992669774123</v>
      </c>
    </row>
    <row r="8593" spans="2:3" x14ac:dyDescent="0.75">
      <c r="B8593" s="218">
        <v>8530</v>
      </c>
      <c r="C8593" s="217">
        <v>107.15535622163998</v>
      </c>
    </row>
    <row r="8594" spans="2:3" x14ac:dyDescent="0.75">
      <c r="B8594" s="218">
        <v>8531</v>
      </c>
      <c r="C8594" s="217">
        <v>106.68282969576811</v>
      </c>
    </row>
    <row r="8595" spans="2:3" x14ac:dyDescent="0.75">
      <c r="B8595" s="218">
        <v>8532</v>
      </c>
      <c r="C8595" s="217">
        <v>138.45711863913954</v>
      </c>
    </row>
    <row r="8596" spans="2:3" x14ac:dyDescent="0.75">
      <c r="B8596" s="218">
        <v>8533</v>
      </c>
      <c r="C8596" s="217">
        <v>152.80220539725372</v>
      </c>
    </row>
    <row r="8597" spans="2:3" x14ac:dyDescent="0.75">
      <c r="B8597" s="218">
        <v>8534</v>
      </c>
      <c r="C8597" s="217">
        <v>127.83321219691136</v>
      </c>
    </row>
    <row r="8598" spans="2:3" x14ac:dyDescent="0.75">
      <c r="B8598" s="218">
        <v>8535</v>
      </c>
      <c r="C8598" s="217">
        <v>118.63101903971672</v>
      </c>
    </row>
    <row r="8599" spans="2:3" x14ac:dyDescent="0.75">
      <c r="B8599" s="218">
        <v>8536</v>
      </c>
      <c r="C8599" s="217">
        <v>135.73573799105165</v>
      </c>
    </row>
    <row r="8600" spans="2:3" x14ac:dyDescent="0.75">
      <c r="B8600" s="218">
        <v>8537</v>
      </c>
      <c r="C8600" s="217">
        <v>108.96502930946565</v>
      </c>
    </row>
    <row r="8601" spans="2:3" x14ac:dyDescent="0.75">
      <c r="B8601" s="218">
        <v>8538</v>
      </c>
      <c r="C8601" s="217">
        <v>118.09613228947248</v>
      </c>
    </row>
    <row r="8602" spans="2:3" x14ac:dyDescent="0.75">
      <c r="B8602" s="218">
        <v>8539</v>
      </c>
      <c r="C8602" s="217">
        <v>102.15339846111104</v>
      </c>
    </row>
    <row r="8603" spans="2:3" x14ac:dyDescent="0.75">
      <c r="B8603" s="218">
        <v>8540</v>
      </c>
      <c r="C8603" s="217">
        <v>180.35604575390343</v>
      </c>
    </row>
    <row r="8604" spans="2:3" x14ac:dyDescent="0.75">
      <c r="B8604" s="218">
        <v>8541</v>
      </c>
      <c r="C8604" s="217">
        <v>112.07347781049351</v>
      </c>
    </row>
    <row r="8605" spans="2:3" x14ac:dyDescent="0.75">
      <c r="B8605" s="218">
        <v>8542</v>
      </c>
      <c r="C8605" s="217">
        <v>81.345343047857611</v>
      </c>
    </row>
    <row r="8606" spans="2:3" x14ac:dyDescent="0.75">
      <c r="B8606" s="218">
        <v>8543</v>
      </c>
      <c r="C8606" s="217">
        <v>155.81308034591231</v>
      </c>
    </row>
    <row r="8607" spans="2:3" x14ac:dyDescent="0.75">
      <c r="B8607" s="218">
        <v>8544</v>
      </c>
      <c r="C8607" s="217">
        <v>76.276563140424528</v>
      </c>
    </row>
    <row r="8608" spans="2:3" x14ac:dyDescent="0.75">
      <c r="B8608" s="218">
        <v>8545</v>
      </c>
      <c r="C8608" s="217">
        <v>118.15072162853382</v>
      </c>
    </row>
    <row r="8609" spans="2:3" x14ac:dyDescent="0.75">
      <c r="B8609" s="218">
        <v>8546</v>
      </c>
      <c r="C8609" s="217">
        <v>117.65026231639393</v>
      </c>
    </row>
    <row r="8610" spans="2:3" x14ac:dyDescent="0.75">
      <c r="B8610" s="218">
        <v>8547</v>
      </c>
      <c r="C8610" s="217">
        <v>135.961313832765</v>
      </c>
    </row>
    <row r="8611" spans="2:3" x14ac:dyDescent="0.75">
      <c r="B8611" s="218">
        <v>8548</v>
      </c>
      <c r="C8611" s="217">
        <v>110.61718776467752</v>
      </c>
    </row>
    <row r="8612" spans="2:3" x14ac:dyDescent="0.75">
      <c r="B8612" s="218">
        <v>8549</v>
      </c>
      <c r="C8612" s="217">
        <v>112.04798682737463</v>
      </c>
    </row>
    <row r="8613" spans="2:3" x14ac:dyDescent="0.75">
      <c r="B8613" s="218">
        <v>8550</v>
      </c>
      <c r="C8613" s="217">
        <v>127.29128193711399</v>
      </c>
    </row>
    <row r="8614" spans="2:3" x14ac:dyDescent="0.75">
      <c r="B8614" s="218">
        <v>8551</v>
      </c>
      <c r="C8614" s="217">
        <v>134.39689972735931</v>
      </c>
    </row>
    <row r="8615" spans="2:3" x14ac:dyDescent="0.75">
      <c r="B8615" s="218">
        <v>8552</v>
      </c>
      <c r="C8615" s="217">
        <v>76.855331346486182</v>
      </c>
    </row>
    <row r="8616" spans="2:3" x14ac:dyDescent="0.75">
      <c r="B8616" s="218">
        <v>8553</v>
      </c>
      <c r="C8616" s="217">
        <v>165.23686230341934</v>
      </c>
    </row>
    <row r="8617" spans="2:3" x14ac:dyDescent="0.75">
      <c r="B8617" s="218">
        <v>8554</v>
      </c>
      <c r="C8617" s="217">
        <v>155.82385320134253</v>
      </c>
    </row>
    <row r="8618" spans="2:3" x14ac:dyDescent="0.75">
      <c r="B8618" s="218">
        <v>8555</v>
      </c>
      <c r="C8618" s="217">
        <v>88.888845798256497</v>
      </c>
    </row>
    <row r="8619" spans="2:3" x14ac:dyDescent="0.75">
      <c r="B8619" s="218">
        <v>8556</v>
      </c>
      <c r="C8619" s="217">
        <v>93.890981244435153</v>
      </c>
    </row>
    <row r="8620" spans="2:3" x14ac:dyDescent="0.75">
      <c r="B8620" s="218">
        <v>8557</v>
      </c>
      <c r="C8620" s="217">
        <v>189.88874464451834</v>
      </c>
    </row>
    <row r="8621" spans="2:3" x14ac:dyDescent="0.75">
      <c r="B8621" s="218">
        <v>8558</v>
      </c>
      <c r="C8621" s="217">
        <v>141.20185829670692</v>
      </c>
    </row>
    <row r="8622" spans="2:3" x14ac:dyDescent="0.75">
      <c r="B8622" s="218">
        <v>8559</v>
      </c>
      <c r="C8622" s="217">
        <v>114.33405949339702</v>
      </c>
    </row>
    <row r="8623" spans="2:3" x14ac:dyDescent="0.75">
      <c r="B8623" s="218">
        <v>8560</v>
      </c>
      <c r="C8623" s="217">
        <v>122.4893596335143</v>
      </c>
    </row>
    <row r="8624" spans="2:3" x14ac:dyDescent="0.75">
      <c r="B8624" s="218">
        <v>8561</v>
      </c>
      <c r="C8624" s="217">
        <v>118.94341416591963</v>
      </c>
    </row>
    <row r="8625" spans="2:3" x14ac:dyDescent="0.75">
      <c r="B8625" s="218">
        <v>8562</v>
      </c>
      <c r="C8625" s="217">
        <v>109.78404330422819</v>
      </c>
    </row>
    <row r="8626" spans="2:3" x14ac:dyDescent="0.75">
      <c r="B8626" s="218">
        <v>8563</v>
      </c>
      <c r="C8626" s="217">
        <v>156.19709088227151</v>
      </c>
    </row>
    <row r="8627" spans="2:3" x14ac:dyDescent="0.75">
      <c r="B8627" s="218">
        <v>8564</v>
      </c>
      <c r="C8627" s="217">
        <v>110.18954943369812</v>
      </c>
    </row>
    <row r="8628" spans="2:3" x14ac:dyDescent="0.75">
      <c r="B8628" s="218">
        <v>8565</v>
      </c>
      <c r="C8628" s="217">
        <v>111.83414865002757</v>
      </c>
    </row>
    <row r="8629" spans="2:3" x14ac:dyDescent="0.75">
      <c r="B8629" s="218">
        <v>8566</v>
      </c>
      <c r="C8629" s="217">
        <v>154.21974833304913</v>
      </c>
    </row>
    <row r="8630" spans="2:3" x14ac:dyDescent="0.75">
      <c r="B8630" s="218">
        <v>8567</v>
      </c>
      <c r="C8630" s="217">
        <v>138.61538265701455</v>
      </c>
    </row>
    <row r="8631" spans="2:3" x14ac:dyDescent="0.75">
      <c r="B8631" s="218">
        <v>8568</v>
      </c>
      <c r="C8631" s="217">
        <v>139.51722287080332</v>
      </c>
    </row>
    <row r="8632" spans="2:3" x14ac:dyDescent="0.75">
      <c r="B8632" s="218">
        <v>8569</v>
      </c>
      <c r="C8632" s="217">
        <v>135.78942456663415</v>
      </c>
    </row>
    <row r="8633" spans="2:3" x14ac:dyDescent="0.75">
      <c r="B8633" s="218">
        <v>8570</v>
      </c>
      <c r="C8633" s="217">
        <v>100.62708452837352</v>
      </c>
    </row>
    <row r="8634" spans="2:3" x14ac:dyDescent="0.75">
      <c r="B8634" s="218">
        <v>8571</v>
      </c>
      <c r="C8634" s="217">
        <v>147.69128645345486</v>
      </c>
    </row>
    <row r="8635" spans="2:3" x14ac:dyDescent="0.75">
      <c r="B8635" s="218">
        <v>8572</v>
      </c>
      <c r="C8635" s="217">
        <v>152.93366937798473</v>
      </c>
    </row>
    <row r="8636" spans="2:3" x14ac:dyDescent="0.75">
      <c r="B8636" s="218">
        <v>8573</v>
      </c>
      <c r="C8636" s="217">
        <v>128.70901783232259</v>
      </c>
    </row>
    <row r="8637" spans="2:3" x14ac:dyDescent="0.75">
      <c r="B8637" s="218">
        <v>8574</v>
      </c>
      <c r="C8637" s="217">
        <v>80.191000210361182</v>
      </c>
    </row>
    <row r="8638" spans="2:3" x14ac:dyDescent="0.75">
      <c r="B8638" s="218">
        <v>8575</v>
      </c>
      <c r="C8638" s="217">
        <v>121.92079364473192</v>
      </c>
    </row>
    <row r="8639" spans="2:3" x14ac:dyDescent="0.75">
      <c r="B8639" s="218">
        <v>8576</v>
      </c>
      <c r="C8639" s="217">
        <v>100.06724342530038</v>
      </c>
    </row>
    <row r="8640" spans="2:3" x14ac:dyDescent="0.75">
      <c r="B8640" s="218">
        <v>8577</v>
      </c>
      <c r="C8640" s="217">
        <v>122.58991840047291</v>
      </c>
    </row>
    <row r="8641" spans="2:3" x14ac:dyDescent="0.75">
      <c r="B8641" s="218">
        <v>8578</v>
      </c>
      <c r="C8641" s="217">
        <v>101.4166408219231</v>
      </c>
    </row>
    <row r="8642" spans="2:3" x14ac:dyDescent="0.75">
      <c r="B8642" s="218">
        <v>8579</v>
      </c>
      <c r="C8642" s="217">
        <v>113.17667855973365</v>
      </c>
    </row>
    <row r="8643" spans="2:3" x14ac:dyDescent="0.75">
      <c r="B8643" s="218">
        <v>8580</v>
      </c>
      <c r="C8643" s="217">
        <v>82.389409804678479</v>
      </c>
    </row>
    <row r="8644" spans="2:3" x14ac:dyDescent="0.75">
      <c r="B8644" s="218">
        <v>8581</v>
      </c>
      <c r="C8644" s="217">
        <v>137.09556254749975</v>
      </c>
    </row>
    <row r="8645" spans="2:3" x14ac:dyDescent="0.75">
      <c r="B8645" s="218">
        <v>8582</v>
      </c>
      <c r="C8645" s="217">
        <v>114.56369408423267</v>
      </c>
    </row>
    <row r="8646" spans="2:3" x14ac:dyDescent="0.75">
      <c r="B8646" s="218">
        <v>8583</v>
      </c>
      <c r="C8646" s="217">
        <v>144.05183656941696</v>
      </c>
    </row>
    <row r="8647" spans="2:3" x14ac:dyDescent="0.75">
      <c r="B8647" s="218">
        <v>8584</v>
      </c>
      <c r="C8647" s="217">
        <v>92.065377919903966</v>
      </c>
    </row>
    <row r="8648" spans="2:3" x14ac:dyDescent="0.75">
      <c r="B8648" s="218">
        <v>8585</v>
      </c>
      <c r="C8648" s="217">
        <v>125.88853322930152</v>
      </c>
    </row>
    <row r="8649" spans="2:3" x14ac:dyDescent="0.75">
      <c r="B8649" s="218">
        <v>8586</v>
      </c>
      <c r="C8649" s="217">
        <v>159.86220705778874</v>
      </c>
    </row>
    <row r="8650" spans="2:3" x14ac:dyDescent="0.75">
      <c r="B8650" s="218">
        <v>8587</v>
      </c>
      <c r="C8650" s="217">
        <v>151.1340852748736</v>
      </c>
    </row>
    <row r="8651" spans="2:3" x14ac:dyDescent="0.75">
      <c r="B8651" s="218">
        <v>8588</v>
      </c>
      <c r="C8651" s="217">
        <v>107.26317828573501</v>
      </c>
    </row>
    <row r="8652" spans="2:3" x14ac:dyDescent="0.75">
      <c r="B8652" s="218">
        <v>8589</v>
      </c>
      <c r="C8652" s="217">
        <v>97.30901398427514</v>
      </c>
    </row>
    <row r="8653" spans="2:3" x14ac:dyDescent="0.75">
      <c r="B8653" s="218">
        <v>8590</v>
      </c>
      <c r="C8653" s="217">
        <v>154.76907051327171</v>
      </c>
    </row>
    <row r="8654" spans="2:3" x14ac:dyDescent="0.75">
      <c r="B8654" s="218">
        <v>8591</v>
      </c>
      <c r="C8654" s="217">
        <v>134.63345481475585</v>
      </c>
    </row>
    <row r="8655" spans="2:3" x14ac:dyDescent="0.75">
      <c r="B8655" s="218">
        <v>8592</v>
      </c>
      <c r="C8655" s="217">
        <v>144.84928283399819</v>
      </c>
    </row>
    <row r="8656" spans="2:3" x14ac:dyDescent="0.75">
      <c r="B8656" s="218">
        <v>8593</v>
      </c>
      <c r="C8656" s="217">
        <v>113.65063849065882</v>
      </c>
    </row>
    <row r="8657" spans="2:3" x14ac:dyDescent="0.75">
      <c r="B8657" s="218">
        <v>8594</v>
      </c>
      <c r="C8657" s="217">
        <v>61.208094435089194</v>
      </c>
    </row>
    <row r="8658" spans="2:3" x14ac:dyDescent="0.75">
      <c r="B8658" s="218">
        <v>8595</v>
      </c>
      <c r="C8658" s="217">
        <v>138.12374612543519</v>
      </c>
    </row>
    <row r="8659" spans="2:3" x14ac:dyDescent="0.75">
      <c r="B8659" s="218">
        <v>8596</v>
      </c>
      <c r="C8659" s="217">
        <v>237.81026977754482</v>
      </c>
    </row>
    <row r="8660" spans="2:3" x14ac:dyDescent="0.75">
      <c r="B8660" s="218">
        <v>8597</v>
      </c>
      <c r="C8660" s="217">
        <v>111.5097539538372</v>
      </c>
    </row>
    <row r="8661" spans="2:3" x14ac:dyDescent="0.75">
      <c r="B8661" s="218">
        <v>8598</v>
      </c>
      <c r="C8661" s="217">
        <v>155.29254207794941</v>
      </c>
    </row>
    <row r="8662" spans="2:3" x14ac:dyDescent="0.75">
      <c r="B8662" s="218">
        <v>8599</v>
      </c>
      <c r="C8662" s="217">
        <v>159.1471799566024</v>
      </c>
    </row>
    <row r="8663" spans="2:3" x14ac:dyDescent="0.75">
      <c r="B8663" s="218">
        <v>8600</v>
      </c>
      <c r="C8663" s="217">
        <v>175.3923108767986</v>
      </c>
    </row>
    <row r="8664" spans="2:3" x14ac:dyDescent="0.75">
      <c r="B8664" s="218">
        <v>8601</v>
      </c>
      <c r="C8664" s="217">
        <v>104.16433292655788</v>
      </c>
    </row>
    <row r="8665" spans="2:3" x14ac:dyDescent="0.75">
      <c r="B8665" s="218">
        <v>8602</v>
      </c>
      <c r="C8665" s="217">
        <v>198.27816592523212</v>
      </c>
    </row>
    <row r="8666" spans="2:3" x14ac:dyDescent="0.75">
      <c r="B8666" s="218">
        <v>8603</v>
      </c>
      <c r="C8666" s="217">
        <v>177.23918643558645</v>
      </c>
    </row>
    <row r="8667" spans="2:3" x14ac:dyDescent="0.75">
      <c r="B8667" s="218">
        <v>8604</v>
      </c>
      <c r="C8667" s="217">
        <v>198.92037138432858</v>
      </c>
    </row>
    <row r="8668" spans="2:3" x14ac:dyDescent="0.75">
      <c r="B8668" s="218">
        <v>8605</v>
      </c>
      <c r="C8668" s="217">
        <v>109.74211473354407</v>
      </c>
    </row>
    <row r="8669" spans="2:3" x14ac:dyDescent="0.75">
      <c r="B8669" s="218">
        <v>8606</v>
      </c>
      <c r="C8669" s="217">
        <v>88.468439168566562</v>
      </c>
    </row>
    <row r="8670" spans="2:3" x14ac:dyDescent="0.75">
      <c r="B8670" s="218">
        <v>8607</v>
      </c>
      <c r="C8670" s="217">
        <v>84.87174861121342</v>
      </c>
    </row>
    <row r="8671" spans="2:3" x14ac:dyDescent="0.75">
      <c r="B8671" s="218">
        <v>8608</v>
      </c>
      <c r="C8671" s="217">
        <v>93.223043933008711</v>
      </c>
    </row>
    <row r="8672" spans="2:3" x14ac:dyDescent="0.75">
      <c r="B8672" s="218">
        <v>8609</v>
      </c>
      <c r="C8672" s="217">
        <v>105.53064661769243</v>
      </c>
    </row>
    <row r="8673" spans="2:3" x14ac:dyDescent="0.75">
      <c r="B8673" s="218">
        <v>8610</v>
      </c>
      <c r="C8673" s="217">
        <v>87.917770515975903</v>
      </c>
    </row>
    <row r="8674" spans="2:3" x14ac:dyDescent="0.75">
      <c r="B8674" s="218">
        <v>8611</v>
      </c>
      <c r="C8674" s="217">
        <v>161.99579916555174</v>
      </c>
    </row>
    <row r="8675" spans="2:3" x14ac:dyDescent="0.75">
      <c r="B8675" s="218">
        <v>8612</v>
      </c>
      <c r="C8675" s="217">
        <v>132.70176241888097</v>
      </c>
    </row>
    <row r="8676" spans="2:3" x14ac:dyDescent="0.75">
      <c r="B8676" s="218">
        <v>8613</v>
      </c>
      <c r="C8676" s="217">
        <v>201.47056660824367</v>
      </c>
    </row>
    <row r="8677" spans="2:3" x14ac:dyDescent="0.75">
      <c r="B8677" s="218">
        <v>8614</v>
      </c>
      <c r="C8677" s="217">
        <v>117.36764184652546</v>
      </c>
    </row>
    <row r="8678" spans="2:3" x14ac:dyDescent="0.75">
      <c r="B8678" s="218">
        <v>8615</v>
      </c>
      <c r="C8678" s="217">
        <v>167.90905799454859</v>
      </c>
    </row>
    <row r="8679" spans="2:3" x14ac:dyDescent="0.75">
      <c r="B8679" s="218">
        <v>8616</v>
      </c>
      <c r="C8679" s="217">
        <v>155.17967671899061</v>
      </c>
    </row>
    <row r="8680" spans="2:3" x14ac:dyDescent="0.75">
      <c r="B8680" s="218">
        <v>8617</v>
      </c>
      <c r="C8680" s="217">
        <v>137.75957420804198</v>
      </c>
    </row>
    <row r="8681" spans="2:3" x14ac:dyDescent="0.75">
      <c r="B8681" s="218">
        <v>8618</v>
      </c>
      <c r="C8681" s="217">
        <v>108.19742785894395</v>
      </c>
    </row>
    <row r="8682" spans="2:3" x14ac:dyDescent="0.75">
      <c r="B8682" s="218">
        <v>8619</v>
      </c>
      <c r="C8682" s="217">
        <v>135.17752531977885</v>
      </c>
    </row>
    <row r="8683" spans="2:3" x14ac:dyDescent="0.75">
      <c r="B8683" s="218">
        <v>8620</v>
      </c>
      <c r="C8683" s="217">
        <v>131.8521780310931</v>
      </c>
    </row>
    <row r="8684" spans="2:3" x14ac:dyDescent="0.75">
      <c r="B8684" s="218">
        <v>8621</v>
      </c>
      <c r="C8684" s="217">
        <v>176.13275972769878</v>
      </c>
    </row>
    <row r="8685" spans="2:3" x14ac:dyDescent="0.75">
      <c r="B8685" s="218">
        <v>8622</v>
      </c>
      <c r="C8685" s="217">
        <v>91.57657035915112</v>
      </c>
    </row>
    <row r="8686" spans="2:3" x14ac:dyDescent="0.75">
      <c r="B8686" s="218">
        <v>8623</v>
      </c>
      <c r="C8686" s="217">
        <v>149.26410024898951</v>
      </c>
    </row>
    <row r="8687" spans="2:3" x14ac:dyDescent="0.75">
      <c r="B8687" s="218">
        <v>8624</v>
      </c>
      <c r="C8687" s="217">
        <v>75.443552178004325</v>
      </c>
    </row>
    <row r="8688" spans="2:3" x14ac:dyDescent="0.75">
      <c r="B8688" s="218">
        <v>8625</v>
      </c>
      <c r="C8688" s="217">
        <v>119.3053335624722</v>
      </c>
    </row>
    <row r="8689" spans="2:3" x14ac:dyDescent="0.75">
      <c r="B8689" s="218">
        <v>8626</v>
      </c>
      <c r="C8689" s="217">
        <v>187.94749317725996</v>
      </c>
    </row>
    <row r="8690" spans="2:3" x14ac:dyDescent="0.75">
      <c r="B8690" s="218">
        <v>8627</v>
      </c>
      <c r="C8690" s="217">
        <v>106.53716751924388</v>
      </c>
    </row>
    <row r="8691" spans="2:3" x14ac:dyDescent="0.75">
      <c r="B8691" s="218">
        <v>8628</v>
      </c>
      <c r="C8691" s="217">
        <v>82.909476266136664</v>
      </c>
    </row>
    <row r="8692" spans="2:3" x14ac:dyDescent="0.75">
      <c r="B8692" s="218">
        <v>8629</v>
      </c>
      <c r="C8692" s="217">
        <v>140.30049201587033</v>
      </c>
    </row>
    <row r="8693" spans="2:3" x14ac:dyDescent="0.75">
      <c r="B8693" s="218">
        <v>8630</v>
      </c>
      <c r="C8693" s="217">
        <v>108.38973630147663</v>
      </c>
    </row>
    <row r="8694" spans="2:3" x14ac:dyDescent="0.75">
      <c r="B8694" s="218">
        <v>8631</v>
      </c>
      <c r="C8694" s="217">
        <v>65.527189783186188</v>
      </c>
    </row>
    <row r="8695" spans="2:3" x14ac:dyDescent="0.75">
      <c r="B8695" s="218">
        <v>8632</v>
      </c>
      <c r="C8695" s="217">
        <v>134.82600735384281</v>
      </c>
    </row>
    <row r="8696" spans="2:3" x14ac:dyDescent="0.75">
      <c r="B8696" s="218">
        <v>8633</v>
      </c>
      <c r="C8696" s="217">
        <v>132.417381066031</v>
      </c>
    </row>
    <row r="8697" spans="2:3" x14ac:dyDescent="0.75">
      <c r="B8697" s="218">
        <v>8634</v>
      </c>
      <c r="C8697" s="217">
        <v>119.57824653652618</v>
      </c>
    </row>
    <row r="8698" spans="2:3" x14ac:dyDescent="0.75">
      <c r="B8698" s="218">
        <v>8635</v>
      </c>
      <c r="C8698" s="217">
        <v>124.76422047118395</v>
      </c>
    </row>
    <row r="8699" spans="2:3" x14ac:dyDescent="0.75">
      <c r="B8699" s="218">
        <v>8636</v>
      </c>
      <c r="C8699" s="217">
        <v>131.917322271144</v>
      </c>
    </row>
    <row r="8700" spans="2:3" x14ac:dyDescent="0.75">
      <c r="B8700" s="218">
        <v>8637</v>
      </c>
      <c r="C8700" s="217">
        <v>85.570906515522879</v>
      </c>
    </row>
    <row r="8701" spans="2:3" x14ac:dyDescent="0.75">
      <c r="B8701" s="218">
        <v>8638</v>
      </c>
      <c r="C8701" s="217">
        <v>115.070045566584</v>
      </c>
    </row>
    <row r="8702" spans="2:3" x14ac:dyDescent="0.75">
      <c r="B8702" s="218">
        <v>8639</v>
      </c>
      <c r="C8702" s="217">
        <v>121.20272534479818</v>
      </c>
    </row>
    <row r="8703" spans="2:3" x14ac:dyDescent="0.75">
      <c r="B8703" s="218">
        <v>8640</v>
      </c>
      <c r="C8703" s="217">
        <v>115.99909533216524</v>
      </c>
    </row>
    <row r="8704" spans="2:3" x14ac:dyDescent="0.75">
      <c r="B8704" s="218">
        <v>8641</v>
      </c>
      <c r="C8704" s="217">
        <v>97.499189988513038</v>
      </c>
    </row>
    <row r="8705" spans="2:3" x14ac:dyDescent="0.75">
      <c r="B8705" s="218">
        <v>8642</v>
      </c>
      <c r="C8705" s="217">
        <v>91.491094058327576</v>
      </c>
    </row>
    <row r="8706" spans="2:3" x14ac:dyDescent="0.75">
      <c r="B8706" s="218">
        <v>8643</v>
      </c>
      <c r="C8706" s="217">
        <v>166.30025767661314</v>
      </c>
    </row>
    <row r="8707" spans="2:3" x14ac:dyDescent="0.75">
      <c r="B8707" s="218">
        <v>8644</v>
      </c>
      <c r="C8707" s="217">
        <v>109.46375985581376</v>
      </c>
    </row>
    <row r="8708" spans="2:3" x14ac:dyDescent="0.75">
      <c r="B8708" s="218">
        <v>8645</v>
      </c>
      <c r="C8708" s="217">
        <v>137.38718331736646</v>
      </c>
    </row>
    <row r="8709" spans="2:3" x14ac:dyDescent="0.75">
      <c r="B8709" s="218">
        <v>8646</v>
      </c>
      <c r="C8709" s="217">
        <v>156.09444362449614</v>
      </c>
    </row>
    <row r="8710" spans="2:3" x14ac:dyDescent="0.75">
      <c r="B8710" s="218">
        <v>8647</v>
      </c>
      <c r="C8710" s="217">
        <v>94.203692874617118</v>
      </c>
    </row>
    <row r="8711" spans="2:3" x14ac:dyDescent="0.75">
      <c r="B8711" s="218">
        <v>8648</v>
      </c>
      <c r="C8711" s="217">
        <v>120.31860034371583</v>
      </c>
    </row>
    <row r="8712" spans="2:3" x14ac:dyDescent="0.75">
      <c r="B8712" s="218">
        <v>8649</v>
      </c>
      <c r="C8712" s="217">
        <v>63.37094474380195</v>
      </c>
    </row>
    <row r="8713" spans="2:3" x14ac:dyDescent="0.75">
      <c r="B8713" s="218">
        <v>8650</v>
      </c>
      <c r="C8713" s="217">
        <v>93.534921317992044</v>
      </c>
    </row>
    <row r="8714" spans="2:3" x14ac:dyDescent="0.75">
      <c r="B8714" s="218">
        <v>8651</v>
      </c>
      <c r="C8714" s="217">
        <v>166.2779651097195</v>
      </c>
    </row>
    <row r="8715" spans="2:3" x14ac:dyDescent="0.75">
      <c r="B8715" s="218">
        <v>8652</v>
      </c>
      <c r="C8715" s="217">
        <v>127.34058876958733</v>
      </c>
    </row>
    <row r="8716" spans="2:3" x14ac:dyDescent="0.75">
      <c r="B8716" s="218">
        <v>8653</v>
      </c>
      <c r="C8716" s="217">
        <v>187.09032476053176</v>
      </c>
    </row>
    <row r="8717" spans="2:3" x14ac:dyDescent="0.75">
      <c r="B8717" s="218">
        <v>8654</v>
      </c>
      <c r="C8717" s="217">
        <v>131.09434107302513</v>
      </c>
    </row>
    <row r="8718" spans="2:3" x14ac:dyDescent="0.75">
      <c r="B8718" s="218">
        <v>8655</v>
      </c>
      <c r="C8718" s="217">
        <v>172.26593559059506</v>
      </c>
    </row>
    <row r="8719" spans="2:3" x14ac:dyDescent="0.75">
      <c r="B8719" s="218">
        <v>8656</v>
      </c>
      <c r="C8719" s="217">
        <v>107.89402273245848</v>
      </c>
    </row>
    <row r="8720" spans="2:3" x14ac:dyDescent="0.75">
      <c r="B8720" s="218">
        <v>8657</v>
      </c>
      <c r="C8720" s="217">
        <v>117.55206219377506</v>
      </c>
    </row>
    <row r="8721" spans="2:3" x14ac:dyDescent="0.75">
      <c r="B8721" s="218">
        <v>8658</v>
      </c>
      <c r="C8721" s="217">
        <v>128.5787779661463</v>
      </c>
    </row>
    <row r="8722" spans="2:3" x14ac:dyDescent="0.75">
      <c r="B8722" s="218">
        <v>8659</v>
      </c>
      <c r="C8722" s="217">
        <v>121.8996152597788</v>
      </c>
    </row>
    <row r="8723" spans="2:3" x14ac:dyDescent="0.75">
      <c r="B8723" s="218">
        <v>8660</v>
      </c>
      <c r="C8723" s="217">
        <v>74.543879839005072</v>
      </c>
    </row>
    <row r="8724" spans="2:3" x14ac:dyDescent="0.75">
      <c r="B8724" s="218">
        <v>8661</v>
      </c>
      <c r="C8724" s="217">
        <v>109.63074812163796</v>
      </c>
    </row>
    <row r="8725" spans="2:3" x14ac:dyDescent="0.75">
      <c r="B8725" s="218">
        <v>8662</v>
      </c>
      <c r="C8725" s="217">
        <v>189.80577442565416</v>
      </c>
    </row>
    <row r="8726" spans="2:3" x14ac:dyDescent="0.75">
      <c r="B8726" s="218">
        <v>8663</v>
      </c>
      <c r="C8726" s="217">
        <v>127.83899348130194</v>
      </c>
    </row>
    <row r="8727" spans="2:3" x14ac:dyDescent="0.75">
      <c r="B8727" s="218">
        <v>8664</v>
      </c>
      <c r="C8727" s="217">
        <v>129.0372819378284</v>
      </c>
    </row>
    <row r="8728" spans="2:3" x14ac:dyDescent="0.75">
      <c r="B8728" s="218">
        <v>8665</v>
      </c>
      <c r="C8728" s="217">
        <v>148.98625557914613</v>
      </c>
    </row>
    <row r="8729" spans="2:3" x14ac:dyDescent="0.75">
      <c r="B8729" s="218">
        <v>8666</v>
      </c>
      <c r="C8729" s="217">
        <v>175.82192648468248</v>
      </c>
    </row>
    <row r="8730" spans="2:3" x14ac:dyDescent="0.75">
      <c r="B8730" s="218">
        <v>8667</v>
      </c>
      <c r="C8730" s="217">
        <v>140.09367626998443</v>
      </c>
    </row>
    <row r="8731" spans="2:3" x14ac:dyDescent="0.75">
      <c r="B8731" s="218">
        <v>8668</v>
      </c>
      <c r="C8731" s="217">
        <v>80.4621585052097</v>
      </c>
    </row>
    <row r="8732" spans="2:3" x14ac:dyDescent="0.75">
      <c r="B8732" s="218">
        <v>8669</v>
      </c>
      <c r="C8732" s="217">
        <v>125.44669260389387</v>
      </c>
    </row>
    <row r="8733" spans="2:3" x14ac:dyDescent="0.75">
      <c r="B8733" s="218">
        <v>8670</v>
      </c>
      <c r="C8733" s="217">
        <v>122.30799356479042</v>
      </c>
    </row>
    <row r="8734" spans="2:3" x14ac:dyDescent="0.75">
      <c r="B8734" s="218">
        <v>8671</v>
      </c>
      <c r="C8734" s="217">
        <v>151.91897687076036</v>
      </c>
    </row>
    <row r="8735" spans="2:3" x14ac:dyDescent="0.75">
      <c r="B8735" s="218">
        <v>8672</v>
      </c>
      <c r="C8735" s="217">
        <v>91.022281666283817</v>
      </c>
    </row>
    <row r="8736" spans="2:3" x14ac:dyDescent="0.75">
      <c r="B8736" s="218">
        <v>8673</v>
      </c>
      <c r="C8736" s="217">
        <v>92.265042312758325</v>
      </c>
    </row>
    <row r="8737" spans="2:3" x14ac:dyDescent="0.75">
      <c r="B8737" s="218">
        <v>8674</v>
      </c>
      <c r="C8737" s="217">
        <v>89.664356360354716</v>
      </c>
    </row>
    <row r="8738" spans="2:3" x14ac:dyDescent="0.75">
      <c r="B8738" s="218">
        <v>8675</v>
      </c>
      <c r="C8738" s="217">
        <v>159.03688221284688</v>
      </c>
    </row>
    <row r="8739" spans="2:3" x14ac:dyDescent="0.75">
      <c r="B8739" s="218">
        <v>8676</v>
      </c>
      <c r="C8739" s="217">
        <v>152.06671482890218</v>
      </c>
    </row>
    <row r="8740" spans="2:3" x14ac:dyDescent="0.75">
      <c r="B8740" s="218">
        <v>8677</v>
      </c>
      <c r="C8740" s="217">
        <v>228.30900496501712</v>
      </c>
    </row>
    <row r="8741" spans="2:3" x14ac:dyDescent="0.75">
      <c r="B8741" s="218">
        <v>8678</v>
      </c>
      <c r="C8741" s="217">
        <v>110.18789441329372</v>
      </c>
    </row>
    <row r="8742" spans="2:3" x14ac:dyDescent="0.75">
      <c r="B8742" s="218">
        <v>8679</v>
      </c>
      <c r="C8742" s="217">
        <v>132.87374866873807</v>
      </c>
    </row>
    <row r="8743" spans="2:3" x14ac:dyDescent="0.75">
      <c r="B8743" s="218">
        <v>8680</v>
      </c>
      <c r="C8743" s="217">
        <v>133.87983136896332</v>
      </c>
    </row>
    <row r="8744" spans="2:3" x14ac:dyDescent="0.75">
      <c r="B8744" s="218">
        <v>8681</v>
      </c>
      <c r="C8744" s="217">
        <v>171.5341298705352</v>
      </c>
    </row>
    <row r="8745" spans="2:3" x14ac:dyDescent="0.75">
      <c r="B8745" s="218">
        <v>8682</v>
      </c>
      <c r="C8745" s="217">
        <v>130.85186840963632</v>
      </c>
    </row>
    <row r="8746" spans="2:3" x14ac:dyDescent="0.75">
      <c r="B8746" s="218">
        <v>8683</v>
      </c>
      <c r="C8746" s="217">
        <v>103.38534465598033</v>
      </c>
    </row>
    <row r="8747" spans="2:3" x14ac:dyDescent="0.75">
      <c r="B8747" s="218">
        <v>8684</v>
      </c>
      <c r="C8747" s="217">
        <v>97.901785423243268</v>
      </c>
    </row>
    <row r="8748" spans="2:3" x14ac:dyDescent="0.75">
      <c r="B8748" s="218">
        <v>8685</v>
      </c>
      <c r="C8748" s="217">
        <v>123.7539608281337</v>
      </c>
    </row>
    <row r="8749" spans="2:3" x14ac:dyDescent="0.75">
      <c r="B8749" s="218">
        <v>8686</v>
      </c>
      <c r="C8749" s="217">
        <v>117.07580462322075</v>
      </c>
    </row>
    <row r="8750" spans="2:3" x14ac:dyDescent="0.75">
      <c r="B8750" s="218">
        <v>8687</v>
      </c>
      <c r="C8750" s="217">
        <v>117.42212147952033</v>
      </c>
    </row>
    <row r="8751" spans="2:3" x14ac:dyDescent="0.75">
      <c r="B8751" s="218">
        <v>8688</v>
      </c>
      <c r="C8751" s="217">
        <v>177.9029498212706</v>
      </c>
    </row>
    <row r="8752" spans="2:3" x14ac:dyDescent="0.75">
      <c r="B8752" s="218">
        <v>8689</v>
      </c>
      <c r="C8752" s="217">
        <v>151.02325617665369</v>
      </c>
    </row>
    <row r="8753" spans="2:3" x14ac:dyDescent="0.75">
      <c r="B8753" s="218">
        <v>8690</v>
      </c>
      <c r="C8753" s="217">
        <v>158.15009678877635</v>
      </c>
    </row>
    <row r="8754" spans="2:3" x14ac:dyDescent="0.75">
      <c r="B8754" s="218">
        <v>8691</v>
      </c>
      <c r="C8754" s="217">
        <v>162.8742572291425</v>
      </c>
    </row>
    <row r="8755" spans="2:3" x14ac:dyDescent="0.75">
      <c r="B8755" s="218">
        <v>8692</v>
      </c>
      <c r="C8755" s="217">
        <v>86.346681711905987</v>
      </c>
    </row>
    <row r="8756" spans="2:3" x14ac:dyDescent="0.75">
      <c r="B8756" s="218">
        <v>8693</v>
      </c>
      <c r="C8756" s="217">
        <v>115.26404760745423</v>
      </c>
    </row>
    <row r="8757" spans="2:3" x14ac:dyDescent="0.75">
      <c r="B8757" s="218">
        <v>8694</v>
      </c>
      <c r="C8757" s="217">
        <v>85.708105839708111</v>
      </c>
    </row>
    <row r="8758" spans="2:3" x14ac:dyDescent="0.75">
      <c r="B8758" s="218">
        <v>8695</v>
      </c>
      <c r="C8758" s="217">
        <v>165.92782615765486</v>
      </c>
    </row>
    <row r="8759" spans="2:3" x14ac:dyDescent="0.75">
      <c r="B8759" s="218">
        <v>8696</v>
      </c>
      <c r="C8759" s="217">
        <v>101.10217316377086</v>
      </c>
    </row>
    <row r="8760" spans="2:3" x14ac:dyDescent="0.75">
      <c r="B8760" s="218">
        <v>8697</v>
      </c>
      <c r="C8760" s="217">
        <v>91.958360894957281</v>
      </c>
    </row>
    <row r="8761" spans="2:3" x14ac:dyDescent="0.75">
      <c r="B8761" s="218">
        <v>8698</v>
      </c>
      <c r="C8761" s="217">
        <v>136.13846217801742</v>
      </c>
    </row>
    <row r="8762" spans="2:3" x14ac:dyDescent="0.75">
      <c r="B8762" s="218">
        <v>8699</v>
      </c>
      <c r="C8762" s="217">
        <v>137.71070961360127</v>
      </c>
    </row>
    <row r="8763" spans="2:3" x14ac:dyDescent="0.75">
      <c r="B8763" s="218">
        <v>8700</v>
      </c>
      <c r="C8763" s="217">
        <v>118.03038867280583</v>
      </c>
    </row>
    <row r="8764" spans="2:3" x14ac:dyDescent="0.75">
      <c r="B8764" s="218">
        <v>8701</v>
      </c>
      <c r="C8764" s="217">
        <v>91.32112339589213</v>
      </c>
    </row>
    <row r="8765" spans="2:3" x14ac:dyDescent="0.75">
      <c r="B8765" s="218">
        <v>8702</v>
      </c>
      <c r="C8765" s="217">
        <v>79.23404447016236</v>
      </c>
    </row>
    <row r="8766" spans="2:3" x14ac:dyDescent="0.75">
      <c r="B8766" s="218">
        <v>8703</v>
      </c>
      <c r="C8766" s="217">
        <v>141.40905845703543</v>
      </c>
    </row>
    <row r="8767" spans="2:3" x14ac:dyDescent="0.75">
      <c r="B8767" s="218">
        <v>8704</v>
      </c>
      <c r="C8767" s="217">
        <v>174.50121542806573</v>
      </c>
    </row>
    <row r="8768" spans="2:3" x14ac:dyDescent="0.75">
      <c r="B8768" s="218">
        <v>8705</v>
      </c>
      <c r="C8768" s="217">
        <v>148.68799258393409</v>
      </c>
    </row>
    <row r="8769" spans="2:3" x14ac:dyDescent="0.75">
      <c r="B8769" s="218">
        <v>8706</v>
      </c>
      <c r="C8769" s="217">
        <v>100.58312188231642</v>
      </c>
    </row>
    <row r="8770" spans="2:3" x14ac:dyDescent="0.75">
      <c r="B8770" s="218">
        <v>8707</v>
      </c>
      <c r="C8770" s="217">
        <v>126.75610774031519</v>
      </c>
    </row>
    <row r="8771" spans="2:3" x14ac:dyDescent="0.75">
      <c r="B8771" s="218">
        <v>8708</v>
      </c>
      <c r="C8771" s="217">
        <v>202.95145376200654</v>
      </c>
    </row>
    <row r="8772" spans="2:3" x14ac:dyDescent="0.75">
      <c r="B8772" s="218">
        <v>8709</v>
      </c>
      <c r="C8772" s="217">
        <v>125.93917067490825</v>
      </c>
    </row>
    <row r="8773" spans="2:3" x14ac:dyDescent="0.75">
      <c r="B8773" s="218">
        <v>8710</v>
      </c>
      <c r="C8773" s="217">
        <v>125.4883154195377</v>
      </c>
    </row>
    <row r="8774" spans="2:3" x14ac:dyDescent="0.75">
      <c r="B8774" s="218">
        <v>8711</v>
      </c>
      <c r="C8774" s="217">
        <v>100.85261292859101</v>
      </c>
    </row>
    <row r="8775" spans="2:3" x14ac:dyDescent="0.75">
      <c r="B8775" s="218">
        <v>8712</v>
      </c>
      <c r="C8775" s="217">
        <v>140.33113972556495</v>
      </c>
    </row>
    <row r="8776" spans="2:3" x14ac:dyDescent="0.75">
      <c r="B8776" s="218">
        <v>8713</v>
      </c>
      <c r="C8776" s="217">
        <v>71.198088893893072</v>
      </c>
    </row>
    <row r="8777" spans="2:3" x14ac:dyDescent="0.75">
      <c r="B8777" s="218">
        <v>8714</v>
      </c>
      <c r="C8777" s="217">
        <v>163.77462669922667</v>
      </c>
    </row>
    <row r="8778" spans="2:3" x14ac:dyDescent="0.75">
      <c r="B8778" s="218">
        <v>8715</v>
      </c>
      <c r="C8778" s="217">
        <v>153.81044986069855</v>
      </c>
    </row>
    <row r="8779" spans="2:3" x14ac:dyDescent="0.75">
      <c r="B8779" s="218">
        <v>8716</v>
      </c>
      <c r="C8779" s="217">
        <v>93.41231878060367</v>
      </c>
    </row>
    <row r="8780" spans="2:3" x14ac:dyDescent="0.75">
      <c r="B8780" s="218">
        <v>8717</v>
      </c>
      <c r="C8780" s="217">
        <v>184.77910363668843</v>
      </c>
    </row>
    <row r="8781" spans="2:3" x14ac:dyDescent="0.75">
      <c r="B8781" s="218">
        <v>8718</v>
      </c>
      <c r="C8781" s="217">
        <v>72.380899432040934</v>
      </c>
    </row>
    <row r="8782" spans="2:3" x14ac:dyDescent="0.75">
      <c r="B8782" s="218">
        <v>8719</v>
      </c>
      <c r="C8782" s="217">
        <v>168.57718807164241</v>
      </c>
    </row>
    <row r="8783" spans="2:3" x14ac:dyDescent="0.75">
      <c r="B8783" s="218">
        <v>8720</v>
      </c>
      <c r="C8783" s="217">
        <v>185.82946305615019</v>
      </c>
    </row>
    <row r="8784" spans="2:3" x14ac:dyDescent="0.75">
      <c r="B8784" s="218">
        <v>8721</v>
      </c>
      <c r="C8784" s="217">
        <v>148.23943256246548</v>
      </c>
    </row>
    <row r="8785" spans="2:3" x14ac:dyDescent="0.75">
      <c r="B8785" s="218">
        <v>8722</v>
      </c>
      <c r="C8785" s="217">
        <v>192.84426615552789</v>
      </c>
    </row>
    <row r="8786" spans="2:3" x14ac:dyDescent="0.75">
      <c r="B8786" s="218">
        <v>8723</v>
      </c>
      <c r="C8786" s="217">
        <v>122.61309655087064</v>
      </c>
    </row>
    <row r="8787" spans="2:3" x14ac:dyDescent="0.75">
      <c r="B8787" s="218">
        <v>8724</v>
      </c>
      <c r="C8787" s="217">
        <v>129.01962501168711</v>
      </c>
    </row>
    <row r="8788" spans="2:3" x14ac:dyDescent="0.75">
      <c r="B8788" s="218">
        <v>8725</v>
      </c>
      <c r="C8788" s="217">
        <v>129.26102003696354</v>
      </c>
    </row>
    <row r="8789" spans="2:3" x14ac:dyDescent="0.75">
      <c r="B8789" s="218">
        <v>8726</v>
      </c>
      <c r="C8789" s="217">
        <v>196.36964086865814</v>
      </c>
    </row>
    <row r="8790" spans="2:3" x14ac:dyDescent="0.75">
      <c r="B8790" s="218">
        <v>8727</v>
      </c>
      <c r="C8790" s="217">
        <v>143.81495756571076</v>
      </c>
    </row>
    <row r="8791" spans="2:3" x14ac:dyDescent="0.75">
      <c r="B8791" s="218">
        <v>8728</v>
      </c>
      <c r="C8791" s="217">
        <v>55.081423202233161</v>
      </c>
    </row>
    <row r="8792" spans="2:3" x14ac:dyDescent="0.75">
      <c r="B8792" s="218">
        <v>8729</v>
      </c>
      <c r="C8792" s="217">
        <v>151.69859278262064</v>
      </c>
    </row>
    <row r="8793" spans="2:3" x14ac:dyDescent="0.75">
      <c r="B8793" s="218">
        <v>8730</v>
      </c>
      <c r="C8793" s="217">
        <v>117.16571035400121</v>
      </c>
    </row>
    <row r="8794" spans="2:3" x14ac:dyDescent="0.75">
      <c r="B8794" s="218">
        <v>8731</v>
      </c>
      <c r="C8794" s="217">
        <v>120.94745706069907</v>
      </c>
    </row>
    <row r="8795" spans="2:3" x14ac:dyDescent="0.75">
      <c r="B8795" s="218">
        <v>8732</v>
      </c>
      <c r="C8795" s="217">
        <v>173.60296630078062</v>
      </c>
    </row>
    <row r="8796" spans="2:3" x14ac:dyDescent="0.75">
      <c r="B8796" s="218">
        <v>8733</v>
      </c>
      <c r="C8796" s="217">
        <v>88.265779524570576</v>
      </c>
    </row>
    <row r="8797" spans="2:3" x14ac:dyDescent="0.75">
      <c r="B8797" s="218">
        <v>8734</v>
      </c>
      <c r="C8797" s="217">
        <v>114.17344523867909</v>
      </c>
    </row>
    <row r="8798" spans="2:3" x14ac:dyDescent="0.75">
      <c r="B8798" s="218">
        <v>8735</v>
      </c>
      <c r="C8798" s="217">
        <v>160.00518522986349</v>
      </c>
    </row>
    <row r="8799" spans="2:3" x14ac:dyDescent="0.75">
      <c r="B8799" s="218">
        <v>8736</v>
      </c>
      <c r="C8799" s="217">
        <v>182.89305416423622</v>
      </c>
    </row>
    <row r="8800" spans="2:3" x14ac:dyDescent="0.75">
      <c r="B8800" s="218">
        <v>8737</v>
      </c>
      <c r="C8800" s="217">
        <v>146.85132300476846</v>
      </c>
    </row>
    <row r="8801" spans="2:3" x14ac:dyDescent="0.75">
      <c r="B8801" s="218">
        <v>8738</v>
      </c>
      <c r="C8801" s="217">
        <v>155.24278485029234</v>
      </c>
    </row>
    <row r="8802" spans="2:3" x14ac:dyDescent="0.75">
      <c r="B8802" s="218">
        <v>8739</v>
      </c>
      <c r="C8802" s="217">
        <v>166.56464215883142</v>
      </c>
    </row>
    <row r="8803" spans="2:3" x14ac:dyDescent="0.75">
      <c r="B8803" s="218">
        <v>8740</v>
      </c>
      <c r="C8803" s="217">
        <v>188.9890033397055</v>
      </c>
    </row>
    <row r="8804" spans="2:3" x14ac:dyDescent="0.75">
      <c r="B8804" s="218">
        <v>8741</v>
      </c>
      <c r="C8804" s="217">
        <v>134.10240475775061</v>
      </c>
    </row>
    <row r="8805" spans="2:3" x14ac:dyDescent="0.75">
      <c r="B8805" s="218">
        <v>8742</v>
      </c>
      <c r="C8805" s="217">
        <v>128.48682568216154</v>
      </c>
    </row>
    <row r="8806" spans="2:3" x14ac:dyDescent="0.75">
      <c r="B8806" s="218">
        <v>8743</v>
      </c>
      <c r="C8806" s="217">
        <v>148.94362299205085</v>
      </c>
    </row>
    <row r="8807" spans="2:3" x14ac:dyDescent="0.75">
      <c r="B8807" s="218">
        <v>8744</v>
      </c>
      <c r="C8807" s="217">
        <v>190.60499643409293</v>
      </c>
    </row>
    <row r="8808" spans="2:3" x14ac:dyDescent="0.75">
      <c r="B8808" s="218">
        <v>8745</v>
      </c>
      <c r="C8808" s="217">
        <v>132.64410676840382</v>
      </c>
    </row>
    <row r="8809" spans="2:3" x14ac:dyDescent="0.75">
      <c r="B8809" s="218">
        <v>8746</v>
      </c>
      <c r="C8809" s="217">
        <v>165.65305778915584</v>
      </c>
    </row>
    <row r="8810" spans="2:3" x14ac:dyDescent="0.75">
      <c r="B8810" s="218">
        <v>8747</v>
      </c>
      <c r="C8810" s="217">
        <v>115.79197842913213</v>
      </c>
    </row>
    <row r="8811" spans="2:3" x14ac:dyDescent="0.75">
      <c r="B8811" s="218">
        <v>8748</v>
      </c>
      <c r="C8811" s="217">
        <v>131.06857706931214</v>
      </c>
    </row>
    <row r="8812" spans="2:3" x14ac:dyDescent="0.75">
      <c r="B8812" s="218">
        <v>8749</v>
      </c>
      <c r="C8812" s="217">
        <v>120.05575662597775</v>
      </c>
    </row>
    <row r="8813" spans="2:3" x14ac:dyDescent="0.75">
      <c r="B8813" s="218">
        <v>8750</v>
      </c>
      <c r="C8813" s="217">
        <v>95.941338999285151</v>
      </c>
    </row>
    <row r="8814" spans="2:3" x14ac:dyDescent="0.75">
      <c r="B8814" s="218">
        <v>8751</v>
      </c>
      <c r="C8814" s="217">
        <v>146.51699562136525</v>
      </c>
    </row>
    <row r="8815" spans="2:3" x14ac:dyDescent="0.75">
      <c r="B8815" s="218">
        <v>8752</v>
      </c>
      <c r="C8815" s="217">
        <v>144.25743310552838</v>
      </c>
    </row>
    <row r="8816" spans="2:3" x14ac:dyDescent="0.75">
      <c r="B8816" s="218">
        <v>8753</v>
      </c>
      <c r="C8816" s="217">
        <v>132.37246296714133</v>
      </c>
    </row>
    <row r="8817" spans="2:3" x14ac:dyDescent="0.75">
      <c r="B8817" s="218">
        <v>8754</v>
      </c>
      <c r="C8817" s="217">
        <v>128.8026341340998</v>
      </c>
    </row>
    <row r="8818" spans="2:3" x14ac:dyDescent="0.75">
      <c r="B8818" s="218">
        <v>8755</v>
      </c>
      <c r="C8818" s="217">
        <v>118.96599530883411</v>
      </c>
    </row>
    <row r="8819" spans="2:3" x14ac:dyDescent="0.75">
      <c r="B8819" s="218">
        <v>8756</v>
      </c>
      <c r="C8819" s="217">
        <v>192.92219112553073</v>
      </c>
    </row>
    <row r="8820" spans="2:3" x14ac:dyDescent="0.75">
      <c r="B8820" s="218">
        <v>8757</v>
      </c>
      <c r="C8820" s="217">
        <v>145.12567881589985</v>
      </c>
    </row>
    <row r="8821" spans="2:3" x14ac:dyDescent="0.75">
      <c r="B8821" s="218">
        <v>8758</v>
      </c>
      <c r="C8821" s="217">
        <v>138.10656944509768</v>
      </c>
    </row>
    <row r="8822" spans="2:3" x14ac:dyDescent="0.75">
      <c r="B8822" s="218">
        <v>8759</v>
      </c>
      <c r="C8822" s="217">
        <v>107.91436019717827</v>
      </c>
    </row>
    <row r="8823" spans="2:3" x14ac:dyDescent="0.75">
      <c r="B8823" s="218">
        <v>8760</v>
      </c>
      <c r="C8823" s="217">
        <v>137.65689889508474</v>
      </c>
    </row>
    <row r="8824" spans="2:3" x14ac:dyDescent="0.75">
      <c r="B8824" s="218">
        <v>8761</v>
      </c>
      <c r="C8824" s="217">
        <v>97.086864116374826</v>
      </c>
    </row>
    <row r="8825" spans="2:3" x14ac:dyDescent="0.75">
      <c r="B8825" s="218">
        <v>8762</v>
      </c>
      <c r="C8825" s="217">
        <v>114.4441442750968</v>
      </c>
    </row>
    <row r="8826" spans="2:3" x14ac:dyDescent="0.75">
      <c r="B8826" s="218">
        <v>8763</v>
      </c>
      <c r="C8826" s="217">
        <v>90.306714694651177</v>
      </c>
    </row>
    <row r="8827" spans="2:3" x14ac:dyDescent="0.75">
      <c r="B8827" s="218">
        <v>8764</v>
      </c>
      <c r="C8827" s="217">
        <v>92.545579126841162</v>
      </c>
    </row>
    <row r="8828" spans="2:3" x14ac:dyDescent="0.75">
      <c r="B8828" s="218">
        <v>8765</v>
      </c>
      <c r="C8828" s="217">
        <v>154.66722354447722</v>
      </c>
    </row>
    <row r="8829" spans="2:3" x14ac:dyDescent="0.75">
      <c r="B8829" s="218">
        <v>8766</v>
      </c>
      <c r="C8829" s="217">
        <v>183.2500612745142</v>
      </c>
    </row>
    <row r="8830" spans="2:3" x14ac:dyDescent="0.75">
      <c r="B8830" s="218">
        <v>8767</v>
      </c>
      <c r="C8830" s="217">
        <v>178.21697115230484</v>
      </c>
    </row>
    <row r="8831" spans="2:3" x14ac:dyDescent="0.75">
      <c r="B8831" s="218">
        <v>8768</v>
      </c>
      <c r="C8831" s="217">
        <v>110.98993934530945</v>
      </c>
    </row>
    <row r="8832" spans="2:3" x14ac:dyDescent="0.75">
      <c r="B8832" s="218">
        <v>8769</v>
      </c>
      <c r="C8832" s="217">
        <v>227.00397812463515</v>
      </c>
    </row>
    <row r="8833" spans="2:3" x14ac:dyDescent="0.75">
      <c r="B8833" s="218">
        <v>8770</v>
      </c>
      <c r="C8833" s="217">
        <v>155.74159237434256</v>
      </c>
    </row>
    <row r="8834" spans="2:3" x14ac:dyDescent="0.75">
      <c r="B8834" s="218">
        <v>8771</v>
      </c>
      <c r="C8834" s="217">
        <v>122.99828041123617</v>
      </c>
    </row>
    <row r="8835" spans="2:3" x14ac:dyDescent="0.75">
      <c r="B8835" s="218">
        <v>8772</v>
      </c>
      <c r="C8835" s="217">
        <v>186.7213208395199</v>
      </c>
    </row>
    <row r="8836" spans="2:3" x14ac:dyDescent="0.75">
      <c r="B8836" s="218">
        <v>8773</v>
      </c>
      <c r="C8836" s="217">
        <v>149.86086729903025</v>
      </c>
    </row>
    <row r="8837" spans="2:3" x14ac:dyDescent="0.75">
      <c r="B8837" s="218">
        <v>8774</v>
      </c>
      <c r="C8837" s="217">
        <v>106.75774189784612</v>
      </c>
    </row>
    <row r="8838" spans="2:3" x14ac:dyDescent="0.75">
      <c r="B8838" s="218">
        <v>8775</v>
      </c>
      <c r="C8838" s="217">
        <v>115.68770092864335</v>
      </c>
    </row>
    <row r="8839" spans="2:3" x14ac:dyDescent="0.75">
      <c r="B8839" s="218">
        <v>8776</v>
      </c>
      <c r="C8839" s="217">
        <v>153.13256857354233</v>
      </c>
    </row>
    <row r="8840" spans="2:3" x14ac:dyDescent="0.75">
      <c r="B8840" s="218">
        <v>8777</v>
      </c>
      <c r="C8840" s="217">
        <v>134.70494421803289</v>
      </c>
    </row>
    <row r="8841" spans="2:3" x14ac:dyDescent="0.75">
      <c r="B8841" s="218">
        <v>8778</v>
      </c>
      <c r="C8841" s="217">
        <v>132.05964416885328</v>
      </c>
    </row>
    <row r="8842" spans="2:3" x14ac:dyDescent="0.75">
      <c r="B8842" s="218">
        <v>8779</v>
      </c>
      <c r="C8842" s="217">
        <v>106.13210048272664</v>
      </c>
    </row>
    <row r="8843" spans="2:3" x14ac:dyDescent="0.75">
      <c r="B8843" s="218">
        <v>8780</v>
      </c>
      <c r="C8843" s="217">
        <v>148.02607080382776</v>
      </c>
    </row>
    <row r="8844" spans="2:3" x14ac:dyDescent="0.75">
      <c r="B8844" s="218">
        <v>8781</v>
      </c>
      <c r="C8844" s="217">
        <v>95.817169900097184</v>
      </c>
    </row>
    <row r="8845" spans="2:3" x14ac:dyDescent="0.75">
      <c r="B8845" s="218">
        <v>8782</v>
      </c>
      <c r="C8845" s="217">
        <v>81.904096503588733</v>
      </c>
    </row>
    <row r="8846" spans="2:3" x14ac:dyDescent="0.75">
      <c r="B8846" s="218">
        <v>8783</v>
      </c>
      <c r="C8846" s="217">
        <v>100.55555804449708</v>
      </c>
    </row>
    <row r="8847" spans="2:3" x14ac:dyDescent="0.75">
      <c r="B8847" s="218">
        <v>8784</v>
      </c>
      <c r="C8847" s="217">
        <v>126.74010297961799</v>
      </c>
    </row>
    <row r="8848" spans="2:3" x14ac:dyDescent="0.75">
      <c r="B8848" s="218">
        <v>8785</v>
      </c>
      <c r="C8848" s="217">
        <v>137.38404406564965</v>
      </c>
    </row>
    <row r="8849" spans="2:3" x14ac:dyDescent="0.75">
      <c r="B8849" s="218">
        <v>8786</v>
      </c>
      <c r="C8849" s="217">
        <v>95.642858809582478</v>
      </c>
    </row>
    <row r="8850" spans="2:3" x14ac:dyDescent="0.75">
      <c r="B8850" s="218">
        <v>8787</v>
      </c>
      <c r="C8850" s="217">
        <v>89.447638050238382</v>
      </c>
    </row>
    <row r="8851" spans="2:3" x14ac:dyDescent="0.75">
      <c r="B8851" s="218">
        <v>8788</v>
      </c>
      <c r="C8851" s="217">
        <v>227.21475389512341</v>
      </c>
    </row>
    <row r="8852" spans="2:3" x14ac:dyDescent="0.75">
      <c r="B8852" s="218">
        <v>8789</v>
      </c>
      <c r="C8852" s="217">
        <v>97.899419299995557</v>
      </c>
    </row>
    <row r="8853" spans="2:3" x14ac:dyDescent="0.75">
      <c r="B8853" s="218">
        <v>8790</v>
      </c>
      <c r="C8853" s="217">
        <v>109.60505909129387</v>
      </c>
    </row>
    <row r="8854" spans="2:3" x14ac:dyDescent="0.75">
      <c r="B8854" s="218">
        <v>8791</v>
      </c>
      <c r="C8854" s="217">
        <v>127.70126520131485</v>
      </c>
    </row>
    <row r="8855" spans="2:3" x14ac:dyDescent="0.75">
      <c r="B8855" s="218">
        <v>8792</v>
      </c>
      <c r="C8855" s="217">
        <v>113.79223779293211</v>
      </c>
    </row>
    <row r="8856" spans="2:3" x14ac:dyDescent="0.75">
      <c r="B8856" s="218">
        <v>8793</v>
      </c>
      <c r="C8856" s="217">
        <v>132.94270408318951</v>
      </c>
    </row>
    <row r="8857" spans="2:3" x14ac:dyDescent="0.75">
      <c r="B8857" s="218">
        <v>8794</v>
      </c>
      <c r="C8857" s="217">
        <v>140.80527929660593</v>
      </c>
    </row>
    <row r="8858" spans="2:3" x14ac:dyDescent="0.75">
      <c r="B8858" s="218">
        <v>8795</v>
      </c>
      <c r="C8858" s="217">
        <v>147.52099211309221</v>
      </c>
    </row>
    <row r="8859" spans="2:3" x14ac:dyDescent="0.75">
      <c r="B8859" s="218">
        <v>8796</v>
      </c>
      <c r="C8859" s="217">
        <v>52.833585687026876</v>
      </c>
    </row>
    <row r="8860" spans="2:3" x14ac:dyDescent="0.75">
      <c r="B8860" s="218">
        <v>8797</v>
      </c>
      <c r="C8860" s="217">
        <v>107.23357490369713</v>
      </c>
    </row>
    <row r="8861" spans="2:3" x14ac:dyDescent="0.75">
      <c r="B8861" s="218">
        <v>8798</v>
      </c>
      <c r="C8861" s="217">
        <v>155.81989830576225</v>
      </c>
    </row>
    <row r="8862" spans="2:3" x14ac:dyDescent="0.75">
      <c r="B8862" s="218">
        <v>8799</v>
      </c>
      <c r="C8862" s="217">
        <v>95.627444871125419</v>
      </c>
    </row>
    <row r="8863" spans="2:3" x14ac:dyDescent="0.75">
      <c r="B8863" s="218">
        <v>8800</v>
      </c>
      <c r="C8863" s="217">
        <v>105.49355915554443</v>
      </c>
    </row>
    <row r="8864" spans="2:3" x14ac:dyDescent="0.75">
      <c r="B8864" s="218">
        <v>8801</v>
      </c>
      <c r="C8864" s="217">
        <v>154.0245419559551</v>
      </c>
    </row>
    <row r="8865" spans="2:3" x14ac:dyDescent="0.75">
      <c r="B8865" s="218">
        <v>8802</v>
      </c>
      <c r="C8865" s="217">
        <v>187.07820541527863</v>
      </c>
    </row>
    <row r="8866" spans="2:3" x14ac:dyDescent="0.75">
      <c r="B8866" s="218">
        <v>8803</v>
      </c>
      <c r="C8866" s="217">
        <v>112.30719821485937</v>
      </c>
    </row>
    <row r="8867" spans="2:3" x14ac:dyDescent="0.75">
      <c r="B8867" s="218">
        <v>8804</v>
      </c>
      <c r="C8867" s="217">
        <v>87.025792771184598</v>
      </c>
    </row>
    <row r="8868" spans="2:3" x14ac:dyDescent="0.75">
      <c r="B8868" s="218">
        <v>8805</v>
      </c>
      <c r="C8868" s="217">
        <v>110.36177711207345</v>
      </c>
    </row>
    <row r="8869" spans="2:3" x14ac:dyDescent="0.75">
      <c r="B8869" s="218">
        <v>8806</v>
      </c>
      <c r="C8869" s="217">
        <v>149.05348294586943</v>
      </c>
    </row>
    <row r="8870" spans="2:3" x14ac:dyDescent="0.75">
      <c r="B8870" s="218">
        <v>8807</v>
      </c>
      <c r="C8870" s="217">
        <v>160.67282381985424</v>
      </c>
    </row>
    <row r="8871" spans="2:3" x14ac:dyDescent="0.75">
      <c r="B8871" s="218">
        <v>8808</v>
      </c>
      <c r="C8871" s="217">
        <v>114.69322812162299</v>
      </c>
    </row>
    <row r="8872" spans="2:3" x14ac:dyDescent="0.75">
      <c r="B8872" s="218">
        <v>8809</v>
      </c>
      <c r="C8872" s="217">
        <v>251.5461975281907</v>
      </c>
    </row>
    <row r="8873" spans="2:3" x14ac:dyDescent="0.75">
      <c r="B8873" s="218">
        <v>8810</v>
      </c>
      <c r="C8873" s="217">
        <v>154.22060956465174</v>
      </c>
    </row>
    <row r="8874" spans="2:3" x14ac:dyDescent="0.75">
      <c r="B8874" s="218">
        <v>8811</v>
      </c>
      <c r="C8874" s="217">
        <v>127.34081980362805</v>
      </c>
    </row>
    <row r="8875" spans="2:3" x14ac:dyDescent="0.75">
      <c r="B8875" s="218">
        <v>8812</v>
      </c>
      <c r="C8875" s="217">
        <v>123.95040893570773</v>
      </c>
    </row>
    <row r="8876" spans="2:3" x14ac:dyDescent="0.75">
      <c r="B8876" s="218">
        <v>8813</v>
      </c>
      <c r="C8876" s="217">
        <v>184.12521407286144</v>
      </c>
    </row>
    <row r="8877" spans="2:3" x14ac:dyDescent="0.75">
      <c r="B8877" s="218">
        <v>8814</v>
      </c>
      <c r="C8877" s="217">
        <v>99.730408112266161</v>
      </c>
    </row>
    <row r="8878" spans="2:3" x14ac:dyDescent="0.75">
      <c r="B8878" s="218">
        <v>8815</v>
      </c>
      <c r="C8878" s="217">
        <v>104.45089424101209</v>
      </c>
    </row>
    <row r="8879" spans="2:3" x14ac:dyDescent="0.75">
      <c r="B8879" s="218">
        <v>8816</v>
      </c>
      <c r="C8879" s="217">
        <v>104.91276057207867</v>
      </c>
    </row>
    <row r="8880" spans="2:3" x14ac:dyDescent="0.75">
      <c r="B8880" s="218">
        <v>8817</v>
      </c>
      <c r="C8880" s="217">
        <v>139.57208333707916</v>
      </c>
    </row>
    <row r="8881" spans="2:3" x14ac:dyDescent="0.75">
      <c r="B8881" s="218">
        <v>8818</v>
      </c>
      <c r="C8881" s="217">
        <v>72.640150469028939</v>
      </c>
    </row>
    <row r="8882" spans="2:3" x14ac:dyDescent="0.75">
      <c r="B8882" s="218">
        <v>8819</v>
      </c>
      <c r="C8882" s="217">
        <v>194.78845313083454</v>
      </c>
    </row>
    <row r="8883" spans="2:3" x14ac:dyDescent="0.75">
      <c r="B8883" s="218">
        <v>8820</v>
      </c>
      <c r="C8883" s="217">
        <v>114.77310357193974</v>
      </c>
    </row>
    <row r="8884" spans="2:3" x14ac:dyDescent="0.75">
      <c r="B8884" s="218">
        <v>8821</v>
      </c>
      <c r="C8884" s="217">
        <v>69.067770889041284</v>
      </c>
    </row>
    <row r="8885" spans="2:3" x14ac:dyDescent="0.75">
      <c r="B8885" s="218">
        <v>8822</v>
      </c>
      <c r="C8885" s="217">
        <v>68.693420262343309</v>
      </c>
    </row>
    <row r="8886" spans="2:3" x14ac:dyDescent="0.75">
      <c r="B8886" s="218">
        <v>8823</v>
      </c>
      <c r="C8886" s="217">
        <v>69.735903849627348</v>
      </c>
    </row>
    <row r="8887" spans="2:3" x14ac:dyDescent="0.75">
      <c r="B8887" s="218">
        <v>8824</v>
      </c>
      <c r="C8887" s="217">
        <v>208.15210589926565</v>
      </c>
    </row>
    <row r="8888" spans="2:3" x14ac:dyDescent="0.75">
      <c r="B8888" s="218">
        <v>8825</v>
      </c>
      <c r="C8888" s="217">
        <v>128.34550293520775</v>
      </c>
    </row>
    <row r="8889" spans="2:3" x14ac:dyDescent="0.75">
      <c r="B8889" s="218">
        <v>8826</v>
      </c>
      <c r="C8889" s="217">
        <v>177.53815340590305</v>
      </c>
    </row>
    <row r="8890" spans="2:3" x14ac:dyDescent="0.75">
      <c r="B8890" s="218">
        <v>8827</v>
      </c>
      <c r="C8890" s="217">
        <v>130.92395678109457</v>
      </c>
    </row>
    <row r="8891" spans="2:3" x14ac:dyDescent="0.75">
      <c r="B8891" s="218">
        <v>8828</v>
      </c>
      <c r="C8891" s="217">
        <v>136.70833753932675</v>
      </c>
    </row>
    <row r="8892" spans="2:3" x14ac:dyDescent="0.75">
      <c r="B8892" s="218">
        <v>8829</v>
      </c>
      <c r="C8892" s="217">
        <v>164.53688346890783</v>
      </c>
    </row>
    <row r="8893" spans="2:3" x14ac:dyDescent="0.75">
      <c r="B8893" s="218">
        <v>8830</v>
      </c>
      <c r="C8893" s="217">
        <v>59.099477327767339</v>
      </c>
    </row>
    <row r="8894" spans="2:3" x14ac:dyDescent="0.75">
      <c r="B8894" s="218">
        <v>8831</v>
      </c>
      <c r="C8894" s="217">
        <v>173.9650516709201</v>
      </c>
    </row>
    <row r="8895" spans="2:3" x14ac:dyDescent="0.75">
      <c r="B8895" s="218">
        <v>8832</v>
      </c>
      <c r="C8895" s="217">
        <v>91.238840376664115</v>
      </c>
    </row>
    <row r="8896" spans="2:3" x14ac:dyDescent="0.75">
      <c r="B8896" s="218">
        <v>8833</v>
      </c>
      <c r="C8896" s="217">
        <v>148.38873894473869</v>
      </c>
    </row>
    <row r="8897" spans="2:3" x14ac:dyDescent="0.75">
      <c r="B8897" s="218">
        <v>8834</v>
      </c>
      <c r="C8897" s="217">
        <v>168.82525192310518</v>
      </c>
    </row>
    <row r="8898" spans="2:3" x14ac:dyDescent="0.75">
      <c r="B8898" s="218">
        <v>8835</v>
      </c>
      <c r="C8898" s="217">
        <v>132.51628273954717</v>
      </c>
    </row>
    <row r="8899" spans="2:3" x14ac:dyDescent="0.75">
      <c r="B8899" s="218">
        <v>8836</v>
      </c>
      <c r="C8899" s="217">
        <v>104.46772998089564</v>
      </c>
    </row>
    <row r="8900" spans="2:3" x14ac:dyDescent="0.75">
      <c r="B8900" s="218">
        <v>8837</v>
      </c>
      <c r="C8900" s="217">
        <v>145.56986153226495</v>
      </c>
    </row>
    <row r="8901" spans="2:3" x14ac:dyDescent="0.75">
      <c r="B8901" s="218">
        <v>8838</v>
      </c>
      <c r="C8901" s="217">
        <v>116.63107988175716</v>
      </c>
    </row>
    <row r="8902" spans="2:3" x14ac:dyDescent="0.75">
      <c r="B8902" s="218">
        <v>8839</v>
      </c>
      <c r="C8902" s="217">
        <v>87.741993840545874</v>
      </c>
    </row>
    <row r="8903" spans="2:3" x14ac:dyDescent="0.75">
      <c r="B8903" s="218">
        <v>8840</v>
      </c>
      <c r="C8903" s="217">
        <v>71.461891386433663</v>
      </c>
    </row>
    <row r="8904" spans="2:3" x14ac:dyDescent="0.75">
      <c r="B8904" s="218">
        <v>8841</v>
      </c>
      <c r="C8904" s="217">
        <v>191.36583742150597</v>
      </c>
    </row>
    <row r="8905" spans="2:3" x14ac:dyDescent="0.75">
      <c r="B8905" s="218">
        <v>8842</v>
      </c>
      <c r="C8905" s="217">
        <v>163.45957676673652</v>
      </c>
    </row>
    <row r="8906" spans="2:3" x14ac:dyDescent="0.75">
      <c r="B8906" s="218">
        <v>8843</v>
      </c>
      <c r="C8906" s="217">
        <v>168.52486649354594</v>
      </c>
    </row>
    <row r="8907" spans="2:3" x14ac:dyDescent="0.75">
      <c r="B8907" s="218">
        <v>8844</v>
      </c>
      <c r="C8907" s="217">
        <v>174.62946612217422</v>
      </c>
    </row>
    <row r="8908" spans="2:3" x14ac:dyDescent="0.75">
      <c r="B8908" s="218">
        <v>8845</v>
      </c>
      <c r="C8908" s="217">
        <v>151.91498055748568</v>
      </c>
    </row>
    <row r="8909" spans="2:3" x14ac:dyDescent="0.75">
      <c r="B8909" s="218">
        <v>8846</v>
      </c>
      <c r="C8909" s="217">
        <v>82.185701526188865</v>
      </c>
    </row>
    <row r="8910" spans="2:3" x14ac:dyDescent="0.75">
      <c r="B8910" s="218">
        <v>8847</v>
      </c>
      <c r="C8910" s="217">
        <v>106.79977641220509</v>
      </c>
    </row>
    <row r="8911" spans="2:3" x14ac:dyDescent="0.75">
      <c r="B8911" s="218">
        <v>8848</v>
      </c>
      <c r="C8911" s="217">
        <v>114.07581882652228</v>
      </c>
    </row>
    <row r="8912" spans="2:3" x14ac:dyDescent="0.75">
      <c r="B8912" s="218">
        <v>8849</v>
      </c>
      <c r="C8912" s="217">
        <v>221.37643880998331</v>
      </c>
    </row>
    <row r="8913" spans="2:3" x14ac:dyDescent="0.75">
      <c r="B8913" s="218">
        <v>8850</v>
      </c>
      <c r="C8913" s="217">
        <v>105.28065825557472</v>
      </c>
    </row>
    <row r="8914" spans="2:3" x14ac:dyDescent="0.75">
      <c r="B8914" s="218">
        <v>8851</v>
      </c>
      <c r="C8914" s="217">
        <v>135.20994432003664</v>
      </c>
    </row>
    <row r="8915" spans="2:3" x14ac:dyDescent="0.75">
      <c r="B8915" s="218">
        <v>8852</v>
      </c>
      <c r="C8915" s="217">
        <v>114.08599596941266</v>
      </c>
    </row>
    <row r="8916" spans="2:3" x14ac:dyDescent="0.75">
      <c r="B8916" s="218">
        <v>8853</v>
      </c>
      <c r="C8916" s="217">
        <v>125.47324407838438</v>
      </c>
    </row>
    <row r="8917" spans="2:3" x14ac:dyDescent="0.75">
      <c r="B8917" s="218">
        <v>8854</v>
      </c>
      <c r="C8917" s="217">
        <v>208.39567110821639</v>
      </c>
    </row>
    <row r="8918" spans="2:3" x14ac:dyDescent="0.75">
      <c r="B8918" s="218">
        <v>8855</v>
      </c>
      <c r="C8918" s="217">
        <v>122.45491949816042</v>
      </c>
    </row>
    <row r="8919" spans="2:3" x14ac:dyDescent="0.75">
      <c r="B8919" s="218">
        <v>8856</v>
      </c>
      <c r="C8919" s="217">
        <v>87.347367717455441</v>
      </c>
    </row>
    <row r="8920" spans="2:3" x14ac:dyDescent="0.75">
      <c r="B8920" s="218">
        <v>8857</v>
      </c>
      <c r="C8920" s="217">
        <v>131.89965524944037</v>
      </c>
    </row>
    <row r="8921" spans="2:3" x14ac:dyDescent="0.75">
      <c r="B8921" s="218">
        <v>8858</v>
      </c>
      <c r="C8921" s="217">
        <v>111.69923856757073</v>
      </c>
    </row>
    <row r="8922" spans="2:3" x14ac:dyDescent="0.75">
      <c r="B8922" s="218">
        <v>8859</v>
      </c>
      <c r="C8922" s="217">
        <v>233.6549614203735</v>
      </c>
    </row>
    <row r="8923" spans="2:3" x14ac:dyDescent="0.75">
      <c r="B8923" s="218">
        <v>8860</v>
      </c>
      <c r="C8923" s="217">
        <v>156.51385049599057</v>
      </c>
    </row>
    <row r="8924" spans="2:3" x14ac:dyDescent="0.75">
      <c r="B8924" s="218">
        <v>8861</v>
      </c>
      <c r="C8924" s="217">
        <v>112.66055555825221</v>
      </c>
    </row>
    <row r="8925" spans="2:3" x14ac:dyDescent="0.75">
      <c r="B8925" s="218">
        <v>8862</v>
      </c>
      <c r="C8925" s="217">
        <v>63.344056120445074</v>
      </c>
    </row>
    <row r="8926" spans="2:3" x14ac:dyDescent="0.75">
      <c r="B8926" s="218">
        <v>8863</v>
      </c>
      <c r="C8926" s="217">
        <v>148.81741377992759</v>
      </c>
    </row>
    <row r="8927" spans="2:3" x14ac:dyDescent="0.75">
      <c r="B8927" s="218">
        <v>8864</v>
      </c>
      <c r="C8927" s="217">
        <v>152.52687623106974</v>
      </c>
    </row>
    <row r="8928" spans="2:3" x14ac:dyDescent="0.75">
      <c r="B8928" s="218">
        <v>8865</v>
      </c>
      <c r="C8928" s="217">
        <v>154.26302634598551</v>
      </c>
    </row>
    <row r="8929" spans="2:3" x14ac:dyDescent="0.75">
      <c r="B8929" s="218">
        <v>8866</v>
      </c>
      <c r="C8929" s="217">
        <v>96.767495247107334</v>
      </c>
    </row>
    <row r="8930" spans="2:3" x14ac:dyDescent="0.75">
      <c r="B8930" s="218">
        <v>8867</v>
      </c>
      <c r="C8930" s="217">
        <v>105.47784685099734</v>
      </c>
    </row>
    <row r="8931" spans="2:3" x14ac:dyDescent="0.75">
      <c r="B8931" s="218">
        <v>8868</v>
      </c>
      <c r="C8931" s="217">
        <v>102.18202242236869</v>
      </c>
    </row>
    <row r="8932" spans="2:3" x14ac:dyDescent="0.75">
      <c r="B8932" s="218">
        <v>8869</v>
      </c>
      <c r="C8932" s="217">
        <v>115.30068239103936</v>
      </c>
    </row>
    <row r="8933" spans="2:3" x14ac:dyDescent="0.75">
      <c r="B8933" s="218">
        <v>8870</v>
      </c>
      <c r="C8933" s="217">
        <v>185.65972496267582</v>
      </c>
    </row>
    <row r="8934" spans="2:3" x14ac:dyDescent="0.75">
      <c r="B8934" s="218">
        <v>8871</v>
      </c>
      <c r="C8934" s="217">
        <v>170.36975728081319</v>
      </c>
    </row>
    <row r="8935" spans="2:3" x14ac:dyDescent="0.75">
      <c r="B8935" s="218">
        <v>8872</v>
      </c>
      <c r="C8935" s="217">
        <v>169.66030174997294</v>
      </c>
    </row>
    <row r="8936" spans="2:3" x14ac:dyDescent="0.75">
      <c r="B8936" s="218">
        <v>8873</v>
      </c>
      <c r="C8936" s="217">
        <v>97.553869989734878</v>
      </c>
    </row>
    <row r="8937" spans="2:3" x14ac:dyDescent="0.75">
      <c r="B8937" s="218">
        <v>8874</v>
      </c>
      <c r="C8937" s="217">
        <v>336.7225644919522</v>
      </c>
    </row>
    <row r="8938" spans="2:3" x14ac:dyDescent="0.75">
      <c r="B8938" s="218">
        <v>8875</v>
      </c>
      <c r="C8938" s="217">
        <v>177.45979524984963</v>
      </c>
    </row>
    <row r="8939" spans="2:3" x14ac:dyDescent="0.75">
      <c r="B8939" s="218">
        <v>8876</v>
      </c>
      <c r="C8939" s="217">
        <v>127.14203264224646</v>
      </c>
    </row>
    <row r="8940" spans="2:3" x14ac:dyDescent="0.75">
      <c r="B8940" s="218">
        <v>8877</v>
      </c>
      <c r="C8940" s="217">
        <v>167.04478816248621</v>
      </c>
    </row>
    <row r="8941" spans="2:3" x14ac:dyDescent="0.75">
      <c r="B8941" s="218">
        <v>8878</v>
      </c>
      <c r="C8941" s="217">
        <v>71.04498730079311</v>
      </c>
    </row>
    <row r="8942" spans="2:3" x14ac:dyDescent="0.75">
      <c r="B8942" s="218">
        <v>8879</v>
      </c>
      <c r="C8942" s="217">
        <v>199.30633286578777</v>
      </c>
    </row>
    <row r="8943" spans="2:3" x14ac:dyDescent="0.75">
      <c r="B8943" s="218">
        <v>8880</v>
      </c>
      <c r="C8943" s="217">
        <v>107.34459277428533</v>
      </c>
    </row>
    <row r="8944" spans="2:3" x14ac:dyDescent="0.75">
      <c r="B8944" s="218">
        <v>8881</v>
      </c>
      <c r="C8944" s="217">
        <v>121.09064874299521</v>
      </c>
    </row>
    <row r="8945" spans="2:3" x14ac:dyDescent="0.75">
      <c r="B8945" s="218">
        <v>8882</v>
      </c>
      <c r="C8945" s="217">
        <v>78.709053337206058</v>
      </c>
    </row>
    <row r="8946" spans="2:3" x14ac:dyDescent="0.75">
      <c r="B8946" s="218">
        <v>8883</v>
      </c>
      <c r="C8946" s="217">
        <v>123.11427354300882</v>
      </c>
    </row>
    <row r="8947" spans="2:3" x14ac:dyDescent="0.75">
      <c r="B8947" s="218">
        <v>8884</v>
      </c>
      <c r="C8947" s="217">
        <v>152.87090677204444</v>
      </c>
    </row>
    <row r="8948" spans="2:3" x14ac:dyDescent="0.75">
      <c r="B8948" s="218">
        <v>8885</v>
      </c>
      <c r="C8948" s="217">
        <v>173.92924818737518</v>
      </c>
    </row>
    <row r="8949" spans="2:3" x14ac:dyDescent="0.75">
      <c r="B8949" s="218">
        <v>8886</v>
      </c>
      <c r="C8949" s="217">
        <v>84.582972418129003</v>
      </c>
    </row>
    <row r="8950" spans="2:3" x14ac:dyDescent="0.75">
      <c r="B8950" s="218">
        <v>8887</v>
      </c>
      <c r="C8950" s="217">
        <v>186.52060235748866</v>
      </c>
    </row>
    <row r="8951" spans="2:3" x14ac:dyDescent="0.75">
      <c r="B8951" s="218">
        <v>8888</v>
      </c>
      <c r="C8951" s="217">
        <v>148.42126215202637</v>
      </c>
    </row>
    <row r="8952" spans="2:3" x14ac:dyDescent="0.75">
      <c r="B8952" s="218">
        <v>8889</v>
      </c>
      <c r="C8952" s="217">
        <v>95.684164880407224</v>
      </c>
    </row>
    <row r="8953" spans="2:3" x14ac:dyDescent="0.75">
      <c r="B8953" s="218">
        <v>8890</v>
      </c>
      <c r="C8953" s="217">
        <v>152.98580940412654</v>
      </c>
    </row>
    <row r="8954" spans="2:3" x14ac:dyDescent="0.75">
      <c r="B8954" s="218">
        <v>8891</v>
      </c>
      <c r="C8954" s="217">
        <v>88.189789508310909</v>
      </c>
    </row>
    <row r="8955" spans="2:3" x14ac:dyDescent="0.75">
      <c r="B8955" s="218">
        <v>8892</v>
      </c>
      <c r="C8955" s="217">
        <v>187.82241312641199</v>
      </c>
    </row>
    <row r="8956" spans="2:3" x14ac:dyDescent="0.75">
      <c r="B8956" s="218">
        <v>8893</v>
      </c>
      <c r="C8956" s="217">
        <v>87.974015139780406</v>
      </c>
    </row>
    <row r="8957" spans="2:3" x14ac:dyDescent="0.75">
      <c r="B8957" s="218">
        <v>8894</v>
      </c>
      <c r="C8957" s="217">
        <v>86.753106390985621</v>
      </c>
    </row>
    <row r="8958" spans="2:3" x14ac:dyDescent="0.75">
      <c r="B8958" s="218">
        <v>8895</v>
      </c>
      <c r="C8958" s="217">
        <v>145.10299152557272</v>
      </c>
    </row>
    <row r="8959" spans="2:3" x14ac:dyDescent="0.75">
      <c r="B8959" s="218">
        <v>8896</v>
      </c>
      <c r="C8959" s="217">
        <v>102.27200013716192</v>
      </c>
    </row>
    <row r="8960" spans="2:3" x14ac:dyDescent="0.75">
      <c r="B8960" s="218">
        <v>8897</v>
      </c>
      <c r="C8960" s="217">
        <v>97.514140358434076</v>
      </c>
    </row>
    <row r="8961" spans="2:3" x14ac:dyDescent="0.75">
      <c r="B8961" s="218">
        <v>8898</v>
      </c>
      <c r="C8961" s="217">
        <v>87.878139792113842</v>
      </c>
    </row>
    <row r="8962" spans="2:3" x14ac:dyDescent="0.75">
      <c r="B8962" s="218">
        <v>8899</v>
      </c>
      <c r="C8962" s="217">
        <v>178.50014424463151</v>
      </c>
    </row>
    <row r="8963" spans="2:3" x14ac:dyDescent="0.75">
      <c r="B8963" s="218">
        <v>8900</v>
      </c>
      <c r="C8963" s="217">
        <v>75.080599425881132</v>
      </c>
    </row>
    <row r="8964" spans="2:3" x14ac:dyDescent="0.75">
      <c r="B8964" s="218">
        <v>8901</v>
      </c>
      <c r="C8964" s="217">
        <v>157.76998688321046</v>
      </c>
    </row>
    <row r="8965" spans="2:3" x14ac:dyDescent="0.75">
      <c r="B8965" s="218">
        <v>8902</v>
      </c>
      <c r="C8965" s="217">
        <v>87.232005162809131</v>
      </c>
    </row>
    <row r="8966" spans="2:3" x14ac:dyDescent="0.75">
      <c r="B8966" s="218">
        <v>8903</v>
      </c>
      <c r="C8966" s="217">
        <v>124.99864140808113</v>
      </c>
    </row>
    <row r="8967" spans="2:3" x14ac:dyDescent="0.75">
      <c r="B8967" s="218">
        <v>8904</v>
      </c>
      <c r="C8967" s="217">
        <v>155.19711577311952</v>
      </c>
    </row>
    <row r="8968" spans="2:3" x14ac:dyDescent="0.75">
      <c r="B8968" s="218">
        <v>8905</v>
      </c>
      <c r="C8968" s="217">
        <v>110.8317802027225</v>
      </c>
    </row>
    <row r="8969" spans="2:3" x14ac:dyDescent="0.75">
      <c r="B8969" s="218">
        <v>8906</v>
      </c>
      <c r="C8969" s="217">
        <v>162.48935592422987</v>
      </c>
    </row>
    <row r="8970" spans="2:3" x14ac:dyDescent="0.75">
      <c r="B8970" s="218">
        <v>8907</v>
      </c>
      <c r="C8970" s="217">
        <v>158.54256508059066</v>
      </c>
    </row>
    <row r="8971" spans="2:3" x14ac:dyDescent="0.75">
      <c r="B8971" s="218">
        <v>8908</v>
      </c>
      <c r="C8971" s="217">
        <v>190.39291287250924</v>
      </c>
    </row>
    <row r="8972" spans="2:3" x14ac:dyDescent="0.75">
      <c r="B8972" s="218">
        <v>8909</v>
      </c>
      <c r="C8972" s="217">
        <v>221.58616919445967</v>
      </c>
    </row>
    <row r="8973" spans="2:3" x14ac:dyDescent="0.75">
      <c r="B8973" s="218">
        <v>8910</v>
      </c>
      <c r="C8973" s="217">
        <v>103.08497108980944</v>
      </c>
    </row>
    <row r="8974" spans="2:3" x14ac:dyDescent="0.75">
      <c r="B8974" s="218">
        <v>8911</v>
      </c>
      <c r="C8974" s="217">
        <v>135.00072599954578</v>
      </c>
    </row>
    <row r="8975" spans="2:3" x14ac:dyDescent="0.75">
      <c r="B8975" s="218">
        <v>8912</v>
      </c>
      <c r="C8975" s="217">
        <v>92.58693145083781</v>
      </c>
    </row>
    <row r="8976" spans="2:3" x14ac:dyDescent="0.75">
      <c r="B8976" s="218">
        <v>8913</v>
      </c>
      <c r="C8976" s="217">
        <v>151.68555906478059</v>
      </c>
    </row>
    <row r="8977" spans="2:3" x14ac:dyDescent="0.75">
      <c r="B8977" s="218">
        <v>8914</v>
      </c>
      <c r="C8977" s="217">
        <v>141.60347895063583</v>
      </c>
    </row>
    <row r="8978" spans="2:3" x14ac:dyDescent="0.75">
      <c r="B8978" s="218">
        <v>8915</v>
      </c>
      <c r="C8978" s="217">
        <v>131.14338006288546</v>
      </c>
    </row>
    <row r="8979" spans="2:3" x14ac:dyDescent="0.75">
      <c r="B8979" s="218">
        <v>8916</v>
      </c>
      <c r="C8979" s="217">
        <v>109.23265054975447</v>
      </c>
    </row>
    <row r="8980" spans="2:3" x14ac:dyDescent="0.75">
      <c r="B8980" s="218">
        <v>8917</v>
      </c>
      <c r="C8980" s="217">
        <v>138.80872825557068</v>
      </c>
    </row>
    <row r="8981" spans="2:3" x14ac:dyDescent="0.75">
      <c r="B8981" s="218">
        <v>8918</v>
      </c>
      <c r="C8981" s="217">
        <v>85.024283430334606</v>
      </c>
    </row>
    <row r="8982" spans="2:3" x14ac:dyDescent="0.75">
      <c r="B8982" s="218">
        <v>8919</v>
      </c>
      <c r="C8982" s="217">
        <v>112.02445329595484</v>
      </c>
    </row>
    <row r="8983" spans="2:3" x14ac:dyDescent="0.75">
      <c r="B8983" s="218">
        <v>8920</v>
      </c>
      <c r="C8983" s="217">
        <v>78.203944813730999</v>
      </c>
    </row>
    <row r="8984" spans="2:3" x14ac:dyDescent="0.75">
      <c r="B8984" s="218">
        <v>8921</v>
      </c>
      <c r="C8984" s="217">
        <v>125.5691144876005</v>
      </c>
    </row>
    <row r="8985" spans="2:3" x14ac:dyDescent="0.75">
      <c r="B8985" s="218">
        <v>8922</v>
      </c>
      <c r="C8985" s="217">
        <v>90.158001398204092</v>
      </c>
    </row>
    <row r="8986" spans="2:3" x14ac:dyDescent="0.75">
      <c r="B8986" s="218">
        <v>8923</v>
      </c>
      <c r="C8986" s="217">
        <v>154.49902271004882</v>
      </c>
    </row>
    <row r="8987" spans="2:3" x14ac:dyDescent="0.75">
      <c r="B8987" s="218">
        <v>8924</v>
      </c>
      <c r="C8987" s="217">
        <v>89.736172531052475</v>
      </c>
    </row>
    <row r="8988" spans="2:3" x14ac:dyDescent="0.75">
      <c r="B8988" s="218">
        <v>8925</v>
      </c>
      <c r="C8988" s="217">
        <v>105.45160975644806</v>
      </c>
    </row>
    <row r="8989" spans="2:3" x14ac:dyDescent="0.75">
      <c r="B8989" s="218">
        <v>8926</v>
      </c>
      <c r="C8989" s="217">
        <v>100.80100758744005</v>
      </c>
    </row>
    <row r="8990" spans="2:3" x14ac:dyDescent="0.75">
      <c r="B8990" s="218">
        <v>8927</v>
      </c>
      <c r="C8990" s="217">
        <v>118.78191172012855</v>
      </c>
    </row>
    <row r="8991" spans="2:3" x14ac:dyDescent="0.75">
      <c r="B8991" s="218">
        <v>8928</v>
      </c>
      <c r="C8991" s="217">
        <v>124.80067016056779</v>
      </c>
    </row>
    <row r="8992" spans="2:3" x14ac:dyDescent="0.75">
      <c r="B8992" s="218">
        <v>8929</v>
      </c>
      <c r="C8992" s="217">
        <v>90.302921768893825</v>
      </c>
    </row>
    <row r="8993" spans="2:3" x14ac:dyDescent="0.75">
      <c r="B8993" s="218">
        <v>8930</v>
      </c>
      <c r="C8993" s="217">
        <v>137.33926570949387</v>
      </c>
    </row>
    <row r="8994" spans="2:3" x14ac:dyDescent="0.75">
      <c r="B8994" s="218">
        <v>8931</v>
      </c>
      <c r="C8994" s="217">
        <v>138.80431091524318</v>
      </c>
    </row>
    <row r="8995" spans="2:3" x14ac:dyDescent="0.75">
      <c r="B8995" s="218">
        <v>8932</v>
      </c>
      <c r="C8995" s="217">
        <v>146.26151287017231</v>
      </c>
    </row>
    <row r="8996" spans="2:3" x14ac:dyDescent="0.75">
      <c r="B8996" s="218">
        <v>8933</v>
      </c>
      <c r="C8996" s="217">
        <v>154.63852215435298</v>
      </c>
    </row>
    <row r="8997" spans="2:3" x14ac:dyDescent="0.75">
      <c r="B8997" s="218">
        <v>8934</v>
      </c>
      <c r="C8997" s="217">
        <v>72.751788282270397</v>
      </c>
    </row>
    <row r="8998" spans="2:3" x14ac:dyDescent="0.75">
      <c r="B8998" s="218">
        <v>8935</v>
      </c>
      <c r="C8998" s="217">
        <v>160.85669557342601</v>
      </c>
    </row>
    <row r="8999" spans="2:3" x14ac:dyDescent="0.75">
      <c r="B8999" s="218">
        <v>8936</v>
      </c>
      <c r="C8999" s="217">
        <v>119.67383477228972</v>
      </c>
    </row>
    <row r="9000" spans="2:3" x14ac:dyDescent="0.75">
      <c r="B9000" s="218">
        <v>8937</v>
      </c>
      <c r="C9000" s="217">
        <v>117.02850014957166</v>
      </c>
    </row>
    <row r="9001" spans="2:3" x14ac:dyDescent="0.75">
      <c r="B9001" s="218">
        <v>8938</v>
      </c>
      <c r="C9001" s="217">
        <v>96.074534225653949</v>
      </c>
    </row>
    <row r="9002" spans="2:3" x14ac:dyDescent="0.75">
      <c r="B9002" s="218">
        <v>8939</v>
      </c>
      <c r="C9002" s="217">
        <v>119.35459536345103</v>
      </c>
    </row>
    <row r="9003" spans="2:3" x14ac:dyDescent="0.75">
      <c r="B9003" s="218">
        <v>8940</v>
      </c>
      <c r="C9003" s="217">
        <v>152.38794991411916</v>
      </c>
    </row>
    <row r="9004" spans="2:3" x14ac:dyDescent="0.75">
      <c r="B9004" s="218">
        <v>8941</v>
      </c>
      <c r="C9004" s="217">
        <v>128.82018552634372</v>
      </c>
    </row>
    <row r="9005" spans="2:3" x14ac:dyDescent="0.75">
      <c r="B9005" s="218">
        <v>8942</v>
      </c>
      <c r="C9005" s="217">
        <v>132.84098570252107</v>
      </c>
    </row>
    <row r="9006" spans="2:3" x14ac:dyDescent="0.75">
      <c r="B9006" s="218">
        <v>8943</v>
      </c>
      <c r="C9006" s="217">
        <v>104.38039393554817</v>
      </c>
    </row>
    <row r="9007" spans="2:3" x14ac:dyDescent="0.75">
      <c r="B9007" s="218">
        <v>8944</v>
      </c>
      <c r="C9007" s="217">
        <v>122.59725234095299</v>
      </c>
    </row>
    <row r="9008" spans="2:3" x14ac:dyDescent="0.75">
      <c r="B9008" s="218">
        <v>8945</v>
      </c>
      <c r="C9008" s="217">
        <v>93.342921368480447</v>
      </c>
    </row>
    <row r="9009" spans="2:3" x14ac:dyDescent="0.75">
      <c r="B9009" s="218">
        <v>8946</v>
      </c>
      <c r="C9009" s="217">
        <v>137.98665450374855</v>
      </c>
    </row>
    <row r="9010" spans="2:3" x14ac:dyDescent="0.75">
      <c r="B9010" s="218">
        <v>8947</v>
      </c>
      <c r="C9010" s="217">
        <v>89.576349132568964</v>
      </c>
    </row>
    <row r="9011" spans="2:3" x14ac:dyDescent="0.75">
      <c r="B9011" s="218">
        <v>8948</v>
      </c>
      <c r="C9011" s="217">
        <v>173.36645123604939</v>
      </c>
    </row>
    <row r="9012" spans="2:3" x14ac:dyDescent="0.75">
      <c r="B9012" s="218">
        <v>8949</v>
      </c>
      <c r="C9012" s="217">
        <v>148.41917478988481</v>
      </c>
    </row>
    <row r="9013" spans="2:3" x14ac:dyDescent="0.75">
      <c r="B9013" s="218">
        <v>8950</v>
      </c>
      <c r="C9013" s="217">
        <v>139.46268471445629</v>
      </c>
    </row>
    <row r="9014" spans="2:3" x14ac:dyDescent="0.75">
      <c r="B9014" s="218">
        <v>8951</v>
      </c>
      <c r="C9014" s="217">
        <v>99.733221452268381</v>
      </c>
    </row>
    <row r="9015" spans="2:3" x14ac:dyDescent="0.75">
      <c r="B9015" s="218">
        <v>8952</v>
      </c>
      <c r="C9015" s="217">
        <v>113.22071680440597</v>
      </c>
    </row>
    <row r="9016" spans="2:3" x14ac:dyDescent="0.75">
      <c r="B9016" s="218">
        <v>8953</v>
      </c>
      <c r="C9016" s="217">
        <v>136.01079215828679</v>
      </c>
    </row>
    <row r="9017" spans="2:3" x14ac:dyDescent="0.75">
      <c r="B9017" s="218">
        <v>8954</v>
      </c>
      <c r="C9017" s="217">
        <v>177.76501700949149</v>
      </c>
    </row>
    <row r="9018" spans="2:3" x14ac:dyDescent="0.75">
      <c r="B9018" s="218">
        <v>8955</v>
      </c>
      <c r="C9018" s="217">
        <v>177.92913685043217</v>
      </c>
    </row>
    <row r="9019" spans="2:3" x14ac:dyDescent="0.75">
      <c r="B9019" s="218">
        <v>8956</v>
      </c>
      <c r="C9019" s="217">
        <v>165.76962003664676</v>
      </c>
    </row>
    <row r="9020" spans="2:3" x14ac:dyDescent="0.75">
      <c r="B9020" s="218">
        <v>8957</v>
      </c>
      <c r="C9020" s="217">
        <v>162.26963429028257</v>
      </c>
    </row>
    <row r="9021" spans="2:3" x14ac:dyDescent="0.75">
      <c r="B9021" s="218">
        <v>8958</v>
      </c>
      <c r="C9021" s="217">
        <v>135.9105883727315</v>
      </c>
    </row>
    <row r="9022" spans="2:3" x14ac:dyDescent="0.75">
      <c r="B9022" s="218">
        <v>8959</v>
      </c>
      <c r="C9022" s="217">
        <v>90.97088095418647</v>
      </c>
    </row>
    <row r="9023" spans="2:3" x14ac:dyDescent="0.75">
      <c r="B9023" s="218">
        <v>8960</v>
      </c>
      <c r="C9023" s="217">
        <v>141.93353680090044</v>
      </c>
    </row>
    <row r="9024" spans="2:3" x14ac:dyDescent="0.75">
      <c r="B9024" s="218">
        <v>8961</v>
      </c>
      <c r="C9024" s="217">
        <v>97.270292900588217</v>
      </c>
    </row>
    <row r="9025" spans="2:3" x14ac:dyDescent="0.75">
      <c r="B9025" s="218">
        <v>8962</v>
      </c>
      <c r="C9025" s="217">
        <v>98.615974612762741</v>
      </c>
    </row>
    <row r="9026" spans="2:3" x14ac:dyDescent="0.75">
      <c r="B9026" s="218">
        <v>8963</v>
      </c>
      <c r="C9026" s="217">
        <v>85.494553189417189</v>
      </c>
    </row>
    <row r="9027" spans="2:3" x14ac:dyDescent="0.75">
      <c r="B9027" s="218">
        <v>8964</v>
      </c>
      <c r="C9027" s="217">
        <v>143.743608224535</v>
      </c>
    </row>
    <row r="9028" spans="2:3" x14ac:dyDescent="0.75">
      <c r="B9028" s="218">
        <v>8965</v>
      </c>
      <c r="C9028" s="217">
        <v>151.65845874346314</v>
      </c>
    </row>
    <row r="9029" spans="2:3" x14ac:dyDescent="0.75">
      <c r="B9029" s="218">
        <v>8966</v>
      </c>
      <c r="C9029" s="217">
        <v>188.72068101759791</v>
      </c>
    </row>
    <row r="9030" spans="2:3" x14ac:dyDescent="0.75">
      <c r="B9030" s="218">
        <v>8967</v>
      </c>
      <c r="C9030" s="217">
        <v>105.4408292637238</v>
      </c>
    </row>
    <row r="9031" spans="2:3" x14ac:dyDescent="0.75">
      <c r="B9031" s="218">
        <v>8968</v>
      </c>
      <c r="C9031" s="217">
        <v>213.85380773788157</v>
      </c>
    </row>
    <row r="9032" spans="2:3" x14ac:dyDescent="0.75">
      <c r="B9032" s="218">
        <v>8969</v>
      </c>
      <c r="C9032" s="217">
        <v>111.24857179432492</v>
      </c>
    </row>
    <row r="9033" spans="2:3" x14ac:dyDescent="0.75">
      <c r="B9033" s="218">
        <v>8970</v>
      </c>
      <c r="C9033" s="217">
        <v>121.44484907525818</v>
      </c>
    </row>
    <row r="9034" spans="2:3" x14ac:dyDescent="0.75">
      <c r="B9034" s="218">
        <v>8971</v>
      </c>
      <c r="C9034" s="217">
        <v>122.58573784447735</v>
      </c>
    </row>
    <row r="9035" spans="2:3" x14ac:dyDescent="0.75">
      <c r="B9035" s="218">
        <v>8972</v>
      </c>
      <c r="C9035" s="217">
        <v>130.80343661695926</v>
      </c>
    </row>
    <row r="9036" spans="2:3" x14ac:dyDescent="0.75">
      <c r="B9036" s="218">
        <v>8973</v>
      </c>
      <c r="C9036" s="217">
        <v>93.077010608789038</v>
      </c>
    </row>
    <row r="9037" spans="2:3" x14ac:dyDescent="0.75">
      <c r="B9037" s="218">
        <v>8974</v>
      </c>
      <c r="C9037" s="217">
        <v>119.08313742124189</v>
      </c>
    </row>
    <row r="9038" spans="2:3" x14ac:dyDescent="0.75">
      <c r="B9038" s="218">
        <v>8975</v>
      </c>
      <c r="C9038" s="217">
        <v>131.04834555616486</v>
      </c>
    </row>
    <row r="9039" spans="2:3" x14ac:dyDescent="0.75">
      <c r="B9039" s="218">
        <v>8976</v>
      </c>
      <c r="C9039" s="217">
        <v>144.27493222378084</v>
      </c>
    </row>
    <row r="9040" spans="2:3" x14ac:dyDescent="0.75">
      <c r="B9040" s="218">
        <v>8977</v>
      </c>
      <c r="C9040" s="217">
        <v>114.60916109213703</v>
      </c>
    </row>
    <row r="9041" spans="2:3" x14ac:dyDescent="0.75">
      <c r="B9041" s="218">
        <v>8978</v>
      </c>
      <c r="C9041" s="217">
        <v>133.61885287877146</v>
      </c>
    </row>
    <row r="9042" spans="2:3" x14ac:dyDescent="0.75">
      <c r="B9042" s="218">
        <v>8979</v>
      </c>
      <c r="C9042" s="217">
        <v>114.26351345304697</v>
      </c>
    </row>
    <row r="9043" spans="2:3" x14ac:dyDescent="0.75">
      <c r="B9043" s="218">
        <v>8980</v>
      </c>
      <c r="C9043" s="217">
        <v>134.08450099862674</v>
      </c>
    </row>
    <row r="9044" spans="2:3" x14ac:dyDescent="0.75">
      <c r="B9044" s="218">
        <v>8981</v>
      </c>
      <c r="C9044" s="217">
        <v>108.3950550636209</v>
      </c>
    </row>
    <row r="9045" spans="2:3" x14ac:dyDescent="0.75">
      <c r="B9045" s="218">
        <v>8982</v>
      </c>
      <c r="C9045" s="217">
        <v>168.43974111045958</v>
      </c>
    </row>
    <row r="9046" spans="2:3" x14ac:dyDescent="0.75">
      <c r="B9046" s="218">
        <v>8983</v>
      </c>
      <c r="C9046" s="217">
        <v>128.15776141559289</v>
      </c>
    </row>
    <row r="9047" spans="2:3" x14ac:dyDescent="0.75">
      <c r="B9047" s="218">
        <v>8984</v>
      </c>
      <c r="C9047" s="217">
        <v>158.46568178170935</v>
      </c>
    </row>
    <row r="9048" spans="2:3" x14ac:dyDescent="0.75">
      <c r="B9048" s="218">
        <v>8985</v>
      </c>
      <c r="C9048" s="217">
        <v>191.54356233667912</v>
      </c>
    </row>
    <row r="9049" spans="2:3" x14ac:dyDescent="0.75">
      <c r="B9049" s="218">
        <v>8986</v>
      </c>
      <c r="C9049" s="217">
        <v>128.37405737181945</v>
      </c>
    </row>
    <row r="9050" spans="2:3" x14ac:dyDescent="0.75">
      <c r="B9050" s="218">
        <v>8987</v>
      </c>
      <c r="C9050" s="217">
        <v>117.75556666801292</v>
      </c>
    </row>
    <row r="9051" spans="2:3" x14ac:dyDescent="0.75">
      <c r="B9051" s="218">
        <v>8988</v>
      </c>
      <c r="C9051" s="217">
        <v>88.289132530724274</v>
      </c>
    </row>
    <row r="9052" spans="2:3" x14ac:dyDescent="0.75">
      <c r="B9052" s="218">
        <v>8989</v>
      </c>
      <c r="C9052" s="217">
        <v>117.16800082618967</v>
      </c>
    </row>
    <row r="9053" spans="2:3" x14ac:dyDescent="0.75">
      <c r="B9053" s="218">
        <v>8990</v>
      </c>
      <c r="C9053" s="217">
        <v>149.99741112111954</v>
      </c>
    </row>
    <row r="9054" spans="2:3" x14ac:dyDescent="0.75">
      <c r="B9054" s="218">
        <v>8991</v>
      </c>
      <c r="C9054" s="217">
        <v>122.11274292045889</v>
      </c>
    </row>
    <row r="9055" spans="2:3" x14ac:dyDescent="0.75">
      <c r="B9055" s="218">
        <v>8992</v>
      </c>
      <c r="C9055" s="217">
        <v>114.94897717160981</v>
      </c>
    </row>
    <row r="9056" spans="2:3" x14ac:dyDescent="0.75">
      <c r="B9056" s="218">
        <v>8993</v>
      </c>
      <c r="C9056" s="217">
        <v>178.67827042809105</v>
      </c>
    </row>
    <row r="9057" spans="2:3" x14ac:dyDescent="0.75">
      <c r="B9057" s="218">
        <v>8994</v>
      </c>
      <c r="C9057" s="217">
        <v>69.667518867047477</v>
      </c>
    </row>
    <row r="9058" spans="2:3" x14ac:dyDescent="0.75">
      <c r="B9058" s="218">
        <v>8995</v>
      </c>
      <c r="C9058" s="217">
        <v>67.760739525461631</v>
      </c>
    </row>
    <row r="9059" spans="2:3" x14ac:dyDescent="0.75">
      <c r="B9059" s="218">
        <v>8996</v>
      </c>
      <c r="C9059" s="217">
        <v>187.80194809243429</v>
      </c>
    </row>
    <row r="9060" spans="2:3" x14ac:dyDescent="0.75">
      <c r="B9060" s="218">
        <v>8997</v>
      </c>
      <c r="C9060" s="217">
        <v>120.2724155102602</v>
      </c>
    </row>
    <row r="9061" spans="2:3" x14ac:dyDescent="0.75">
      <c r="B9061" s="218">
        <v>8998</v>
      </c>
      <c r="C9061" s="217">
        <v>104.04595610142491</v>
      </c>
    </row>
    <row r="9062" spans="2:3" x14ac:dyDescent="0.75">
      <c r="B9062" s="218">
        <v>8999</v>
      </c>
      <c r="C9062" s="217">
        <v>134.16776175091945</v>
      </c>
    </row>
    <row r="9063" spans="2:3" x14ac:dyDescent="0.75">
      <c r="B9063" s="218">
        <v>9000</v>
      </c>
      <c r="C9063" s="217">
        <v>129.16623419092096</v>
      </c>
    </row>
    <row r="9064" spans="2:3" x14ac:dyDescent="0.75">
      <c r="B9064" s="218">
        <v>9001</v>
      </c>
      <c r="C9064" s="217">
        <v>165.64939119801932</v>
      </c>
    </row>
    <row r="9065" spans="2:3" x14ac:dyDescent="0.75">
      <c r="B9065" s="218">
        <v>9002</v>
      </c>
      <c r="C9065" s="217">
        <v>133.33518095246484</v>
      </c>
    </row>
    <row r="9066" spans="2:3" x14ac:dyDescent="0.75">
      <c r="B9066" s="218">
        <v>9003</v>
      </c>
      <c r="C9066" s="217">
        <v>90.140432087225491</v>
      </c>
    </row>
    <row r="9067" spans="2:3" x14ac:dyDescent="0.75">
      <c r="B9067" s="218">
        <v>9004</v>
      </c>
      <c r="C9067" s="217">
        <v>98.831820300872266</v>
      </c>
    </row>
    <row r="9068" spans="2:3" x14ac:dyDescent="0.75">
      <c r="B9068" s="218">
        <v>9005</v>
      </c>
      <c r="C9068" s="217">
        <v>123.35882032148434</v>
      </c>
    </row>
    <row r="9069" spans="2:3" x14ac:dyDescent="0.75">
      <c r="B9069" s="218">
        <v>9006</v>
      </c>
      <c r="C9069" s="217">
        <v>125.78039106751658</v>
      </c>
    </row>
    <row r="9070" spans="2:3" x14ac:dyDescent="0.75">
      <c r="B9070" s="218">
        <v>9007</v>
      </c>
      <c r="C9070" s="217">
        <v>119.43637234624754</v>
      </c>
    </row>
    <row r="9071" spans="2:3" x14ac:dyDescent="0.75">
      <c r="B9071" s="218">
        <v>9008</v>
      </c>
      <c r="C9071" s="217">
        <v>72.625333751521538</v>
      </c>
    </row>
    <row r="9072" spans="2:3" x14ac:dyDescent="0.75">
      <c r="B9072" s="218">
        <v>9009</v>
      </c>
      <c r="C9072" s="217">
        <v>67.851023143803658</v>
      </c>
    </row>
    <row r="9073" spans="2:3" x14ac:dyDescent="0.75">
      <c r="B9073" s="218">
        <v>9010</v>
      </c>
      <c r="C9073" s="217">
        <v>95.129840354496508</v>
      </c>
    </row>
    <row r="9074" spans="2:3" x14ac:dyDescent="0.75">
      <c r="B9074" s="218">
        <v>9011</v>
      </c>
      <c r="C9074" s="217">
        <v>180.80676744165112</v>
      </c>
    </row>
    <row r="9075" spans="2:3" x14ac:dyDescent="0.75">
      <c r="B9075" s="218">
        <v>9012</v>
      </c>
      <c r="C9075" s="217">
        <v>104.54395238743234</v>
      </c>
    </row>
    <row r="9076" spans="2:3" x14ac:dyDescent="0.75">
      <c r="B9076" s="218">
        <v>9013</v>
      </c>
      <c r="C9076" s="217">
        <v>158.77650587963998</v>
      </c>
    </row>
    <row r="9077" spans="2:3" x14ac:dyDescent="0.75">
      <c r="B9077" s="218">
        <v>9014</v>
      </c>
      <c r="C9077" s="217">
        <v>69.789120314237252</v>
      </c>
    </row>
    <row r="9078" spans="2:3" x14ac:dyDescent="0.75">
      <c r="B9078" s="218">
        <v>9015</v>
      </c>
      <c r="C9078" s="217">
        <v>134.51273178570673</v>
      </c>
    </row>
    <row r="9079" spans="2:3" x14ac:dyDescent="0.75">
      <c r="B9079" s="218">
        <v>9016</v>
      </c>
      <c r="C9079" s="217">
        <v>115.98583535912333</v>
      </c>
    </row>
    <row r="9080" spans="2:3" x14ac:dyDescent="0.75">
      <c r="B9080" s="218">
        <v>9017</v>
      </c>
      <c r="C9080" s="217">
        <v>154.81672881879325</v>
      </c>
    </row>
    <row r="9081" spans="2:3" x14ac:dyDescent="0.75">
      <c r="B9081" s="218">
        <v>9018</v>
      </c>
      <c r="C9081" s="217">
        <v>141.65850582186539</v>
      </c>
    </row>
    <row r="9082" spans="2:3" x14ac:dyDescent="0.75">
      <c r="B9082" s="218">
        <v>9019</v>
      </c>
      <c r="C9082" s="217">
        <v>156.21776433103108</v>
      </c>
    </row>
    <row r="9083" spans="2:3" x14ac:dyDescent="0.75">
      <c r="B9083" s="218">
        <v>9020</v>
      </c>
      <c r="C9083" s="217">
        <v>84.077303607629432</v>
      </c>
    </row>
    <row r="9084" spans="2:3" x14ac:dyDescent="0.75">
      <c r="B9084" s="218">
        <v>9021</v>
      </c>
      <c r="C9084" s="217">
        <v>110.21169986404706</v>
      </c>
    </row>
    <row r="9085" spans="2:3" x14ac:dyDescent="0.75">
      <c r="B9085" s="218">
        <v>9022</v>
      </c>
      <c r="C9085" s="217">
        <v>130.64921579217011</v>
      </c>
    </row>
    <row r="9086" spans="2:3" x14ac:dyDescent="0.75">
      <c r="B9086" s="218">
        <v>9023</v>
      </c>
      <c r="C9086" s="217">
        <v>71.637876815998951</v>
      </c>
    </row>
    <row r="9087" spans="2:3" x14ac:dyDescent="0.75">
      <c r="B9087" s="218">
        <v>9024</v>
      </c>
      <c r="C9087" s="217">
        <v>91.952693568296723</v>
      </c>
    </row>
    <row r="9088" spans="2:3" x14ac:dyDescent="0.75">
      <c r="B9088" s="218">
        <v>9025</v>
      </c>
      <c r="C9088" s="217">
        <v>136.80020047140295</v>
      </c>
    </row>
    <row r="9089" spans="2:3" x14ac:dyDescent="0.75">
      <c r="B9089" s="218">
        <v>9026</v>
      </c>
      <c r="C9089" s="217">
        <v>132.22197734008847</v>
      </c>
    </row>
    <row r="9090" spans="2:3" x14ac:dyDescent="0.75">
      <c r="B9090" s="218">
        <v>9027</v>
      </c>
      <c r="C9090" s="217">
        <v>77.517061203124499</v>
      </c>
    </row>
    <row r="9091" spans="2:3" x14ac:dyDescent="0.75">
      <c r="B9091" s="218">
        <v>9028</v>
      </c>
      <c r="C9091" s="217">
        <v>198.07211367909269</v>
      </c>
    </row>
    <row r="9092" spans="2:3" x14ac:dyDescent="0.75">
      <c r="B9092" s="218">
        <v>9029</v>
      </c>
      <c r="C9092" s="217">
        <v>151.90009757696552</v>
      </c>
    </row>
    <row r="9093" spans="2:3" x14ac:dyDescent="0.75">
      <c r="B9093" s="218">
        <v>9030</v>
      </c>
      <c r="C9093" s="217">
        <v>167.65723767216613</v>
      </c>
    </row>
    <row r="9094" spans="2:3" x14ac:dyDescent="0.75">
      <c r="B9094" s="218">
        <v>9031</v>
      </c>
      <c r="C9094" s="217">
        <v>143.71119634906998</v>
      </c>
    </row>
    <row r="9095" spans="2:3" x14ac:dyDescent="0.75">
      <c r="B9095" s="218">
        <v>9032</v>
      </c>
      <c r="C9095" s="217">
        <v>135.56148425272426</v>
      </c>
    </row>
    <row r="9096" spans="2:3" x14ac:dyDescent="0.75">
      <c r="B9096" s="218">
        <v>9033</v>
      </c>
      <c r="C9096" s="217">
        <v>106.85484108290966</v>
      </c>
    </row>
    <row r="9097" spans="2:3" x14ac:dyDescent="0.75">
      <c r="B9097" s="218">
        <v>9034</v>
      </c>
      <c r="C9097" s="217">
        <v>101.59537385523829</v>
      </c>
    </row>
    <row r="9098" spans="2:3" x14ac:dyDescent="0.75">
      <c r="B9098" s="218">
        <v>9035</v>
      </c>
      <c r="C9098" s="217">
        <v>163.66231007599526</v>
      </c>
    </row>
    <row r="9099" spans="2:3" x14ac:dyDescent="0.75">
      <c r="B9099" s="218">
        <v>9036</v>
      </c>
      <c r="C9099" s="217">
        <v>136.73120362134759</v>
      </c>
    </row>
    <row r="9100" spans="2:3" x14ac:dyDescent="0.75">
      <c r="B9100" s="218">
        <v>9037</v>
      </c>
      <c r="C9100" s="217">
        <v>111.74860333353959</v>
      </c>
    </row>
    <row r="9101" spans="2:3" x14ac:dyDescent="0.75">
      <c r="B9101" s="218">
        <v>9038</v>
      </c>
      <c r="C9101" s="217">
        <v>114.33820095667531</v>
      </c>
    </row>
    <row r="9102" spans="2:3" x14ac:dyDescent="0.75">
      <c r="B9102" s="218">
        <v>9039</v>
      </c>
      <c r="C9102" s="217">
        <v>95.053952448106955</v>
      </c>
    </row>
    <row r="9103" spans="2:3" x14ac:dyDescent="0.75">
      <c r="B9103" s="218">
        <v>9040</v>
      </c>
      <c r="C9103" s="217">
        <v>168.61710351714427</v>
      </c>
    </row>
    <row r="9104" spans="2:3" x14ac:dyDescent="0.75">
      <c r="B9104" s="218">
        <v>9041</v>
      </c>
      <c r="C9104" s="217">
        <v>117.03877683815519</v>
      </c>
    </row>
    <row r="9105" spans="2:3" x14ac:dyDescent="0.75">
      <c r="B9105" s="218">
        <v>9042</v>
      </c>
      <c r="C9105" s="217">
        <v>83.71432230315061</v>
      </c>
    </row>
    <row r="9106" spans="2:3" x14ac:dyDescent="0.75">
      <c r="B9106" s="218">
        <v>9043</v>
      </c>
      <c r="C9106" s="217">
        <v>95.575986640497064</v>
      </c>
    </row>
    <row r="9107" spans="2:3" x14ac:dyDescent="0.75">
      <c r="B9107" s="218">
        <v>9044</v>
      </c>
      <c r="C9107" s="217">
        <v>157.1641194665057</v>
      </c>
    </row>
    <row r="9108" spans="2:3" x14ac:dyDescent="0.75">
      <c r="B9108" s="218">
        <v>9045</v>
      </c>
      <c r="C9108" s="217">
        <v>72.901664297913527</v>
      </c>
    </row>
    <row r="9109" spans="2:3" x14ac:dyDescent="0.75">
      <c r="B9109" s="218">
        <v>9046</v>
      </c>
      <c r="C9109" s="217">
        <v>162.58540088960183</v>
      </c>
    </row>
    <row r="9110" spans="2:3" x14ac:dyDescent="0.75">
      <c r="B9110" s="218">
        <v>9047</v>
      </c>
      <c r="C9110" s="217">
        <v>118.0923239283518</v>
      </c>
    </row>
    <row r="9111" spans="2:3" x14ac:dyDescent="0.75">
      <c r="B9111" s="218">
        <v>9048</v>
      </c>
      <c r="C9111" s="217">
        <v>144.72936567443941</v>
      </c>
    </row>
    <row r="9112" spans="2:3" x14ac:dyDescent="0.75">
      <c r="B9112" s="218">
        <v>9049</v>
      </c>
      <c r="C9112" s="217">
        <v>121.06772205715389</v>
      </c>
    </row>
    <row r="9113" spans="2:3" x14ac:dyDescent="0.75">
      <c r="B9113" s="218">
        <v>9050</v>
      </c>
      <c r="C9113" s="217">
        <v>192.97706393851783</v>
      </c>
    </row>
    <row r="9114" spans="2:3" x14ac:dyDescent="0.75">
      <c r="B9114" s="218">
        <v>9051</v>
      </c>
      <c r="C9114" s="217">
        <v>170.67609078682844</v>
      </c>
    </row>
    <row r="9115" spans="2:3" x14ac:dyDescent="0.75">
      <c r="B9115" s="218">
        <v>9052</v>
      </c>
      <c r="C9115" s="217">
        <v>159.98567853345156</v>
      </c>
    </row>
    <row r="9116" spans="2:3" x14ac:dyDescent="0.75">
      <c r="B9116" s="218">
        <v>9053</v>
      </c>
      <c r="C9116" s="217">
        <v>146.41976506533285</v>
      </c>
    </row>
    <row r="9117" spans="2:3" x14ac:dyDescent="0.75">
      <c r="B9117" s="218">
        <v>9054</v>
      </c>
      <c r="C9117" s="217">
        <v>221.78123399457579</v>
      </c>
    </row>
    <row r="9118" spans="2:3" x14ac:dyDescent="0.75">
      <c r="B9118" s="218">
        <v>9055</v>
      </c>
      <c r="C9118" s="217">
        <v>82.959093988456544</v>
      </c>
    </row>
    <row r="9119" spans="2:3" x14ac:dyDescent="0.75">
      <c r="B9119" s="218">
        <v>9056</v>
      </c>
      <c r="C9119" s="217">
        <v>116.75334859665647</v>
      </c>
    </row>
    <row r="9120" spans="2:3" x14ac:dyDescent="0.75">
      <c r="B9120" s="218">
        <v>9057</v>
      </c>
      <c r="C9120" s="217">
        <v>105.36417384334285</v>
      </c>
    </row>
    <row r="9121" spans="2:3" x14ac:dyDescent="0.75">
      <c r="B9121" s="218">
        <v>9058</v>
      </c>
      <c r="C9121" s="217">
        <v>150.90628041860123</v>
      </c>
    </row>
    <row r="9122" spans="2:3" x14ac:dyDescent="0.75">
      <c r="B9122" s="218">
        <v>9059</v>
      </c>
      <c r="C9122" s="217">
        <v>124.30006971367979</v>
      </c>
    </row>
    <row r="9123" spans="2:3" x14ac:dyDescent="0.75">
      <c r="B9123" s="218">
        <v>9060</v>
      </c>
      <c r="C9123" s="217">
        <v>113.9010506279127</v>
      </c>
    </row>
    <row r="9124" spans="2:3" x14ac:dyDescent="0.75">
      <c r="B9124" s="218">
        <v>9061</v>
      </c>
      <c r="C9124" s="217">
        <v>138.93984902302455</v>
      </c>
    </row>
    <row r="9125" spans="2:3" x14ac:dyDescent="0.75">
      <c r="B9125" s="218">
        <v>9062</v>
      </c>
      <c r="C9125" s="217">
        <v>160.56587495792539</v>
      </c>
    </row>
    <row r="9126" spans="2:3" x14ac:dyDescent="0.75">
      <c r="B9126" s="218">
        <v>9063</v>
      </c>
      <c r="C9126" s="217">
        <v>121.63968725131973</v>
      </c>
    </row>
    <row r="9127" spans="2:3" x14ac:dyDescent="0.75">
      <c r="B9127" s="218">
        <v>9064</v>
      </c>
      <c r="C9127" s="217">
        <v>126.44805874093191</v>
      </c>
    </row>
    <row r="9128" spans="2:3" x14ac:dyDescent="0.75">
      <c r="B9128" s="218">
        <v>9065</v>
      </c>
      <c r="C9128" s="217">
        <v>106.21969763092454</v>
      </c>
    </row>
    <row r="9129" spans="2:3" x14ac:dyDescent="0.75">
      <c r="B9129" s="218">
        <v>9066</v>
      </c>
      <c r="C9129" s="217">
        <v>158.75176439554286</v>
      </c>
    </row>
    <row r="9130" spans="2:3" x14ac:dyDescent="0.75">
      <c r="B9130" s="218">
        <v>9067</v>
      </c>
      <c r="C9130" s="217">
        <v>156.32005618596094</v>
      </c>
    </row>
    <row r="9131" spans="2:3" x14ac:dyDescent="0.75">
      <c r="B9131" s="218">
        <v>9068</v>
      </c>
      <c r="C9131" s="217">
        <v>192.48407668662406</v>
      </c>
    </row>
    <row r="9132" spans="2:3" x14ac:dyDescent="0.75">
      <c r="B9132" s="218">
        <v>9069</v>
      </c>
      <c r="C9132" s="217">
        <v>83.103659043405429</v>
      </c>
    </row>
    <row r="9133" spans="2:3" x14ac:dyDescent="0.75">
      <c r="B9133" s="218">
        <v>9070</v>
      </c>
      <c r="C9133" s="217">
        <v>103.39381854110401</v>
      </c>
    </row>
    <row r="9134" spans="2:3" x14ac:dyDescent="0.75">
      <c r="B9134" s="218">
        <v>9071</v>
      </c>
      <c r="C9134" s="217">
        <v>148.39226087863227</v>
      </c>
    </row>
    <row r="9135" spans="2:3" x14ac:dyDescent="0.75">
      <c r="B9135" s="218">
        <v>9072</v>
      </c>
      <c r="C9135" s="217">
        <v>197.24278576474779</v>
      </c>
    </row>
    <row r="9136" spans="2:3" x14ac:dyDescent="0.75">
      <c r="B9136" s="218">
        <v>9073</v>
      </c>
      <c r="C9136" s="217">
        <v>84.315687724208402</v>
      </c>
    </row>
    <row r="9137" spans="2:3" x14ac:dyDescent="0.75">
      <c r="B9137" s="218">
        <v>9074</v>
      </c>
      <c r="C9137" s="217">
        <v>213.48154006048142</v>
      </c>
    </row>
    <row r="9138" spans="2:3" x14ac:dyDescent="0.75">
      <c r="B9138" s="218">
        <v>9075</v>
      </c>
      <c r="C9138" s="217">
        <v>178.21585345763009</v>
      </c>
    </row>
    <row r="9139" spans="2:3" x14ac:dyDescent="0.75">
      <c r="B9139" s="218">
        <v>9076</v>
      </c>
      <c r="C9139" s="217">
        <v>136.02504761374294</v>
      </c>
    </row>
    <row r="9140" spans="2:3" x14ac:dyDescent="0.75">
      <c r="B9140" s="218">
        <v>9077</v>
      </c>
      <c r="C9140" s="217">
        <v>125.59874615687315</v>
      </c>
    </row>
    <row r="9141" spans="2:3" x14ac:dyDescent="0.75">
      <c r="B9141" s="218">
        <v>9078</v>
      </c>
      <c r="C9141" s="217">
        <v>171.00357358853185</v>
      </c>
    </row>
    <row r="9142" spans="2:3" x14ac:dyDescent="0.75">
      <c r="B9142" s="218">
        <v>9079</v>
      </c>
      <c r="C9142" s="217">
        <v>88.708022917546316</v>
      </c>
    </row>
    <row r="9143" spans="2:3" x14ac:dyDescent="0.75">
      <c r="B9143" s="218">
        <v>9080</v>
      </c>
      <c r="C9143" s="217">
        <v>95.904296993870872</v>
      </c>
    </row>
    <row r="9144" spans="2:3" x14ac:dyDescent="0.75">
      <c r="B9144" s="218">
        <v>9081</v>
      </c>
      <c r="C9144" s="217">
        <v>203.49797475001913</v>
      </c>
    </row>
    <row r="9145" spans="2:3" x14ac:dyDescent="0.75">
      <c r="B9145" s="218">
        <v>9082</v>
      </c>
      <c r="C9145" s="217">
        <v>128.96860565826557</v>
      </c>
    </row>
    <row r="9146" spans="2:3" x14ac:dyDescent="0.75">
      <c r="B9146" s="218">
        <v>9083</v>
      </c>
      <c r="C9146" s="217">
        <v>129.58767891681222</v>
      </c>
    </row>
    <row r="9147" spans="2:3" x14ac:dyDescent="0.75">
      <c r="B9147" s="218">
        <v>9084</v>
      </c>
      <c r="C9147" s="217">
        <v>187.76717396730066</v>
      </c>
    </row>
    <row r="9148" spans="2:3" x14ac:dyDescent="0.75">
      <c r="B9148" s="218">
        <v>9085</v>
      </c>
      <c r="C9148" s="217">
        <v>134.6410367068919</v>
      </c>
    </row>
    <row r="9149" spans="2:3" x14ac:dyDescent="0.75">
      <c r="B9149" s="218">
        <v>9086</v>
      </c>
      <c r="C9149" s="217">
        <v>120.13650616820145</v>
      </c>
    </row>
    <row r="9150" spans="2:3" x14ac:dyDescent="0.75">
      <c r="B9150" s="218">
        <v>9087</v>
      </c>
      <c r="C9150" s="217">
        <v>160.17256556106054</v>
      </c>
    </row>
    <row r="9151" spans="2:3" x14ac:dyDescent="0.75">
      <c r="B9151" s="218">
        <v>9088</v>
      </c>
      <c r="C9151" s="217">
        <v>97.073557098854181</v>
      </c>
    </row>
    <row r="9152" spans="2:3" x14ac:dyDescent="0.75">
      <c r="B9152" s="218">
        <v>9089</v>
      </c>
      <c r="C9152" s="217">
        <v>105.81655156731433</v>
      </c>
    </row>
    <row r="9153" spans="2:3" x14ac:dyDescent="0.75">
      <c r="B9153" s="218">
        <v>9090</v>
      </c>
      <c r="C9153" s="217">
        <v>79.725527389703259</v>
      </c>
    </row>
    <row r="9154" spans="2:3" x14ac:dyDescent="0.75">
      <c r="B9154" s="218">
        <v>9091</v>
      </c>
      <c r="C9154" s="217">
        <v>119.10868818561447</v>
      </c>
    </row>
    <row r="9155" spans="2:3" x14ac:dyDescent="0.75">
      <c r="B9155" s="218">
        <v>9092</v>
      </c>
      <c r="C9155" s="217">
        <v>158.34523584402504</v>
      </c>
    </row>
    <row r="9156" spans="2:3" x14ac:dyDescent="0.75">
      <c r="B9156" s="218">
        <v>9093</v>
      </c>
      <c r="C9156" s="217">
        <v>132.34853961938762</v>
      </c>
    </row>
    <row r="9157" spans="2:3" x14ac:dyDescent="0.75">
      <c r="B9157" s="218">
        <v>9094</v>
      </c>
      <c r="C9157" s="217">
        <v>86.298366851491849</v>
      </c>
    </row>
    <row r="9158" spans="2:3" x14ac:dyDescent="0.75">
      <c r="B9158" s="218">
        <v>9095</v>
      </c>
      <c r="C9158" s="217">
        <v>110.62093991205147</v>
      </c>
    </row>
    <row r="9159" spans="2:3" x14ac:dyDescent="0.75">
      <c r="B9159" s="218">
        <v>9096</v>
      </c>
      <c r="C9159" s="217">
        <v>108.10457666282747</v>
      </c>
    </row>
    <row r="9160" spans="2:3" x14ac:dyDescent="0.75">
      <c r="B9160" s="218">
        <v>9097</v>
      </c>
      <c r="C9160" s="217">
        <v>82.110355886132595</v>
      </c>
    </row>
    <row r="9161" spans="2:3" x14ac:dyDescent="0.75">
      <c r="B9161" s="218">
        <v>9098</v>
      </c>
      <c r="C9161" s="217">
        <v>74.51216851135743</v>
      </c>
    </row>
    <row r="9162" spans="2:3" x14ac:dyDescent="0.75">
      <c r="B9162" s="218">
        <v>9099</v>
      </c>
      <c r="C9162" s="217">
        <v>119.5762142128209</v>
      </c>
    </row>
    <row r="9163" spans="2:3" x14ac:dyDescent="0.75">
      <c r="B9163" s="218">
        <v>9100</v>
      </c>
      <c r="C9163" s="217">
        <v>154.45444922977433</v>
      </c>
    </row>
    <row r="9164" spans="2:3" x14ac:dyDescent="0.75">
      <c r="B9164" s="218">
        <v>9101</v>
      </c>
      <c r="C9164" s="217">
        <v>164.18477566979655</v>
      </c>
    </row>
    <row r="9165" spans="2:3" x14ac:dyDescent="0.75">
      <c r="B9165" s="218">
        <v>9102</v>
      </c>
      <c r="C9165" s="217">
        <v>166.95901560348278</v>
      </c>
    </row>
    <row r="9166" spans="2:3" x14ac:dyDescent="0.75">
      <c r="B9166" s="218">
        <v>9103</v>
      </c>
      <c r="C9166" s="217">
        <v>169.81377797244699</v>
      </c>
    </row>
    <row r="9167" spans="2:3" x14ac:dyDescent="0.75">
      <c r="B9167" s="218">
        <v>9104</v>
      </c>
      <c r="C9167" s="217">
        <v>142.69779412931715</v>
      </c>
    </row>
    <row r="9168" spans="2:3" x14ac:dyDescent="0.75">
      <c r="B9168" s="218">
        <v>9105</v>
      </c>
      <c r="C9168" s="217">
        <v>111.01279357202536</v>
      </c>
    </row>
    <row r="9169" spans="2:3" x14ac:dyDescent="0.75">
      <c r="B9169" s="218">
        <v>9106</v>
      </c>
      <c r="C9169" s="217">
        <v>87.876420780220855</v>
      </c>
    </row>
    <row r="9170" spans="2:3" x14ac:dyDescent="0.75">
      <c r="B9170" s="218">
        <v>9107</v>
      </c>
      <c r="C9170" s="217">
        <v>98.967103823417929</v>
      </c>
    </row>
    <row r="9171" spans="2:3" x14ac:dyDescent="0.75">
      <c r="B9171" s="218">
        <v>9108</v>
      </c>
      <c r="C9171" s="217">
        <v>115.93424620686577</v>
      </c>
    </row>
    <row r="9172" spans="2:3" x14ac:dyDescent="0.75">
      <c r="B9172" s="218">
        <v>9109</v>
      </c>
      <c r="C9172" s="217">
        <v>241.21765346155971</v>
      </c>
    </row>
    <row r="9173" spans="2:3" x14ac:dyDescent="0.75">
      <c r="B9173" s="218">
        <v>9110</v>
      </c>
      <c r="C9173" s="217">
        <v>195.03620205804205</v>
      </c>
    </row>
    <row r="9174" spans="2:3" x14ac:dyDescent="0.75">
      <c r="B9174" s="218">
        <v>9111</v>
      </c>
      <c r="C9174" s="217">
        <v>115.87807843108089</v>
      </c>
    </row>
    <row r="9175" spans="2:3" x14ac:dyDescent="0.75">
      <c r="B9175" s="218">
        <v>9112</v>
      </c>
      <c r="C9175" s="217">
        <v>104.28177386326814</v>
      </c>
    </row>
    <row r="9176" spans="2:3" x14ac:dyDescent="0.75">
      <c r="B9176" s="218">
        <v>9113</v>
      </c>
      <c r="C9176" s="217">
        <v>130.12820993236284</v>
      </c>
    </row>
    <row r="9177" spans="2:3" x14ac:dyDescent="0.75">
      <c r="B9177" s="218">
        <v>9114</v>
      </c>
      <c r="C9177" s="217">
        <v>127.60879551330589</v>
      </c>
    </row>
    <row r="9178" spans="2:3" x14ac:dyDescent="0.75">
      <c r="B9178" s="218">
        <v>9115</v>
      </c>
      <c r="C9178" s="217">
        <v>98.32656089078985</v>
      </c>
    </row>
    <row r="9179" spans="2:3" x14ac:dyDescent="0.75">
      <c r="B9179" s="218">
        <v>9116</v>
      </c>
      <c r="C9179" s="217">
        <v>99.45483804774706</v>
      </c>
    </row>
    <row r="9180" spans="2:3" x14ac:dyDescent="0.75">
      <c r="B9180" s="218">
        <v>9117</v>
      </c>
      <c r="C9180" s="217">
        <v>119.75157836414475</v>
      </c>
    </row>
    <row r="9181" spans="2:3" x14ac:dyDescent="0.75">
      <c r="B9181" s="218">
        <v>9118</v>
      </c>
      <c r="C9181" s="217">
        <v>107.02006324520971</v>
      </c>
    </row>
    <row r="9182" spans="2:3" x14ac:dyDescent="0.75">
      <c r="B9182" s="218">
        <v>9119</v>
      </c>
      <c r="C9182" s="217">
        <v>130.57999159694273</v>
      </c>
    </row>
    <row r="9183" spans="2:3" x14ac:dyDescent="0.75">
      <c r="B9183" s="218">
        <v>9120</v>
      </c>
      <c r="C9183" s="217">
        <v>131.25316436384188</v>
      </c>
    </row>
    <row r="9184" spans="2:3" x14ac:dyDescent="0.75">
      <c r="B9184" s="218">
        <v>9121</v>
      </c>
      <c r="C9184" s="217">
        <v>88.699295898820694</v>
      </c>
    </row>
    <row r="9185" spans="2:3" x14ac:dyDescent="0.75">
      <c r="B9185" s="218">
        <v>9122</v>
      </c>
      <c r="C9185" s="217">
        <v>131.39811731798534</v>
      </c>
    </row>
    <row r="9186" spans="2:3" x14ac:dyDescent="0.75">
      <c r="B9186" s="218">
        <v>9123</v>
      </c>
      <c r="C9186" s="217">
        <v>89.235059757108587</v>
      </c>
    </row>
    <row r="9187" spans="2:3" x14ac:dyDescent="0.75">
      <c r="B9187" s="218">
        <v>9124</v>
      </c>
      <c r="C9187" s="217">
        <v>88.639046684095973</v>
      </c>
    </row>
    <row r="9188" spans="2:3" x14ac:dyDescent="0.75">
      <c r="B9188" s="218">
        <v>9125</v>
      </c>
      <c r="C9188" s="217">
        <v>97.737998701970682</v>
      </c>
    </row>
    <row r="9189" spans="2:3" x14ac:dyDescent="0.75">
      <c r="B9189" s="218">
        <v>9126</v>
      </c>
      <c r="C9189" s="217">
        <v>181.39475387024098</v>
      </c>
    </row>
    <row r="9190" spans="2:3" x14ac:dyDescent="0.75">
      <c r="B9190" s="218">
        <v>9127</v>
      </c>
      <c r="C9190" s="217">
        <v>118.7961595996172</v>
      </c>
    </row>
    <row r="9191" spans="2:3" x14ac:dyDescent="0.75">
      <c r="B9191" s="218">
        <v>9128</v>
      </c>
      <c r="C9191" s="217">
        <v>102.65581595728685</v>
      </c>
    </row>
    <row r="9192" spans="2:3" x14ac:dyDescent="0.75">
      <c r="B9192" s="218">
        <v>9129</v>
      </c>
      <c r="C9192" s="217">
        <v>281.83846120820374</v>
      </c>
    </row>
    <row r="9193" spans="2:3" x14ac:dyDescent="0.75">
      <c r="B9193" s="218">
        <v>9130</v>
      </c>
      <c r="C9193" s="217">
        <v>87.051088178466586</v>
      </c>
    </row>
    <row r="9194" spans="2:3" x14ac:dyDescent="0.75">
      <c r="B9194" s="218">
        <v>9131</v>
      </c>
      <c r="C9194" s="217">
        <v>114.62283299701356</v>
      </c>
    </row>
    <row r="9195" spans="2:3" x14ac:dyDescent="0.75">
      <c r="B9195" s="218">
        <v>9132</v>
      </c>
      <c r="C9195" s="217">
        <v>165.78557769282335</v>
      </c>
    </row>
    <row r="9196" spans="2:3" x14ac:dyDescent="0.75">
      <c r="B9196" s="218">
        <v>9133</v>
      </c>
      <c r="C9196" s="217">
        <v>92.368811996211349</v>
      </c>
    </row>
    <row r="9197" spans="2:3" x14ac:dyDescent="0.75">
      <c r="B9197" s="218">
        <v>9134</v>
      </c>
      <c r="C9197" s="217">
        <v>104.63272283905607</v>
      </c>
    </row>
    <row r="9198" spans="2:3" x14ac:dyDescent="0.75">
      <c r="B9198" s="218">
        <v>9135</v>
      </c>
      <c r="C9198" s="217">
        <v>126.85666276752106</v>
      </c>
    </row>
    <row r="9199" spans="2:3" x14ac:dyDescent="0.75">
      <c r="B9199" s="218">
        <v>9136</v>
      </c>
      <c r="C9199" s="217">
        <v>153.86663709277693</v>
      </c>
    </row>
    <row r="9200" spans="2:3" x14ac:dyDescent="0.75">
      <c r="B9200" s="218">
        <v>9137</v>
      </c>
      <c r="C9200" s="217">
        <v>106.58174973423135</v>
      </c>
    </row>
    <row r="9201" spans="2:3" x14ac:dyDescent="0.75">
      <c r="B9201" s="218">
        <v>9138</v>
      </c>
      <c r="C9201" s="217">
        <v>147.02911874813915</v>
      </c>
    </row>
    <row r="9202" spans="2:3" x14ac:dyDescent="0.75">
      <c r="B9202" s="218">
        <v>9139</v>
      </c>
      <c r="C9202" s="217">
        <v>83.535849634192161</v>
      </c>
    </row>
    <row r="9203" spans="2:3" x14ac:dyDescent="0.75">
      <c r="B9203" s="218">
        <v>9140</v>
      </c>
      <c r="C9203" s="217">
        <v>124.4511191458824</v>
      </c>
    </row>
    <row r="9204" spans="2:3" x14ac:dyDescent="0.75">
      <c r="B9204" s="218">
        <v>9141</v>
      </c>
      <c r="C9204" s="217">
        <v>108.52120693390182</v>
      </c>
    </row>
    <row r="9205" spans="2:3" x14ac:dyDescent="0.75">
      <c r="B9205" s="218">
        <v>9142</v>
      </c>
      <c r="C9205" s="217">
        <v>121.06169981511218</v>
      </c>
    </row>
    <row r="9206" spans="2:3" x14ac:dyDescent="0.75">
      <c r="B9206" s="218">
        <v>9143</v>
      </c>
      <c r="C9206" s="217">
        <v>189.5611100789713</v>
      </c>
    </row>
    <row r="9207" spans="2:3" x14ac:dyDescent="0.75">
      <c r="B9207" s="218">
        <v>9144</v>
      </c>
      <c r="C9207" s="217">
        <v>118.99432708419359</v>
      </c>
    </row>
    <row r="9208" spans="2:3" x14ac:dyDescent="0.75">
      <c r="B9208" s="218">
        <v>9145</v>
      </c>
      <c r="C9208" s="217">
        <v>165.16660116725961</v>
      </c>
    </row>
    <row r="9209" spans="2:3" x14ac:dyDescent="0.75">
      <c r="B9209" s="218">
        <v>9146</v>
      </c>
      <c r="C9209" s="217">
        <v>91.263010347594289</v>
      </c>
    </row>
    <row r="9210" spans="2:3" x14ac:dyDescent="0.75">
      <c r="B9210" s="218">
        <v>9147</v>
      </c>
      <c r="C9210" s="217">
        <v>127.32175512609609</v>
      </c>
    </row>
    <row r="9211" spans="2:3" x14ac:dyDescent="0.75">
      <c r="B9211" s="218">
        <v>9148</v>
      </c>
      <c r="C9211" s="217">
        <v>161.69409994738166</v>
      </c>
    </row>
    <row r="9212" spans="2:3" x14ac:dyDescent="0.75">
      <c r="B9212" s="218">
        <v>9149</v>
      </c>
      <c r="C9212" s="217">
        <v>210.95821510985249</v>
      </c>
    </row>
    <row r="9213" spans="2:3" x14ac:dyDescent="0.75">
      <c r="B9213" s="218">
        <v>9150</v>
      </c>
      <c r="C9213" s="217">
        <v>159.49450588965897</v>
      </c>
    </row>
    <row r="9214" spans="2:3" x14ac:dyDescent="0.75">
      <c r="B9214" s="218">
        <v>9151</v>
      </c>
      <c r="C9214" s="217">
        <v>189.25604975523001</v>
      </c>
    </row>
    <row r="9215" spans="2:3" x14ac:dyDescent="0.75">
      <c r="B9215" s="218">
        <v>9152</v>
      </c>
      <c r="C9215" s="217">
        <v>111.59409979458384</v>
      </c>
    </row>
    <row r="9216" spans="2:3" x14ac:dyDescent="0.75">
      <c r="B9216" s="218">
        <v>9153</v>
      </c>
      <c r="C9216" s="217">
        <v>121.04155894693496</v>
      </c>
    </row>
    <row r="9217" spans="2:3" x14ac:dyDescent="0.75">
      <c r="B9217" s="218">
        <v>9154</v>
      </c>
      <c r="C9217" s="217">
        <v>133.93381052965151</v>
      </c>
    </row>
    <row r="9218" spans="2:3" x14ac:dyDescent="0.75">
      <c r="B9218" s="218">
        <v>9155</v>
      </c>
      <c r="C9218" s="217">
        <v>127.56646917067731</v>
      </c>
    </row>
    <row r="9219" spans="2:3" x14ac:dyDescent="0.75">
      <c r="B9219" s="218">
        <v>9156</v>
      </c>
      <c r="C9219" s="217">
        <v>99.956709186696713</v>
      </c>
    </row>
    <row r="9220" spans="2:3" x14ac:dyDescent="0.75">
      <c r="B9220" s="218">
        <v>9157</v>
      </c>
      <c r="C9220" s="217">
        <v>103.54176756171785</v>
      </c>
    </row>
    <row r="9221" spans="2:3" x14ac:dyDescent="0.75">
      <c r="B9221" s="218">
        <v>9158</v>
      </c>
      <c r="C9221" s="217">
        <v>168.93441280611768</v>
      </c>
    </row>
    <row r="9222" spans="2:3" x14ac:dyDescent="0.75">
      <c r="B9222" s="218">
        <v>9159</v>
      </c>
      <c r="C9222" s="217">
        <v>81.010842741583943</v>
      </c>
    </row>
    <row r="9223" spans="2:3" x14ac:dyDescent="0.75">
      <c r="B9223" s="218">
        <v>9160</v>
      </c>
      <c r="C9223" s="217">
        <v>130.15306637481737</v>
      </c>
    </row>
    <row r="9224" spans="2:3" x14ac:dyDescent="0.75">
      <c r="B9224" s="218">
        <v>9161</v>
      </c>
      <c r="C9224" s="217">
        <v>101.20467564409699</v>
      </c>
    </row>
    <row r="9225" spans="2:3" x14ac:dyDescent="0.75">
      <c r="B9225" s="218">
        <v>9162</v>
      </c>
      <c r="C9225" s="217">
        <v>85.773126453698012</v>
      </c>
    </row>
    <row r="9226" spans="2:3" x14ac:dyDescent="0.75">
      <c r="B9226" s="218">
        <v>9163</v>
      </c>
      <c r="C9226" s="217">
        <v>156.25165534643062</v>
      </c>
    </row>
    <row r="9227" spans="2:3" x14ac:dyDescent="0.75">
      <c r="B9227" s="218">
        <v>9164</v>
      </c>
      <c r="C9227" s="217">
        <v>106.31200322158948</v>
      </c>
    </row>
    <row r="9228" spans="2:3" x14ac:dyDescent="0.75">
      <c r="B9228" s="218">
        <v>9165</v>
      </c>
      <c r="C9228" s="217">
        <v>124.45720380503056</v>
      </c>
    </row>
    <row r="9229" spans="2:3" x14ac:dyDescent="0.75">
      <c r="B9229" s="218">
        <v>9166</v>
      </c>
      <c r="C9229" s="217">
        <v>144.68328249692047</v>
      </c>
    </row>
    <row r="9230" spans="2:3" x14ac:dyDescent="0.75">
      <c r="B9230" s="218">
        <v>9167</v>
      </c>
      <c r="C9230" s="217">
        <v>99.882657028234931</v>
      </c>
    </row>
    <row r="9231" spans="2:3" x14ac:dyDescent="0.75">
      <c r="B9231" s="218">
        <v>9168</v>
      </c>
      <c r="C9231" s="217">
        <v>146.80578133076432</v>
      </c>
    </row>
    <row r="9232" spans="2:3" x14ac:dyDescent="0.75">
      <c r="B9232" s="218">
        <v>9169</v>
      </c>
      <c r="C9232" s="217">
        <v>129.73133936901837</v>
      </c>
    </row>
    <row r="9233" spans="2:3" x14ac:dyDescent="0.75">
      <c r="B9233" s="218">
        <v>9170</v>
      </c>
      <c r="C9233" s="217">
        <v>198.3864250938673</v>
      </c>
    </row>
    <row r="9234" spans="2:3" x14ac:dyDescent="0.75">
      <c r="B9234" s="218">
        <v>9171</v>
      </c>
      <c r="C9234" s="217">
        <v>138.67788067676241</v>
      </c>
    </row>
    <row r="9235" spans="2:3" x14ac:dyDescent="0.75">
      <c r="B9235" s="218">
        <v>9172</v>
      </c>
      <c r="C9235" s="217">
        <v>166.78551154933345</v>
      </c>
    </row>
    <row r="9236" spans="2:3" x14ac:dyDescent="0.75">
      <c r="B9236" s="218">
        <v>9173</v>
      </c>
      <c r="C9236" s="217">
        <v>140.95929247532078</v>
      </c>
    </row>
    <row r="9237" spans="2:3" x14ac:dyDescent="0.75">
      <c r="B9237" s="218">
        <v>9174</v>
      </c>
      <c r="C9237" s="217">
        <v>122.12481959202</v>
      </c>
    </row>
    <row r="9238" spans="2:3" x14ac:dyDescent="0.75">
      <c r="B9238" s="218">
        <v>9175</v>
      </c>
      <c r="C9238" s="217">
        <v>112.45193804710195</v>
      </c>
    </row>
    <row r="9239" spans="2:3" x14ac:dyDescent="0.75">
      <c r="B9239" s="218">
        <v>9176</v>
      </c>
      <c r="C9239" s="217">
        <v>124.02071939320638</v>
      </c>
    </row>
    <row r="9240" spans="2:3" x14ac:dyDescent="0.75">
      <c r="B9240" s="218">
        <v>9177</v>
      </c>
      <c r="C9240" s="217">
        <v>104.51387113330867</v>
      </c>
    </row>
    <row r="9241" spans="2:3" x14ac:dyDescent="0.75">
      <c r="B9241" s="218">
        <v>9178</v>
      </c>
      <c r="C9241" s="217">
        <v>72.987724213303167</v>
      </c>
    </row>
    <row r="9242" spans="2:3" x14ac:dyDescent="0.75">
      <c r="B9242" s="218">
        <v>9179</v>
      </c>
      <c r="C9242" s="217">
        <v>118.40655933211143</v>
      </c>
    </row>
    <row r="9243" spans="2:3" x14ac:dyDescent="0.75">
      <c r="B9243" s="218">
        <v>9180</v>
      </c>
      <c r="C9243" s="217">
        <v>105.42805997717757</v>
      </c>
    </row>
    <row r="9244" spans="2:3" x14ac:dyDescent="0.75">
      <c r="B9244" s="218">
        <v>9181</v>
      </c>
      <c r="C9244" s="217">
        <v>189.69684507767531</v>
      </c>
    </row>
    <row r="9245" spans="2:3" x14ac:dyDescent="0.75">
      <c r="B9245" s="218">
        <v>9182</v>
      </c>
      <c r="C9245" s="217">
        <v>126.06972893246626</v>
      </c>
    </row>
    <row r="9246" spans="2:3" x14ac:dyDescent="0.75">
      <c r="B9246" s="218">
        <v>9183</v>
      </c>
      <c r="C9246" s="217">
        <v>232.38902015429645</v>
      </c>
    </row>
    <row r="9247" spans="2:3" x14ac:dyDescent="0.75">
      <c r="B9247" s="218">
        <v>9184</v>
      </c>
      <c r="C9247" s="217">
        <v>103.72695109719814</v>
      </c>
    </row>
    <row r="9248" spans="2:3" x14ac:dyDescent="0.75">
      <c r="B9248" s="218">
        <v>9185</v>
      </c>
      <c r="C9248" s="217">
        <v>210.36019906865735</v>
      </c>
    </row>
    <row r="9249" spans="2:3" x14ac:dyDescent="0.75">
      <c r="B9249" s="218">
        <v>9186</v>
      </c>
      <c r="C9249" s="217">
        <v>135.32153835436532</v>
      </c>
    </row>
    <row r="9250" spans="2:3" x14ac:dyDescent="0.75">
      <c r="B9250" s="218">
        <v>9187</v>
      </c>
      <c r="C9250" s="217">
        <v>84.761714312094213</v>
      </c>
    </row>
    <row r="9251" spans="2:3" x14ac:dyDescent="0.75">
      <c r="B9251" s="218">
        <v>9188</v>
      </c>
      <c r="C9251" s="217">
        <v>176.62775492638599</v>
      </c>
    </row>
    <row r="9252" spans="2:3" x14ac:dyDescent="0.75">
      <c r="B9252" s="218">
        <v>9189</v>
      </c>
      <c r="C9252" s="217">
        <v>121.04036986470689</v>
      </c>
    </row>
    <row r="9253" spans="2:3" x14ac:dyDescent="0.75">
      <c r="B9253" s="218">
        <v>9190</v>
      </c>
      <c r="C9253" s="217">
        <v>123.55323697109515</v>
      </c>
    </row>
    <row r="9254" spans="2:3" x14ac:dyDescent="0.75">
      <c r="B9254" s="218">
        <v>9191</v>
      </c>
      <c r="C9254" s="217">
        <v>142.57521462202754</v>
      </c>
    </row>
    <row r="9255" spans="2:3" x14ac:dyDescent="0.75">
      <c r="B9255" s="218">
        <v>9192</v>
      </c>
      <c r="C9255" s="217">
        <v>138.43375134370351</v>
      </c>
    </row>
    <row r="9256" spans="2:3" x14ac:dyDescent="0.75">
      <c r="B9256" s="218">
        <v>9193</v>
      </c>
      <c r="C9256" s="217">
        <v>131.56807356737266</v>
      </c>
    </row>
    <row r="9257" spans="2:3" x14ac:dyDescent="0.75">
      <c r="B9257" s="218">
        <v>9194</v>
      </c>
      <c r="C9257" s="217">
        <v>96.863122762820097</v>
      </c>
    </row>
    <row r="9258" spans="2:3" x14ac:dyDescent="0.75">
      <c r="B9258" s="218">
        <v>9195</v>
      </c>
      <c r="C9258" s="217">
        <v>149.21304977447284</v>
      </c>
    </row>
    <row r="9259" spans="2:3" x14ac:dyDescent="0.75">
      <c r="B9259" s="218">
        <v>9196</v>
      </c>
      <c r="C9259" s="217">
        <v>144.11455563282081</v>
      </c>
    </row>
    <row r="9260" spans="2:3" x14ac:dyDescent="0.75">
      <c r="B9260" s="218">
        <v>9197</v>
      </c>
      <c r="C9260" s="217">
        <v>136.26540721583717</v>
      </c>
    </row>
    <row r="9261" spans="2:3" x14ac:dyDescent="0.75">
      <c r="B9261" s="218">
        <v>9198</v>
      </c>
      <c r="C9261" s="217">
        <v>71.296076703749037</v>
      </c>
    </row>
    <row r="9262" spans="2:3" x14ac:dyDescent="0.75">
      <c r="B9262" s="218">
        <v>9199</v>
      </c>
      <c r="C9262" s="217">
        <v>109.05084274352963</v>
      </c>
    </row>
    <row r="9263" spans="2:3" x14ac:dyDescent="0.75">
      <c r="B9263" s="218">
        <v>9200</v>
      </c>
      <c r="C9263" s="217">
        <v>155.92907190853765</v>
      </c>
    </row>
    <row r="9264" spans="2:3" x14ac:dyDescent="0.75">
      <c r="B9264" s="218">
        <v>9201</v>
      </c>
      <c r="C9264" s="217">
        <v>112.40350126368429</v>
      </c>
    </row>
    <row r="9265" spans="2:3" x14ac:dyDescent="0.75">
      <c r="B9265" s="218">
        <v>9202</v>
      </c>
      <c r="C9265" s="217">
        <v>125.85922362962962</v>
      </c>
    </row>
    <row r="9266" spans="2:3" x14ac:dyDescent="0.75">
      <c r="B9266" s="218">
        <v>9203</v>
      </c>
      <c r="C9266" s="217">
        <v>179.90930885431104</v>
      </c>
    </row>
    <row r="9267" spans="2:3" x14ac:dyDescent="0.75">
      <c r="B9267" s="218">
        <v>9204</v>
      </c>
      <c r="C9267" s="217">
        <v>146.30183614688943</v>
      </c>
    </row>
    <row r="9268" spans="2:3" x14ac:dyDescent="0.75">
      <c r="B9268" s="218">
        <v>9205</v>
      </c>
      <c r="C9268" s="217">
        <v>94.678152069264939</v>
      </c>
    </row>
    <row r="9269" spans="2:3" x14ac:dyDescent="0.75">
      <c r="B9269" s="218">
        <v>9206</v>
      </c>
      <c r="C9269" s="217">
        <v>74.377080156145112</v>
      </c>
    </row>
    <row r="9270" spans="2:3" x14ac:dyDescent="0.75">
      <c r="B9270" s="218">
        <v>9207</v>
      </c>
      <c r="C9270" s="217">
        <v>92.468156740994516</v>
      </c>
    </row>
    <row r="9271" spans="2:3" x14ac:dyDescent="0.75">
      <c r="B9271" s="218">
        <v>9208</v>
      </c>
      <c r="C9271" s="217">
        <v>100.93123829910061</v>
      </c>
    </row>
    <row r="9272" spans="2:3" x14ac:dyDescent="0.75">
      <c r="B9272" s="218">
        <v>9209</v>
      </c>
      <c r="C9272" s="217">
        <v>86.696677143846046</v>
      </c>
    </row>
    <row r="9273" spans="2:3" x14ac:dyDescent="0.75">
      <c r="B9273" s="218">
        <v>9210</v>
      </c>
      <c r="C9273" s="217">
        <v>106.34919374960981</v>
      </c>
    </row>
    <row r="9274" spans="2:3" x14ac:dyDescent="0.75">
      <c r="B9274" s="218">
        <v>9211</v>
      </c>
      <c r="C9274" s="217">
        <v>90.044292878727603</v>
      </c>
    </row>
    <row r="9275" spans="2:3" x14ac:dyDescent="0.75">
      <c r="B9275" s="218">
        <v>9212</v>
      </c>
      <c r="C9275" s="217">
        <v>172.32889867793207</v>
      </c>
    </row>
    <row r="9276" spans="2:3" x14ac:dyDescent="0.75">
      <c r="B9276" s="218">
        <v>9213</v>
      </c>
      <c r="C9276" s="217">
        <v>113.13319003863715</v>
      </c>
    </row>
    <row r="9277" spans="2:3" x14ac:dyDescent="0.75">
      <c r="B9277" s="218">
        <v>9214</v>
      </c>
      <c r="C9277" s="217">
        <v>120.40416392969441</v>
      </c>
    </row>
    <row r="9278" spans="2:3" x14ac:dyDescent="0.75">
      <c r="B9278" s="218">
        <v>9215</v>
      </c>
      <c r="C9278" s="217">
        <v>169.379875434995</v>
      </c>
    </row>
    <row r="9279" spans="2:3" x14ac:dyDescent="0.75">
      <c r="B9279" s="218">
        <v>9216</v>
      </c>
      <c r="C9279" s="217">
        <v>236.5308886397427</v>
      </c>
    </row>
    <row r="9280" spans="2:3" x14ac:dyDescent="0.75">
      <c r="B9280" s="218">
        <v>9217</v>
      </c>
      <c r="C9280" s="217">
        <v>113.30405277112239</v>
      </c>
    </row>
    <row r="9281" spans="2:3" x14ac:dyDescent="0.75">
      <c r="B9281" s="218">
        <v>9218</v>
      </c>
      <c r="C9281" s="217">
        <v>91.963837977619704</v>
      </c>
    </row>
    <row r="9282" spans="2:3" x14ac:dyDescent="0.75">
      <c r="B9282" s="218">
        <v>9219</v>
      </c>
      <c r="C9282" s="217">
        <v>88.908789312512397</v>
      </c>
    </row>
    <row r="9283" spans="2:3" x14ac:dyDescent="0.75">
      <c r="B9283" s="218">
        <v>9220</v>
      </c>
      <c r="C9283" s="217">
        <v>210.49183364955124</v>
      </c>
    </row>
    <row r="9284" spans="2:3" x14ac:dyDescent="0.75">
      <c r="B9284" s="218">
        <v>9221</v>
      </c>
      <c r="C9284" s="217">
        <v>69.381697590871241</v>
      </c>
    </row>
    <row r="9285" spans="2:3" x14ac:dyDescent="0.75">
      <c r="B9285" s="218">
        <v>9222</v>
      </c>
      <c r="C9285" s="217">
        <v>147.56148531674987</v>
      </c>
    </row>
    <row r="9286" spans="2:3" x14ac:dyDescent="0.75">
      <c r="B9286" s="218">
        <v>9223</v>
      </c>
      <c r="C9286" s="217">
        <v>136.87894140868841</v>
      </c>
    </row>
    <row r="9287" spans="2:3" x14ac:dyDescent="0.75">
      <c r="B9287" s="218">
        <v>9224</v>
      </c>
      <c r="C9287" s="217">
        <v>106.30360051468634</v>
      </c>
    </row>
    <row r="9288" spans="2:3" x14ac:dyDescent="0.75">
      <c r="B9288" s="218">
        <v>9225</v>
      </c>
      <c r="C9288" s="217">
        <v>108.36513207900479</v>
      </c>
    </row>
    <row r="9289" spans="2:3" x14ac:dyDescent="0.75">
      <c r="B9289" s="218">
        <v>9226</v>
      </c>
      <c r="C9289" s="217">
        <v>179.23483298652781</v>
      </c>
    </row>
    <row r="9290" spans="2:3" x14ac:dyDescent="0.75">
      <c r="B9290" s="218">
        <v>9227</v>
      </c>
      <c r="C9290" s="217">
        <v>89.456255666237524</v>
      </c>
    </row>
    <row r="9291" spans="2:3" x14ac:dyDescent="0.75">
      <c r="B9291" s="218">
        <v>9228</v>
      </c>
      <c r="C9291" s="217">
        <v>112.06413794936364</v>
      </c>
    </row>
    <row r="9292" spans="2:3" x14ac:dyDescent="0.75">
      <c r="B9292" s="218">
        <v>9229</v>
      </c>
      <c r="C9292" s="217">
        <v>164.97048858958811</v>
      </c>
    </row>
    <row r="9293" spans="2:3" x14ac:dyDescent="0.75">
      <c r="B9293" s="218">
        <v>9230</v>
      </c>
      <c r="C9293" s="217">
        <v>167.90805094442632</v>
      </c>
    </row>
    <row r="9294" spans="2:3" x14ac:dyDescent="0.75">
      <c r="B9294" s="218">
        <v>9231</v>
      </c>
      <c r="C9294" s="217">
        <v>106.46576575398448</v>
      </c>
    </row>
    <row r="9295" spans="2:3" x14ac:dyDescent="0.75">
      <c r="B9295" s="218">
        <v>9232</v>
      </c>
      <c r="C9295" s="217">
        <v>89.455153380361793</v>
      </c>
    </row>
    <row r="9296" spans="2:3" x14ac:dyDescent="0.75">
      <c r="B9296" s="218">
        <v>9233</v>
      </c>
      <c r="C9296" s="217">
        <v>149.24921904071164</v>
      </c>
    </row>
    <row r="9297" spans="2:3" x14ac:dyDescent="0.75">
      <c r="B9297" s="218">
        <v>9234</v>
      </c>
      <c r="C9297" s="217">
        <v>100.49998128936346</v>
      </c>
    </row>
    <row r="9298" spans="2:3" x14ac:dyDescent="0.75">
      <c r="B9298" s="218">
        <v>9235</v>
      </c>
      <c r="C9298" s="217">
        <v>127.8013472758178</v>
      </c>
    </row>
    <row r="9299" spans="2:3" x14ac:dyDescent="0.75">
      <c r="B9299" s="218">
        <v>9236</v>
      </c>
      <c r="C9299" s="217">
        <v>150.78892007401961</v>
      </c>
    </row>
    <row r="9300" spans="2:3" x14ac:dyDescent="0.75">
      <c r="B9300" s="218">
        <v>9237</v>
      </c>
      <c r="C9300" s="217">
        <v>114.8751491153515</v>
      </c>
    </row>
    <row r="9301" spans="2:3" x14ac:dyDescent="0.75">
      <c r="B9301" s="218">
        <v>9238</v>
      </c>
      <c r="C9301" s="217">
        <v>172.30278792100808</v>
      </c>
    </row>
    <row r="9302" spans="2:3" x14ac:dyDescent="0.75">
      <c r="B9302" s="218">
        <v>9239</v>
      </c>
      <c r="C9302" s="217">
        <v>90.546435624370091</v>
      </c>
    </row>
    <row r="9303" spans="2:3" x14ac:dyDescent="0.75">
      <c r="B9303" s="218">
        <v>9240</v>
      </c>
      <c r="C9303" s="217">
        <v>151.89397437558003</v>
      </c>
    </row>
    <row r="9304" spans="2:3" x14ac:dyDescent="0.75">
      <c r="B9304" s="218">
        <v>9241</v>
      </c>
      <c r="C9304" s="217">
        <v>141.37925039563063</v>
      </c>
    </row>
    <row r="9305" spans="2:3" x14ac:dyDescent="0.75">
      <c r="B9305" s="218">
        <v>9242</v>
      </c>
      <c r="C9305" s="217">
        <v>160.6833449501857</v>
      </c>
    </row>
    <row r="9306" spans="2:3" x14ac:dyDescent="0.75">
      <c r="B9306" s="218">
        <v>9243</v>
      </c>
      <c r="C9306" s="217">
        <v>110.12080988798984</v>
      </c>
    </row>
    <row r="9307" spans="2:3" x14ac:dyDescent="0.75">
      <c r="B9307" s="218">
        <v>9244</v>
      </c>
      <c r="C9307" s="217">
        <v>158.76528596898544</v>
      </c>
    </row>
    <row r="9308" spans="2:3" x14ac:dyDescent="0.75">
      <c r="B9308" s="218">
        <v>9245</v>
      </c>
      <c r="C9308" s="217">
        <v>128.57210598338247</v>
      </c>
    </row>
    <row r="9309" spans="2:3" x14ac:dyDescent="0.75">
      <c r="B9309" s="218">
        <v>9246</v>
      </c>
      <c r="C9309" s="217">
        <v>157.70215532950738</v>
      </c>
    </row>
    <row r="9310" spans="2:3" x14ac:dyDescent="0.75">
      <c r="B9310" s="218">
        <v>9247</v>
      </c>
      <c r="C9310" s="217">
        <v>95.594618377974214</v>
      </c>
    </row>
    <row r="9311" spans="2:3" x14ac:dyDescent="0.75">
      <c r="B9311" s="218">
        <v>9248</v>
      </c>
      <c r="C9311" s="217">
        <v>94.942788596782947</v>
      </c>
    </row>
    <row r="9312" spans="2:3" x14ac:dyDescent="0.75">
      <c r="B9312" s="218">
        <v>9249</v>
      </c>
      <c r="C9312" s="217">
        <v>158.15173587895418</v>
      </c>
    </row>
    <row r="9313" spans="2:3" x14ac:dyDescent="0.75">
      <c r="B9313" s="218">
        <v>9250</v>
      </c>
      <c r="C9313" s="217">
        <v>137.59777206793555</v>
      </c>
    </row>
    <row r="9314" spans="2:3" x14ac:dyDescent="0.75">
      <c r="B9314" s="218">
        <v>9251</v>
      </c>
      <c r="C9314" s="217">
        <v>127.49004848738875</v>
      </c>
    </row>
    <row r="9315" spans="2:3" x14ac:dyDescent="0.75">
      <c r="B9315" s="218">
        <v>9252</v>
      </c>
      <c r="C9315" s="217">
        <v>63.76620662835726</v>
      </c>
    </row>
    <row r="9316" spans="2:3" x14ac:dyDescent="0.75">
      <c r="B9316" s="218">
        <v>9253</v>
      </c>
      <c r="C9316" s="217">
        <v>119.52293477811504</v>
      </c>
    </row>
    <row r="9317" spans="2:3" x14ac:dyDescent="0.75">
      <c r="B9317" s="218">
        <v>9254</v>
      </c>
      <c r="C9317" s="217">
        <v>86.905949093597201</v>
      </c>
    </row>
    <row r="9318" spans="2:3" x14ac:dyDescent="0.75">
      <c r="B9318" s="218">
        <v>9255</v>
      </c>
      <c r="C9318" s="217">
        <v>133.02326504134359</v>
      </c>
    </row>
    <row r="9319" spans="2:3" x14ac:dyDescent="0.75">
      <c r="B9319" s="218">
        <v>9256</v>
      </c>
      <c r="C9319" s="217">
        <v>156.13598291145158</v>
      </c>
    </row>
    <row r="9320" spans="2:3" x14ac:dyDescent="0.75">
      <c r="B9320" s="218">
        <v>9257</v>
      </c>
      <c r="C9320" s="217">
        <v>153.15081995428403</v>
      </c>
    </row>
    <row r="9321" spans="2:3" x14ac:dyDescent="0.75">
      <c r="B9321" s="218">
        <v>9258</v>
      </c>
      <c r="C9321" s="217">
        <v>98.998185117234996</v>
      </c>
    </row>
    <row r="9322" spans="2:3" x14ac:dyDescent="0.75">
      <c r="B9322" s="218">
        <v>9259</v>
      </c>
      <c r="C9322" s="217">
        <v>104.13585719440265</v>
      </c>
    </row>
    <row r="9323" spans="2:3" x14ac:dyDescent="0.75">
      <c r="B9323" s="218">
        <v>9260</v>
      </c>
      <c r="C9323" s="217">
        <v>197.2712544460596</v>
      </c>
    </row>
    <row r="9324" spans="2:3" x14ac:dyDescent="0.75">
      <c r="B9324" s="218">
        <v>9261</v>
      </c>
      <c r="C9324" s="217">
        <v>149.75808274505803</v>
      </c>
    </row>
    <row r="9325" spans="2:3" x14ac:dyDescent="0.75">
      <c r="B9325" s="218">
        <v>9262</v>
      </c>
      <c r="C9325" s="217">
        <v>127.90431259175708</v>
      </c>
    </row>
    <row r="9326" spans="2:3" x14ac:dyDescent="0.75">
      <c r="B9326" s="218">
        <v>9263</v>
      </c>
      <c r="C9326" s="217">
        <v>91.955041824362837</v>
      </c>
    </row>
    <row r="9327" spans="2:3" x14ac:dyDescent="0.75">
      <c r="B9327" s="218">
        <v>9264</v>
      </c>
      <c r="C9327" s="217">
        <v>116.48513452896924</v>
      </c>
    </row>
    <row r="9328" spans="2:3" x14ac:dyDescent="0.75">
      <c r="B9328" s="218">
        <v>9265</v>
      </c>
      <c r="C9328" s="217">
        <v>100.20974715292544</v>
      </c>
    </row>
    <row r="9329" spans="2:3" x14ac:dyDescent="0.75">
      <c r="B9329" s="218">
        <v>9266</v>
      </c>
      <c r="C9329" s="217">
        <v>135.86536605977449</v>
      </c>
    </row>
    <row r="9330" spans="2:3" x14ac:dyDescent="0.75">
      <c r="B9330" s="218">
        <v>9267</v>
      </c>
      <c r="C9330" s="217">
        <v>88.600464642314591</v>
      </c>
    </row>
    <row r="9331" spans="2:3" x14ac:dyDescent="0.75">
      <c r="B9331" s="218">
        <v>9268</v>
      </c>
      <c r="C9331" s="217">
        <v>108.81385305032448</v>
      </c>
    </row>
    <row r="9332" spans="2:3" x14ac:dyDescent="0.75">
      <c r="B9332" s="218">
        <v>9269</v>
      </c>
      <c r="C9332" s="217">
        <v>153.64080417137708</v>
      </c>
    </row>
    <row r="9333" spans="2:3" x14ac:dyDescent="0.75">
      <c r="B9333" s="218">
        <v>9270</v>
      </c>
      <c r="C9333" s="217">
        <v>105.85648005012507</v>
      </c>
    </row>
    <row r="9334" spans="2:3" x14ac:dyDescent="0.75">
      <c r="B9334" s="218">
        <v>9271</v>
      </c>
      <c r="C9334" s="217">
        <v>111.35263186470311</v>
      </c>
    </row>
    <row r="9335" spans="2:3" x14ac:dyDescent="0.75">
      <c r="B9335" s="218">
        <v>9272</v>
      </c>
      <c r="C9335" s="217">
        <v>89.115097644213165</v>
      </c>
    </row>
    <row r="9336" spans="2:3" x14ac:dyDescent="0.75">
      <c r="B9336" s="218">
        <v>9273</v>
      </c>
      <c r="C9336" s="217">
        <v>133.87133656140176</v>
      </c>
    </row>
    <row r="9337" spans="2:3" x14ac:dyDescent="0.75">
      <c r="B9337" s="218">
        <v>9274</v>
      </c>
      <c r="C9337" s="217">
        <v>132.45530878956367</v>
      </c>
    </row>
    <row r="9338" spans="2:3" x14ac:dyDescent="0.75">
      <c r="B9338" s="218">
        <v>9275</v>
      </c>
      <c r="C9338" s="217">
        <v>123.00902727876615</v>
      </c>
    </row>
    <row r="9339" spans="2:3" x14ac:dyDescent="0.75">
      <c r="B9339" s="218">
        <v>9276</v>
      </c>
      <c r="C9339" s="217">
        <v>102.58561548741135</v>
      </c>
    </row>
    <row r="9340" spans="2:3" x14ac:dyDescent="0.75">
      <c r="B9340" s="218">
        <v>9277</v>
      </c>
      <c r="C9340" s="217">
        <v>135.46098822015094</v>
      </c>
    </row>
    <row r="9341" spans="2:3" x14ac:dyDescent="0.75">
      <c r="B9341" s="218">
        <v>9278</v>
      </c>
      <c r="C9341" s="217">
        <v>107.38282462015401</v>
      </c>
    </row>
    <row r="9342" spans="2:3" x14ac:dyDescent="0.75">
      <c r="B9342" s="218">
        <v>9279</v>
      </c>
      <c r="C9342" s="217">
        <v>173.94102467870215</v>
      </c>
    </row>
    <row r="9343" spans="2:3" x14ac:dyDescent="0.75">
      <c r="B9343" s="218">
        <v>9280</v>
      </c>
      <c r="C9343" s="217">
        <v>135.15733851550266</v>
      </c>
    </row>
    <row r="9344" spans="2:3" x14ac:dyDescent="0.75">
      <c r="B9344" s="218">
        <v>9281</v>
      </c>
      <c r="C9344" s="217">
        <v>160.40967707589141</v>
      </c>
    </row>
    <row r="9345" spans="2:3" x14ac:dyDescent="0.75">
      <c r="B9345" s="218">
        <v>9282</v>
      </c>
      <c r="C9345" s="217">
        <v>151.85272100941864</v>
      </c>
    </row>
    <row r="9346" spans="2:3" x14ac:dyDescent="0.75">
      <c r="B9346" s="218">
        <v>9283</v>
      </c>
      <c r="C9346" s="217">
        <v>92.442205396078634</v>
      </c>
    </row>
    <row r="9347" spans="2:3" x14ac:dyDescent="0.75">
      <c r="B9347" s="218">
        <v>9284</v>
      </c>
      <c r="C9347" s="217">
        <v>157.36055841579355</v>
      </c>
    </row>
    <row r="9348" spans="2:3" x14ac:dyDescent="0.75">
      <c r="B9348" s="218">
        <v>9285</v>
      </c>
      <c r="C9348" s="217">
        <v>101.2007544302799</v>
      </c>
    </row>
    <row r="9349" spans="2:3" x14ac:dyDescent="0.75">
      <c r="B9349" s="218">
        <v>9286</v>
      </c>
      <c r="C9349" s="217">
        <v>97.13767502463287</v>
      </c>
    </row>
    <row r="9350" spans="2:3" x14ac:dyDescent="0.75">
      <c r="B9350" s="218">
        <v>9287</v>
      </c>
      <c r="C9350" s="217">
        <v>110.03037625731831</v>
      </c>
    </row>
    <row r="9351" spans="2:3" x14ac:dyDescent="0.75">
      <c r="B9351" s="218">
        <v>9288</v>
      </c>
      <c r="C9351" s="217">
        <v>167.38367808284903</v>
      </c>
    </row>
    <row r="9352" spans="2:3" x14ac:dyDescent="0.75">
      <c r="B9352" s="218">
        <v>9289</v>
      </c>
      <c r="C9352" s="217">
        <v>166.22062958764192</v>
      </c>
    </row>
    <row r="9353" spans="2:3" x14ac:dyDescent="0.75">
      <c r="B9353" s="218">
        <v>9290</v>
      </c>
      <c r="C9353" s="217">
        <v>144.39935037087054</v>
      </c>
    </row>
    <row r="9354" spans="2:3" x14ac:dyDescent="0.75">
      <c r="B9354" s="218">
        <v>9291</v>
      </c>
      <c r="C9354" s="217">
        <v>123.77981181059165</v>
      </c>
    </row>
    <row r="9355" spans="2:3" x14ac:dyDescent="0.75">
      <c r="B9355" s="218">
        <v>9292</v>
      </c>
      <c r="C9355" s="217">
        <v>87.739466538642105</v>
      </c>
    </row>
    <row r="9356" spans="2:3" x14ac:dyDescent="0.75">
      <c r="B9356" s="218">
        <v>9293</v>
      </c>
      <c r="C9356" s="217">
        <v>137.54576165904479</v>
      </c>
    </row>
    <row r="9357" spans="2:3" x14ac:dyDescent="0.75">
      <c r="B9357" s="218">
        <v>9294</v>
      </c>
      <c r="C9357" s="217">
        <v>120.30298873230474</v>
      </c>
    </row>
    <row r="9358" spans="2:3" x14ac:dyDescent="0.75">
      <c r="B9358" s="218">
        <v>9295</v>
      </c>
      <c r="C9358" s="217">
        <v>136.56527587486789</v>
      </c>
    </row>
    <row r="9359" spans="2:3" x14ac:dyDescent="0.75">
      <c r="B9359" s="218">
        <v>9296</v>
      </c>
      <c r="C9359" s="217">
        <v>113.60661606873892</v>
      </c>
    </row>
    <row r="9360" spans="2:3" x14ac:dyDescent="0.75">
      <c r="B9360" s="218">
        <v>9297</v>
      </c>
      <c r="C9360" s="217">
        <v>164.18584676397035</v>
      </c>
    </row>
    <row r="9361" spans="2:3" x14ac:dyDescent="0.75">
      <c r="B9361" s="218">
        <v>9298</v>
      </c>
      <c r="C9361" s="217">
        <v>140.12067883074823</v>
      </c>
    </row>
    <row r="9362" spans="2:3" x14ac:dyDescent="0.75">
      <c r="B9362" s="218">
        <v>9299</v>
      </c>
      <c r="C9362" s="217">
        <v>69.385513776920703</v>
      </c>
    </row>
    <row r="9363" spans="2:3" x14ac:dyDescent="0.75">
      <c r="B9363" s="218">
        <v>9300</v>
      </c>
      <c r="C9363" s="217">
        <v>160.03528987915968</v>
      </c>
    </row>
    <row r="9364" spans="2:3" x14ac:dyDescent="0.75">
      <c r="B9364" s="218">
        <v>9301</v>
      </c>
      <c r="C9364" s="217">
        <v>118.32901969189422</v>
      </c>
    </row>
    <row r="9365" spans="2:3" x14ac:dyDescent="0.75">
      <c r="B9365" s="218">
        <v>9302</v>
      </c>
      <c r="C9365" s="217">
        <v>93.084950481714969</v>
      </c>
    </row>
    <row r="9366" spans="2:3" x14ac:dyDescent="0.75">
      <c r="B9366" s="218">
        <v>9303</v>
      </c>
      <c r="C9366" s="217">
        <v>75.137422215078757</v>
      </c>
    </row>
    <row r="9367" spans="2:3" x14ac:dyDescent="0.75">
      <c r="B9367" s="218">
        <v>9304</v>
      </c>
      <c r="C9367" s="217">
        <v>152.05894996927188</v>
      </c>
    </row>
    <row r="9368" spans="2:3" x14ac:dyDescent="0.75">
      <c r="B9368" s="218">
        <v>9305</v>
      </c>
      <c r="C9368" s="217">
        <v>121.00651914507041</v>
      </c>
    </row>
    <row r="9369" spans="2:3" x14ac:dyDescent="0.75">
      <c r="B9369" s="218">
        <v>9306</v>
      </c>
      <c r="C9369" s="217">
        <v>96.868548023768611</v>
      </c>
    </row>
    <row r="9370" spans="2:3" x14ac:dyDescent="0.75">
      <c r="B9370" s="218">
        <v>9307</v>
      </c>
      <c r="C9370" s="217">
        <v>108.22763003259361</v>
      </c>
    </row>
    <row r="9371" spans="2:3" x14ac:dyDescent="0.75">
      <c r="B9371" s="218">
        <v>9308</v>
      </c>
      <c r="C9371" s="217">
        <v>128.6973252736785</v>
      </c>
    </row>
    <row r="9372" spans="2:3" x14ac:dyDescent="0.75">
      <c r="B9372" s="218">
        <v>9309</v>
      </c>
      <c r="C9372" s="217">
        <v>117.10459029867125</v>
      </c>
    </row>
    <row r="9373" spans="2:3" x14ac:dyDescent="0.75">
      <c r="B9373" s="218">
        <v>9310</v>
      </c>
      <c r="C9373" s="217">
        <v>199.38084816429398</v>
      </c>
    </row>
    <row r="9374" spans="2:3" x14ac:dyDescent="0.75">
      <c r="B9374" s="218">
        <v>9311</v>
      </c>
      <c r="C9374" s="217">
        <v>236.54629501720132</v>
      </c>
    </row>
    <row r="9375" spans="2:3" x14ac:dyDescent="0.75">
      <c r="B9375" s="218">
        <v>9312</v>
      </c>
      <c r="C9375" s="217">
        <v>143.19226598438399</v>
      </c>
    </row>
    <row r="9376" spans="2:3" x14ac:dyDescent="0.75">
      <c r="B9376" s="218">
        <v>9313</v>
      </c>
      <c r="C9376" s="217">
        <v>68.063228300615066</v>
      </c>
    </row>
    <row r="9377" spans="2:3" x14ac:dyDescent="0.75">
      <c r="B9377" s="218">
        <v>9314</v>
      </c>
      <c r="C9377" s="217">
        <v>152.70228859227473</v>
      </c>
    </row>
    <row r="9378" spans="2:3" x14ac:dyDescent="0.75">
      <c r="B9378" s="218">
        <v>9315</v>
      </c>
      <c r="C9378" s="217">
        <v>96.339382338569735</v>
      </c>
    </row>
    <row r="9379" spans="2:3" x14ac:dyDescent="0.75">
      <c r="B9379" s="218">
        <v>9316</v>
      </c>
      <c r="C9379" s="217">
        <v>189.25791136561142</v>
      </c>
    </row>
    <row r="9380" spans="2:3" x14ac:dyDescent="0.75">
      <c r="B9380" s="218">
        <v>9317</v>
      </c>
      <c r="C9380" s="217">
        <v>94.854676135324937</v>
      </c>
    </row>
    <row r="9381" spans="2:3" x14ac:dyDescent="0.75">
      <c r="B9381" s="218">
        <v>9318</v>
      </c>
      <c r="C9381" s="217">
        <v>92.263366548018624</v>
      </c>
    </row>
    <row r="9382" spans="2:3" x14ac:dyDescent="0.75">
      <c r="B9382" s="218">
        <v>9319</v>
      </c>
      <c r="C9382" s="217">
        <v>199.0224910786298</v>
      </c>
    </row>
    <row r="9383" spans="2:3" x14ac:dyDescent="0.75">
      <c r="B9383" s="218">
        <v>9320</v>
      </c>
      <c r="C9383" s="217">
        <v>138.51790507055489</v>
      </c>
    </row>
    <row r="9384" spans="2:3" x14ac:dyDescent="0.75">
      <c r="B9384" s="218">
        <v>9321</v>
      </c>
      <c r="C9384" s="217">
        <v>127.44733431442764</v>
      </c>
    </row>
    <row r="9385" spans="2:3" x14ac:dyDescent="0.75">
      <c r="B9385" s="218">
        <v>9322</v>
      </c>
      <c r="C9385" s="217">
        <v>88.563935331875726</v>
      </c>
    </row>
    <row r="9386" spans="2:3" x14ac:dyDescent="0.75">
      <c r="B9386" s="218">
        <v>9323</v>
      </c>
      <c r="C9386" s="217">
        <v>111.56068924701086</v>
      </c>
    </row>
    <row r="9387" spans="2:3" x14ac:dyDescent="0.75">
      <c r="B9387" s="218">
        <v>9324</v>
      </c>
      <c r="C9387" s="217">
        <v>128.53319293413949</v>
      </c>
    </row>
    <row r="9388" spans="2:3" x14ac:dyDescent="0.75">
      <c r="B9388" s="218">
        <v>9325</v>
      </c>
      <c r="C9388" s="217">
        <v>164.15431687938806</v>
      </c>
    </row>
    <row r="9389" spans="2:3" x14ac:dyDescent="0.75">
      <c r="B9389" s="218">
        <v>9326</v>
      </c>
      <c r="C9389" s="217">
        <v>157.87139219872006</v>
      </c>
    </row>
    <row r="9390" spans="2:3" x14ac:dyDescent="0.75">
      <c r="B9390" s="218">
        <v>9327</v>
      </c>
      <c r="C9390" s="217">
        <v>73.11272864277683</v>
      </c>
    </row>
    <row r="9391" spans="2:3" x14ac:dyDescent="0.75">
      <c r="B9391" s="218">
        <v>9328</v>
      </c>
      <c r="C9391" s="217">
        <v>162.7549821646449</v>
      </c>
    </row>
    <row r="9392" spans="2:3" x14ac:dyDescent="0.75">
      <c r="B9392" s="218">
        <v>9329</v>
      </c>
      <c r="C9392" s="217">
        <v>83.272609897028417</v>
      </c>
    </row>
    <row r="9393" spans="2:3" x14ac:dyDescent="0.75">
      <c r="B9393" s="218">
        <v>9330</v>
      </c>
      <c r="C9393" s="217">
        <v>159.12539169286674</v>
      </c>
    </row>
    <row r="9394" spans="2:3" x14ac:dyDescent="0.75">
      <c r="B9394" s="218">
        <v>9331</v>
      </c>
      <c r="C9394" s="217">
        <v>124.29178719592164</v>
      </c>
    </row>
    <row r="9395" spans="2:3" x14ac:dyDescent="0.75">
      <c r="B9395" s="218">
        <v>9332</v>
      </c>
      <c r="C9395" s="217">
        <v>198.2159568132094</v>
      </c>
    </row>
    <row r="9396" spans="2:3" x14ac:dyDescent="0.75">
      <c r="B9396" s="218">
        <v>9333</v>
      </c>
      <c r="C9396" s="217">
        <v>177.93207934844639</v>
      </c>
    </row>
    <row r="9397" spans="2:3" x14ac:dyDescent="0.75">
      <c r="B9397" s="218">
        <v>9334</v>
      </c>
      <c r="C9397" s="217">
        <v>159.79683750427853</v>
      </c>
    </row>
    <row r="9398" spans="2:3" x14ac:dyDescent="0.75">
      <c r="B9398" s="218">
        <v>9335</v>
      </c>
      <c r="C9398" s="217">
        <v>159.70653774390343</v>
      </c>
    </row>
    <row r="9399" spans="2:3" x14ac:dyDescent="0.75">
      <c r="B9399" s="218">
        <v>9336</v>
      </c>
      <c r="C9399" s="217">
        <v>119.23037323685027</v>
      </c>
    </row>
    <row r="9400" spans="2:3" x14ac:dyDescent="0.75">
      <c r="B9400" s="218">
        <v>9337</v>
      </c>
      <c r="C9400" s="217">
        <v>149.89937555869764</v>
      </c>
    </row>
    <row r="9401" spans="2:3" x14ac:dyDescent="0.75">
      <c r="B9401" s="218">
        <v>9338</v>
      </c>
      <c r="C9401" s="217">
        <v>187.37323425528564</v>
      </c>
    </row>
    <row r="9402" spans="2:3" x14ac:dyDescent="0.75">
      <c r="B9402" s="218">
        <v>9339</v>
      </c>
      <c r="C9402" s="217">
        <v>115.16587712099543</v>
      </c>
    </row>
    <row r="9403" spans="2:3" x14ac:dyDescent="0.75">
      <c r="B9403" s="218">
        <v>9340</v>
      </c>
      <c r="C9403" s="217">
        <v>181.12543169705489</v>
      </c>
    </row>
    <row r="9404" spans="2:3" x14ac:dyDescent="0.75">
      <c r="B9404" s="218">
        <v>9341</v>
      </c>
      <c r="C9404" s="217">
        <v>153.50442472631798</v>
      </c>
    </row>
    <row r="9405" spans="2:3" x14ac:dyDescent="0.75">
      <c r="B9405" s="218">
        <v>9342</v>
      </c>
      <c r="C9405" s="217">
        <v>108.0173200463006</v>
      </c>
    </row>
    <row r="9406" spans="2:3" x14ac:dyDescent="0.75">
      <c r="B9406" s="218">
        <v>9343</v>
      </c>
      <c r="C9406" s="217">
        <v>181.0866877460241</v>
      </c>
    </row>
    <row r="9407" spans="2:3" x14ac:dyDescent="0.75">
      <c r="B9407" s="218">
        <v>9344</v>
      </c>
      <c r="C9407" s="217">
        <v>85.925073451574889</v>
      </c>
    </row>
    <row r="9408" spans="2:3" x14ac:dyDescent="0.75">
      <c r="B9408" s="218">
        <v>9345</v>
      </c>
      <c r="C9408" s="217">
        <v>96.062224118668212</v>
      </c>
    </row>
    <row r="9409" spans="2:3" x14ac:dyDescent="0.75">
      <c r="B9409" s="218">
        <v>9346</v>
      </c>
      <c r="C9409" s="217">
        <v>115.7086073832584</v>
      </c>
    </row>
    <row r="9410" spans="2:3" x14ac:dyDescent="0.75">
      <c r="B9410" s="218">
        <v>9347</v>
      </c>
      <c r="C9410" s="217">
        <v>94.180992116737585</v>
      </c>
    </row>
    <row r="9411" spans="2:3" x14ac:dyDescent="0.75">
      <c r="B9411" s="218">
        <v>9348</v>
      </c>
      <c r="C9411" s="217">
        <v>186.8400186977174</v>
      </c>
    </row>
    <row r="9412" spans="2:3" x14ac:dyDescent="0.75">
      <c r="B9412" s="218">
        <v>9349</v>
      </c>
      <c r="C9412" s="217">
        <v>129.78153403784148</v>
      </c>
    </row>
    <row r="9413" spans="2:3" x14ac:dyDescent="0.75">
      <c r="B9413" s="218">
        <v>9350</v>
      </c>
      <c r="C9413" s="217">
        <v>225.23274836523265</v>
      </c>
    </row>
    <row r="9414" spans="2:3" x14ac:dyDescent="0.75">
      <c r="B9414" s="218">
        <v>9351</v>
      </c>
      <c r="C9414" s="217">
        <v>135.36811507027483</v>
      </c>
    </row>
    <row r="9415" spans="2:3" x14ac:dyDescent="0.75">
      <c r="B9415" s="218">
        <v>9352</v>
      </c>
      <c r="C9415" s="217">
        <v>144.94879721067355</v>
      </c>
    </row>
    <row r="9416" spans="2:3" x14ac:dyDescent="0.75">
      <c r="B9416" s="218">
        <v>9353</v>
      </c>
      <c r="C9416" s="217">
        <v>128.54184192692256</v>
      </c>
    </row>
    <row r="9417" spans="2:3" x14ac:dyDescent="0.75">
      <c r="B9417" s="218">
        <v>9354</v>
      </c>
      <c r="C9417" s="217">
        <v>94.903346915356849</v>
      </c>
    </row>
    <row r="9418" spans="2:3" x14ac:dyDescent="0.75">
      <c r="B9418" s="218">
        <v>9355</v>
      </c>
      <c r="C9418" s="217">
        <v>99.287201622248702</v>
      </c>
    </row>
    <row r="9419" spans="2:3" x14ac:dyDescent="0.75">
      <c r="B9419" s="218">
        <v>9356</v>
      </c>
      <c r="C9419" s="217">
        <v>145.45272715101771</v>
      </c>
    </row>
    <row r="9420" spans="2:3" x14ac:dyDescent="0.75">
      <c r="B9420" s="218">
        <v>9357</v>
      </c>
      <c r="C9420" s="217">
        <v>91.880859549757403</v>
      </c>
    </row>
    <row r="9421" spans="2:3" x14ac:dyDescent="0.75">
      <c r="B9421" s="218">
        <v>9358</v>
      </c>
      <c r="C9421" s="217">
        <v>131.69276984140458</v>
      </c>
    </row>
    <row r="9422" spans="2:3" x14ac:dyDescent="0.75">
      <c r="B9422" s="218">
        <v>9359</v>
      </c>
      <c r="C9422" s="217">
        <v>153.17214798353805</v>
      </c>
    </row>
    <row r="9423" spans="2:3" x14ac:dyDescent="0.75">
      <c r="B9423" s="218">
        <v>9360</v>
      </c>
      <c r="C9423" s="217">
        <v>129.20820048755897</v>
      </c>
    </row>
    <row r="9424" spans="2:3" x14ac:dyDescent="0.75">
      <c r="B9424" s="218">
        <v>9361</v>
      </c>
      <c r="C9424" s="217">
        <v>97.423671753409423</v>
      </c>
    </row>
    <row r="9425" spans="2:3" x14ac:dyDescent="0.75">
      <c r="B9425" s="218">
        <v>9362</v>
      </c>
      <c r="C9425" s="217">
        <v>132.93695561516458</v>
      </c>
    </row>
    <row r="9426" spans="2:3" x14ac:dyDescent="0.75">
      <c r="B9426" s="218">
        <v>9363</v>
      </c>
      <c r="C9426" s="217">
        <v>141.58548151238392</v>
      </c>
    </row>
    <row r="9427" spans="2:3" x14ac:dyDescent="0.75">
      <c r="B9427" s="218">
        <v>9364</v>
      </c>
      <c r="C9427" s="217">
        <v>138.1311454361215</v>
      </c>
    </row>
    <row r="9428" spans="2:3" x14ac:dyDescent="0.75">
      <c r="B9428" s="218">
        <v>9365</v>
      </c>
      <c r="C9428" s="217">
        <v>154.26224099687303</v>
      </c>
    </row>
    <row r="9429" spans="2:3" x14ac:dyDescent="0.75">
      <c r="B9429" s="218">
        <v>9366</v>
      </c>
      <c r="C9429" s="217">
        <v>138.02397214202477</v>
      </c>
    </row>
    <row r="9430" spans="2:3" x14ac:dyDescent="0.75">
      <c r="B9430" s="218">
        <v>9367</v>
      </c>
      <c r="C9430" s="217">
        <v>94.058828873183174</v>
      </c>
    </row>
    <row r="9431" spans="2:3" x14ac:dyDescent="0.75">
      <c r="B9431" s="218">
        <v>9368</v>
      </c>
      <c r="C9431" s="217">
        <v>73.517155156823378</v>
      </c>
    </row>
    <row r="9432" spans="2:3" x14ac:dyDescent="0.75">
      <c r="B9432" s="218">
        <v>9369</v>
      </c>
      <c r="C9432" s="217">
        <v>129.70165169269956</v>
      </c>
    </row>
    <row r="9433" spans="2:3" x14ac:dyDescent="0.75">
      <c r="B9433" s="218">
        <v>9370</v>
      </c>
      <c r="C9433" s="217">
        <v>201.89225270619508</v>
      </c>
    </row>
    <row r="9434" spans="2:3" x14ac:dyDescent="0.75">
      <c r="B9434" s="218">
        <v>9371</v>
      </c>
      <c r="C9434" s="217">
        <v>151.46501830097921</v>
      </c>
    </row>
    <row r="9435" spans="2:3" x14ac:dyDescent="0.75">
      <c r="B9435" s="218">
        <v>9372</v>
      </c>
      <c r="C9435" s="217">
        <v>118.16776202335974</v>
      </c>
    </row>
    <row r="9436" spans="2:3" x14ac:dyDescent="0.75">
      <c r="B9436" s="218">
        <v>9373</v>
      </c>
      <c r="C9436" s="217">
        <v>138.67412444884408</v>
      </c>
    </row>
    <row r="9437" spans="2:3" x14ac:dyDescent="0.75">
      <c r="B9437" s="218">
        <v>9374</v>
      </c>
      <c r="C9437" s="217">
        <v>108.87259271809477</v>
      </c>
    </row>
    <row r="9438" spans="2:3" x14ac:dyDescent="0.75">
      <c r="B9438" s="218">
        <v>9375</v>
      </c>
      <c r="C9438" s="217">
        <v>136.23461214255317</v>
      </c>
    </row>
    <row r="9439" spans="2:3" x14ac:dyDescent="0.75">
      <c r="B9439" s="218">
        <v>9376</v>
      </c>
      <c r="C9439" s="217">
        <v>168.96504027232299</v>
      </c>
    </row>
    <row r="9440" spans="2:3" x14ac:dyDescent="0.75">
      <c r="B9440" s="218">
        <v>9377</v>
      </c>
      <c r="C9440" s="217">
        <v>160.69809100049537</v>
      </c>
    </row>
    <row r="9441" spans="2:3" x14ac:dyDescent="0.75">
      <c r="B9441" s="218">
        <v>9378</v>
      </c>
      <c r="C9441" s="217">
        <v>142.50141865660612</v>
      </c>
    </row>
    <row r="9442" spans="2:3" x14ac:dyDescent="0.75">
      <c r="B9442" s="218">
        <v>9379</v>
      </c>
      <c r="C9442" s="217">
        <v>130.76903996029807</v>
      </c>
    </row>
    <row r="9443" spans="2:3" x14ac:dyDescent="0.75">
      <c r="B9443" s="218">
        <v>9380</v>
      </c>
      <c r="C9443" s="217">
        <v>145.91777586331844</v>
      </c>
    </row>
    <row r="9444" spans="2:3" x14ac:dyDescent="0.75">
      <c r="B9444" s="218">
        <v>9381</v>
      </c>
      <c r="C9444" s="217">
        <v>110.32632334099222</v>
      </c>
    </row>
    <row r="9445" spans="2:3" x14ac:dyDescent="0.75">
      <c r="B9445" s="218">
        <v>9382</v>
      </c>
      <c r="C9445" s="217">
        <v>149.93848904052541</v>
      </c>
    </row>
    <row r="9446" spans="2:3" x14ac:dyDescent="0.75">
      <c r="B9446" s="218">
        <v>9383</v>
      </c>
      <c r="C9446" s="217">
        <v>170.22434534228435</v>
      </c>
    </row>
    <row r="9447" spans="2:3" x14ac:dyDescent="0.75">
      <c r="B9447" s="218">
        <v>9384</v>
      </c>
      <c r="C9447" s="217">
        <v>90.864673500162908</v>
      </c>
    </row>
    <row r="9448" spans="2:3" x14ac:dyDescent="0.75">
      <c r="B9448" s="218">
        <v>9385</v>
      </c>
      <c r="C9448" s="217">
        <v>126.29673638859501</v>
      </c>
    </row>
    <row r="9449" spans="2:3" x14ac:dyDescent="0.75">
      <c r="B9449" s="218">
        <v>9386</v>
      </c>
      <c r="C9449" s="217">
        <v>130.2006665038098</v>
      </c>
    </row>
    <row r="9450" spans="2:3" x14ac:dyDescent="0.75">
      <c r="B9450" s="218">
        <v>9387</v>
      </c>
      <c r="C9450" s="217">
        <v>211.40283526821881</v>
      </c>
    </row>
    <row r="9451" spans="2:3" x14ac:dyDescent="0.75">
      <c r="B9451" s="218">
        <v>9388</v>
      </c>
      <c r="C9451" s="217">
        <v>155.34426169462125</v>
      </c>
    </row>
    <row r="9452" spans="2:3" x14ac:dyDescent="0.75">
      <c r="B9452" s="218">
        <v>9389</v>
      </c>
      <c r="C9452" s="217">
        <v>207.85606848178435</v>
      </c>
    </row>
    <row r="9453" spans="2:3" x14ac:dyDescent="0.75">
      <c r="B9453" s="218">
        <v>9390</v>
      </c>
      <c r="C9453" s="217">
        <v>125.245660252999</v>
      </c>
    </row>
    <row r="9454" spans="2:3" x14ac:dyDescent="0.75">
      <c r="B9454" s="218">
        <v>9391</v>
      </c>
      <c r="C9454" s="217">
        <v>140.80564078396642</v>
      </c>
    </row>
    <row r="9455" spans="2:3" x14ac:dyDescent="0.75">
      <c r="B9455" s="218">
        <v>9392</v>
      </c>
      <c r="C9455" s="217">
        <v>90.859663229826609</v>
      </c>
    </row>
    <row r="9456" spans="2:3" x14ac:dyDescent="0.75">
      <c r="B9456" s="218">
        <v>9393</v>
      </c>
      <c r="C9456" s="217">
        <v>137.09697912601283</v>
      </c>
    </row>
    <row r="9457" spans="2:3" x14ac:dyDescent="0.75">
      <c r="B9457" s="218">
        <v>9394</v>
      </c>
      <c r="C9457" s="217">
        <v>115.48264461744745</v>
      </c>
    </row>
    <row r="9458" spans="2:3" x14ac:dyDescent="0.75">
      <c r="B9458" s="218">
        <v>9395</v>
      </c>
      <c r="C9458" s="217">
        <v>96.397554467354695</v>
      </c>
    </row>
    <row r="9459" spans="2:3" x14ac:dyDescent="0.75">
      <c r="B9459" s="218">
        <v>9396</v>
      </c>
      <c r="C9459" s="217">
        <v>110.37379282041211</v>
      </c>
    </row>
    <row r="9460" spans="2:3" x14ac:dyDescent="0.75">
      <c r="B9460" s="218">
        <v>9397</v>
      </c>
      <c r="C9460" s="217">
        <v>189.85556540630975</v>
      </c>
    </row>
    <row r="9461" spans="2:3" x14ac:dyDescent="0.75">
      <c r="B9461" s="218">
        <v>9398</v>
      </c>
      <c r="C9461" s="217">
        <v>193.76717306730069</v>
      </c>
    </row>
    <row r="9462" spans="2:3" x14ac:dyDescent="0.75">
      <c r="B9462" s="218">
        <v>9399</v>
      </c>
      <c r="C9462" s="217">
        <v>144.610317617275</v>
      </c>
    </row>
    <row r="9463" spans="2:3" x14ac:dyDescent="0.75">
      <c r="B9463" s="218">
        <v>9400</v>
      </c>
      <c r="C9463" s="217">
        <v>138.75050722964389</v>
      </c>
    </row>
    <row r="9464" spans="2:3" x14ac:dyDescent="0.75">
      <c r="B9464" s="218">
        <v>9401</v>
      </c>
      <c r="C9464" s="217">
        <v>150.1935735314643</v>
      </c>
    </row>
    <row r="9465" spans="2:3" x14ac:dyDescent="0.75">
      <c r="B9465" s="218">
        <v>9402</v>
      </c>
      <c r="C9465" s="217">
        <v>126.37292069721704</v>
      </c>
    </row>
    <row r="9466" spans="2:3" x14ac:dyDescent="0.75">
      <c r="B9466" s="218">
        <v>9403</v>
      </c>
      <c r="C9466" s="217">
        <v>181.69880261754278</v>
      </c>
    </row>
    <row r="9467" spans="2:3" x14ac:dyDescent="0.75">
      <c r="B9467" s="218">
        <v>9404</v>
      </c>
      <c r="C9467" s="217">
        <v>218.72004923269961</v>
      </c>
    </row>
    <row r="9468" spans="2:3" x14ac:dyDescent="0.75">
      <c r="B9468" s="218">
        <v>9405</v>
      </c>
      <c r="C9468" s="217">
        <v>86.369571822770354</v>
      </c>
    </row>
    <row r="9469" spans="2:3" x14ac:dyDescent="0.75">
      <c r="B9469" s="218">
        <v>9406</v>
      </c>
      <c r="C9469" s="217">
        <v>153.24448333578621</v>
      </c>
    </row>
    <row r="9470" spans="2:3" x14ac:dyDescent="0.75">
      <c r="B9470" s="218">
        <v>9407</v>
      </c>
      <c r="C9470" s="217">
        <v>128.43279793427598</v>
      </c>
    </row>
    <row r="9471" spans="2:3" x14ac:dyDescent="0.75">
      <c r="B9471" s="218">
        <v>9408</v>
      </c>
      <c r="C9471" s="217">
        <v>102.85666606608379</v>
      </c>
    </row>
    <row r="9472" spans="2:3" x14ac:dyDescent="0.75">
      <c r="B9472" s="218">
        <v>9409</v>
      </c>
      <c r="C9472" s="217">
        <v>116.45007603988329</v>
      </c>
    </row>
    <row r="9473" spans="2:3" x14ac:dyDescent="0.75">
      <c r="B9473" s="218">
        <v>9410</v>
      </c>
      <c r="C9473" s="217">
        <v>148.98515686821656</v>
      </c>
    </row>
    <row r="9474" spans="2:3" x14ac:dyDescent="0.75">
      <c r="B9474" s="218">
        <v>9411</v>
      </c>
      <c r="C9474" s="217">
        <v>161.72087630423312</v>
      </c>
    </row>
    <row r="9475" spans="2:3" x14ac:dyDescent="0.75">
      <c r="B9475" s="218">
        <v>9412</v>
      </c>
      <c r="C9475" s="217">
        <v>63.149487749439281</v>
      </c>
    </row>
    <row r="9476" spans="2:3" x14ac:dyDescent="0.75">
      <c r="B9476" s="218">
        <v>9413</v>
      </c>
      <c r="C9476" s="217">
        <v>86.871854557421756</v>
      </c>
    </row>
    <row r="9477" spans="2:3" x14ac:dyDescent="0.75">
      <c r="B9477" s="218">
        <v>9414</v>
      </c>
      <c r="C9477" s="217">
        <v>156.92120348326844</v>
      </c>
    </row>
    <row r="9478" spans="2:3" x14ac:dyDescent="0.75">
      <c r="B9478" s="218">
        <v>9415</v>
      </c>
      <c r="C9478" s="217">
        <v>102.33854644336033</v>
      </c>
    </row>
    <row r="9479" spans="2:3" x14ac:dyDescent="0.75">
      <c r="B9479" s="218">
        <v>9416</v>
      </c>
      <c r="C9479" s="217">
        <v>164.58647761471127</v>
      </c>
    </row>
    <row r="9480" spans="2:3" x14ac:dyDescent="0.75">
      <c r="B9480" s="218">
        <v>9417</v>
      </c>
      <c r="C9480" s="217">
        <v>132.5057220461334</v>
      </c>
    </row>
    <row r="9481" spans="2:3" x14ac:dyDescent="0.75">
      <c r="B9481" s="218">
        <v>9418</v>
      </c>
      <c r="C9481" s="217">
        <v>103.67499596864768</v>
      </c>
    </row>
    <row r="9482" spans="2:3" x14ac:dyDescent="0.75">
      <c r="B9482" s="218">
        <v>9419</v>
      </c>
      <c r="C9482" s="217">
        <v>144.14921419460637</v>
      </c>
    </row>
    <row r="9483" spans="2:3" x14ac:dyDescent="0.75">
      <c r="B9483" s="218">
        <v>9420</v>
      </c>
      <c r="C9483" s="217">
        <v>135.30353523346258</v>
      </c>
    </row>
    <row r="9484" spans="2:3" x14ac:dyDescent="0.75">
      <c r="B9484" s="218">
        <v>9421</v>
      </c>
      <c r="C9484" s="217">
        <v>131.90344326372528</v>
      </c>
    </row>
    <row r="9485" spans="2:3" x14ac:dyDescent="0.75">
      <c r="B9485" s="218">
        <v>9422</v>
      </c>
      <c r="C9485" s="217">
        <v>155.7994486218505</v>
      </c>
    </row>
    <row r="9486" spans="2:3" x14ac:dyDescent="0.75">
      <c r="B9486" s="218">
        <v>9423</v>
      </c>
      <c r="C9486" s="217">
        <v>161.62902635768037</v>
      </c>
    </row>
    <row r="9487" spans="2:3" x14ac:dyDescent="0.75">
      <c r="B9487" s="218">
        <v>9424</v>
      </c>
      <c r="C9487" s="217">
        <v>133.2502248506334</v>
      </c>
    </row>
    <row r="9488" spans="2:3" x14ac:dyDescent="0.75">
      <c r="B9488" s="218">
        <v>9425</v>
      </c>
      <c r="C9488" s="217">
        <v>167.06902416205182</v>
      </c>
    </row>
    <row r="9489" spans="2:3" x14ac:dyDescent="0.75">
      <c r="B9489" s="218">
        <v>9426</v>
      </c>
      <c r="C9489" s="217">
        <v>89.180656237100393</v>
      </c>
    </row>
    <row r="9490" spans="2:3" x14ac:dyDescent="0.75">
      <c r="B9490" s="218">
        <v>9427</v>
      </c>
      <c r="C9490" s="217">
        <v>100.80599858442785</v>
      </c>
    </row>
    <row r="9491" spans="2:3" x14ac:dyDescent="0.75">
      <c r="B9491" s="218">
        <v>9428</v>
      </c>
      <c r="C9491" s="217">
        <v>125.85051793099341</v>
      </c>
    </row>
    <row r="9492" spans="2:3" x14ac:dyDescent="0.75">
      <c r="B9492" s="218">
        <v>9429</v>
      </c>
      <c r="C9492" s="217">
        <v>144.05179667354156</v>
      </c>
    </row>
    <row r="9493" spans="2:3" x14ac:dyDescent="0.75">
      <c r="B9493" s="218">
        <v>9430</v>
      </c>
      <c r="C9493" s="217">
        <v>94.753576113287068</v>
      </c>
    </row>
    <row r="9494" spans="2:3" x14ac:dyDescent="0.75">
      <c r="B9494" s="218">
        <v>9431</v>
      </c>
      <c r="C9494" s="217">
        <v>86.785700483544375</v>
      </c>
    </row>
    <row r="9495" spans="2:3" x14ac:dyDescent="0.75">
      <c r="B9495" s="218">
        <v>9432</v>
      </c>
      <c r="C9495" s="217">
        <v>111.45068895703554</v>
      </c>
    </row>
    <row r="9496" spans="2:3" x14ac:dyDescent="0.75">
      <c r="B9496" s="218">
        <v>9433</v>
      </c>
      <c r="C9496" s="217">
        <v>107.77905459107296</v>
      </c>
    </row>
    <row r="9497" spans="2:3" x14ac:dyDescent="0.75">
      <c r="B9497" s="218">
        <v>9434</v>
      </c>
      <c r="C9497" s="217">
        <v>97.974302972340524</v>
      </c>
    </row>
    <row r="9498" spans="2:3" x14ac:dyDescent="0.75">
      <c r="B9498" s="218">
        <v>9435</v>
      </c>
      <c r="C9498" s="217">
        <v>174.08902371384571</v>
      </c>
    </row>
    <row r="9499" spans="2:3" x14ac:dyDescent="0.75">
      <c r="B9499" s="218">
        <v>9436</v>
      </c>
      <c r="C9499" s="217">
        <v>115.21017366048379</v>
      </c>
    </row>
    <row r="9500" spans="2:3" x14ac:dyDescent="0.75">
      <c r="B9500" s="218">
        <v>9437</v>
      </c>
      <c r="C9500" s="217">
        <v>119.6924199824474</v>
      </c>
    </row>
    <row r="9501" spans="2:3" x14ac:dyDescent="0.75">
      <c r="B9501" s="218">
        <v>9438</v>
      </c>
      <c r="C9501" s="217">
        <v>193.41175563290463</v>
      </c>
    </row>
    <row r="9502" spans="2:3" x14ac:dyDescent="0.75">
      <c r="B9502" s="218">
        <v>9439</v>
      </c>
      <c r="C9502" s="217">
        <v>109.06741827202733</v>
      </c>
    </row>
    <row r="9503" spans="2:3" x14ac:dyDescent="0.75">
      <c r="B9503" s="218">
        <v>9440</v>
      </c>
      <c r="C9503" s="217">
        <v>100.88250406916234</v>
      </c>
    </row>
    <row r="9504" spans="2:3" x14ac:dyDescent="0.75">
      <c r="B9504" s="218">
        <v>9441</v>
      </c>
      <c r="C9504" s="217">
        <v>126.96976914356338</v>
      </c>
    </row>
    <row r="9505" spans="2:3" x14ac:dyDescent="0.75">
      <c r="B9505" s="218">
        <v>9442</v>
      </c>
      <c r="C9505" s="217">
        <v>103.69847694478625</v>
      </c>
    </row>
    <row r="9506" spans="2:3" x14ac:dyDescent="0.75">
      <c r="B9506" s="218">
        <v>9443</v>
      </c>
      <c r="C9506" s="217">
        <v>135.66163846770297</v>
      </c>
    </row>
    <row r="9507" spans="2:3" x14ac:dyDescent="0.75">
      <c r="B9507" s="218">
        <v>9444</v>
      </c>
      <c r="C9507" s="217">
        <v>129.94150975068752</v>
      </c>
    </row>
    <row r="9508" spans="2:3" x14ac:dyDescent="0.75">
      <c r="B9508" s="218">
        <v>9445</v>
      </c>
      <c r="C9508" s="217">
        <v>119.47676555199743</v>
      </c>
    </row>
    <row r="9509" spans="2:3" x14ac:dyDescent="0.75">
      <c r="B9509" s="218">
        <v>9446</v>
      </c>
      <c r="C9509" s="217">
        <v>141.29247804671829</v>
      </c>
    </row>
    <row r="9510" spans="2:3" x14ac:dyDescent="0.75">
      <c r="B9510" s="218">
        <v>9447</v>
      </c>
      <c r="C9510" s="217">
        <v>147.86779666840067</v>
      </c>
    </row>
    <row r="9511" spans="2:3" x14ac:dyDescent="0.75">
      <c r="B9511" s="218">
        <v>9448</v>
      </c>
      <c r="C9511" s="217">
        <v>107.63891810208519</v>
      </c>
    </row>
    <row r="9512" spans="2:3" x14ac:dyDescent="0.75">
      <c r="B9512" s="218">
        <v>9449</v>
      </c>
      <c r="C9512" s="217">
        <v>114.9876151727028</v>
      </c>
    </row>
    <row r="9513" spans="2:3" x14ac:dyDescent="0.75">
      <c r="B9513" s="218">
        <v>9450</v>
      </c>
      <c r="C9513" s="217">
        <v>159.950217723127</v>
      </c>
    </row>
    <row r="9514" spans="2:3" x14ac:dyDescent="0.75">
      <c r="B9514" s="218">
        <v>9451</v>
      </c>
      <c r="C9514" s="217">
        <v>130.7731886743023</v>
      </c>
    </row>
    <row r="9515" spans="2:3" x14ac:dyDescent="0.75">
      <c r="B9515" s="218">
        <v>9452</v>
      </c>
      <c r="C9515" s="217">
        <v>204.8152776953502</v>
      </c>
    </row>
    <row r="9516" spans="2:3" x14ac:dyDescent="0.75">
      <c r="B9516" s="218">
        <v>9453</v>
      </c>
      <c r="C9516" s="217">
        <v>156.6826482363071</v>
      </c>
    </row>
    <row r="9517" spans="2:3" x14ac:dyDescent="0.75">
      <c r="B9517" s="218">
        <v>9454</v>
      </c>
      <c r="C9517" s="217">
        <v>143.87993308186213</v>
      </c>
    </row>
    <row r="9518" spans="2:3" x14ac:dyDescent="0.75">
      <c r="B9518" s="218">
        <v>9455</v>
      </c>
      <c r="C9518" s="217">
        <v>95.571158389850495</v>
      </c>
    </row>
    <row r="9519" spans="2:3" x14ac:dyDescent="0.75">
      <c r="B9519" s="218">
        <v>9456</v>
      </c>
      <c r="C9519" s="217">
        <v>130.68473678106804</v>
      </c>
    </row>
    <row r="9520" spans="2:3" x14ac:dyDescent="0.75">
      <c r="B9520" s="218">
        <v>9457</v>
      </c>
      <c r="C9520" s="217">
        <v>169.32157036624514</v>
      </c>
    </row>
    <row r="9521" spans="2:3" x14ac:dyDescent="0.75">
      <c r="B9521" s="218">
        <v>9458</v>
      </c>
      <c r="C9521" s="217">
        <v>132.78110498227551</v>
      </c>
    </row>
    <row r="9522" spans="2:3" x14ac:dyDescent="0.75">
      <c r="B9522" s="218">
        <v>9459</v>
      </c>
      <c r="C9522" s="217">
        <v>155.71693244767025</v>
      </c>
    </row>
    <row r="9523" spans="2:3" x14ac:dyDescent="0.75">
      <c r="B9523" s="218">
        <v>9460</v>
      </c>
      <c r="C9523" s="217">
        <v>118.76155194444181</v>
      </c>
    </row>
    <row r="9524" spans="2:3" x14ac:dyDescent="0.75">
      <c r="B9524" s="218">
        <v>9461</v>
      </c>
      <c r="C9524" s="217">
        <v>177.62025809700094</v>
      </c>
    </row>
    <row r="9525" spans="2:3" x14ac:dyDescent="0.75">
      <c r="B9525" s="218">
        <v>9462</v>
      </c>
      <c r="C9525" s="217">
        <v>104.32295423107577</v>
      </c>
    </row>
    <row r="9526" spans="2:3" x14ac:dyDescent="0.75">
      <c r="B9526" s="218">
        <v>9463</v>
      </c>
      <c r="C9526" s="217">
        <v>94.862688557238187</v>
      </c>
    </row>
    <row r="9527" spans="2:3" x14ac:dyDescent="0.75">
      <c r="B9527" s="218">
        <v>9464</v>
      </c>
      <c r="C9527" s="217">
        <v>172.75103015325649</v>
      </c>
    </row>
    <row r="9528" spans="2:3" x14ac:dyDescent="0.75">
      <c r="B9528" s="218">
        <v>9465</v>
      </c>
      <c r="C9528" s="217">
        <v>125.14982146657786</v>
      </c>
    </row>
    <row r="9529" spans="2:3" x14ac:dyDescent="0.75">
      <c r="B9529" s="218">
        <v>9466</v>
      </c>
      <c r="C9529" s="217">
        <v>162.36853866571224</v>
      </c>
    </row>
    <row r="9530" spans="2:3" x14ac:dyDescent="0.75">
      <c r="B9530" s="218">
        <v>9467</v>
      </c>
      <c r="C9530" s="217">
        <v>172.88571879866521</v>
      </c>
    </row>
    <row r="9531" spans="2:3" x14ac:dyDescent="0.75">
      <c r="B9531" s="218">
        <v>9468</v>
      </c>
      <c r="C9531" s="217">
        <v>219.25185621239808</v>
      </c>
    </row>
    <row r="9532" spans="2:3" x14ac:dyDescent="0.75">
      <c r="B9532" s="218">
        <v>9469</v>
      </c>
      <c r="C9532" s="217">
        <v>170.24377015430758</v>
      </c>
    </row>
    <row r="9533" spans="2:3" x14ac:dyDescent="0.75">
      <c r="B9533" s="218">
        <v>9470</v>
      </c>
      <c r="C9533" s="217">
        <v>141.36996818099576</v>
      </c>
    </row>
    <row r="9534" spans="2:3" x14ac:dyDescent="0.75">
      <c r="B9534" s="218">
        <v>9471</v>
      </c>
      <c r="C9534" s="217">
        <v>113.62681437765066</v>
      </c>
    </row>
    <row r="9535" spans="2:3" x14ac:dyDescent="0.75">
      <c r="B9535" s="218">
        <v>9472</v>
      </c>
      <c r="C9535" s="217">
        <v>105.83757029893418</v>
      </c>
    </row>
    <row r="9536" spans="2:3" x14ac:dyDescent="0.75">
      <c r="B9536" s="218">
        <v>9473</v>
      </c>
      <c r="C9536" s="217">
        <v>129.15566281533989</v>
      </c>
    </row>
    <row r="9537" spans="2:3" x14ac:dyDescent="0.75">
      <c r="B9537" s="218">
        <v>9474</v>
      </c>
      <c r="C9537" s="217">
        <v>132.31779078286576</v>
      </c>
    </row>
    <row r="9538" spans="2:3" x14ac:dyDescent="0.75">
      <c r="B9538" s="218">
        <v>9475</v>
      </c>
      <c r="C9538" s="217">
        <v>139.72559432767582</v>
      </c>
    </row>
    <row r="9539" spans="2:3" x14ac:dyDescent="0.75">
      <c r="B9539" s="218">
        <v>9476</v>
      </c>
      <c r="C9539" s="217">
        <v>110.30721095933532</v>
      </c>
    </row>
    <row r="9540" spans="2:3" x14ac:dyDescent="0.75">
      <c r="B9540" s="218">
        <v>9477</v>
      </c>
      <c r="C9540" s="217">
        <v>138.94159044038804</v>
      </c>
    </row>
    <row r="9541" spans="2:3" x14ac:dyDescent="0.75">
      <c r="B9541" s="218">
        <v>9478</v>
      </c>
      <c r="C9541" s="217">
        <v>135.63827695464295</v>
      </c>
    </row>
    <row r="9542" spans="2:3" x14ac:dyDescent="0.75">
      <c r="B9542" s="218">
        <v>9479</v>
      </c>
      <c r="C9542" s="217">
        <v>135.73840529940694</v>
      </c>
    </row>
    <row r="9543" spans="2:3" x14ac:dyDescent="0.75">
      <c r="B9543" s="218">
        <v>9480</v>
      </c>
      <c r="C9543" s="217">
        <v>108.82885600131657</v>
      </c>
    </row>
    <row r="9544" spans="2:3" x14ac:dyDescent="0.75">
      <c r="B9544" s="218">
        <v>9481</v>
      </c>
      <c r="C9544" s="217">
        <v>114.52518641993683</v>
      </c>
    </row>
    <row r="9545" spans="2:3" x14ac:dyDescent="0.75">
      <c r="B9545" s="218">
        <v>9482</v>
      </c>
      <c r="C9545" s="217">
        <v>157.29692247758192</v>
      </c>
    </row>
    <row r="9546" spans="2:3" x14ac:dyDescent="0.75">
      <c r="B9546" s="218">
        <v>9483</v>
      </c>
      <c r="C9546" s="217">
        <v>193.34381135552579</v>
      </c>
    </row>
    <row r="9547" spans="2:3" x14ac:dyDescent="0.75">
      <c r="B9547" s="218">
        <v>9484</v>
      </c>
      <c r="C9547" s="217">
        <v>158.56910727284205</v>
      </c>
    </row>
    <row r="9548" spans="2:3" x14ac:dyDescent="0.75">
      <c r="B9548" s="218">
        <v>9485</v>
      </c>
      <c r="C9548" s="217">
        <v>113.80935364060713</v>
      </c>
    </row>
    <row r="9549" spans="2:3" x14ac:dyDescent="0.75">
      <c r="B9549" s="218">
        <v>9486</v>
      </c>
      <c r="C9549" s="217">
        <v>102.76805785744794</v>
      </c>
    </row>
    <row r="9550" spans="2:3" x14ac:dyDescent="0.75">
      <c r="B9550" s="218">
        <v>9487</v>
      </c>
      <c r="C9550" s="217">
        <v>161.40274461689285</v>
      </c>
    </row>
    <row r="9551" spans="2:3" x14ac:dyDescent="0.75">
      <c r="B9551" s="218">
        <v>9488</v>
      </c>
      <c r="C9551" s="217">
        <v>96.946402887350573</v>
      </c>
    </row>
    <row r="9552" spans="2:3" x14ac:dyDescent="0.75">
      <c r="B9552" s="218">
        <v>9489</v>
      </c>
      <c r="C9552" s="217">
        <v>114.76391080259836</v>
      </c>
    </row>
    <row r="9553" spans="2:3" x14ac:dyDescent="0.75">
      <c r="B9553" s="218">
        <v>9490</v>
      </c>
      <c r="C9553" s="217">
        <v>182.14206078856236</v>
      </c>
    </row>
    <row r="9554" spans="2:3" x14ac:dyDescent="0.75">
      <c r="B9554" s="218">
        <v>9491</v>
      </c>
      <c r="C9554" s="217">
        <v>119.16863146474212</v>
      </c>
    </row>
    <row r="9555" spans="2:3" x14ac:dyDescent="0.75">
      <c r="B9555" s="218">
        <v>9492</v>
      </c>
      <c r="C9555" s="217">
        <v>84.802429386107278</v>
      </c>
    </row>
    <row r="9556" spans="2:3" x14ac:dyDescent="0.75">
      <c r="B9556" s="218">
        <v>9493</v>
      </c>
      <c r="C9556" s="217">
        <v>120.98108779237671</v>
      </c>
    </row>
    <row r="9557" spans="2:3" x14ac:dyDescent="0.75">
      <c r="B9557" s="218">
        <v>9494</v>
      </c>
      <c r="C9557" s="217">
        <v>194.08028609886645</v>
      </c>
    </row>
    <row r="9558" spans="2:3" x14ac:dyDescent="0.75">
      <c r="B9558" s="218">
        <v>9495</v>
      </c>
      <c r="C9558" s="217">
        <v>139.79859645316853</v>
      </c>
    </row>
    <row r="9559" spans="2:3" x14ac:dyDescent="0.75">
      <c r="B9559" s="218">
        <v>9496</v>
      </c>
      <c r="C9559" s="217">
        <v>128.30078590685795</v>
      </c>
    </row>
    <row r="9560" spans="2:3" x14ac:dyDescent="0.75">
      <c r="B9560" s="218">
        <v>9497</v>
      </c>
      <c r="C9560" s="217">
        <v>94.806987099903367</v>
      </c>
    </row>
    <row r="9561" spans="2:3" x14ac:dyDescent="0.75">
      <c r="B9561" s="218">
        <v>9498</v>
      </c>
      <c r="C9561" s="217">
        <v>109.815412295467</v>
      </c>
    </row>
    <row r="9562" spans="2:3" x14ac:dyDescent="0.75">
      <c r="B9562" s="218">
        <v>9499</v>
      </c>
      <c r="C9562" s="217">
        <v>130.99352296421273</v>
      </c>
    </row>
    <row r="9563" spans="2:3" x14ac:dyDescent="0.75">
      <c r="B9563" s="218">
        <v>9500</v>
      </c>
      <c r="C9563" s="217">
        <v>121.51958699812397</v>
      </c>
    </row>
    <row r="9564" spans="2:3" x14ac:dyDescent="0.75">
      <c r="B9564" s="218">
        <v>9501</v>
      </c>
      <c r="C9564" s="217">
        <v>118.00979677597687</v>
      </c>
    </row>
    <row r="9565" spans="2:3" x14ac:dyDescent="0.75">
      <c r="B9565" s="218">
        <v>9502</v>
      </c>
      <c r="C9565" s="217">
        <v>265.62297009655481</v>
      </c>
    </row>
    <row r="9566" spans="2:3" x14ac:dyDescent="0.75">
      <c r="B9566" s="218">
        <v>9503</v>
      </c>
      <c r="C9566" s="217">
        <v>196.24942153098655</v>
      </c>
    </row>
    <row r="9567" spans="2:3" x14ac:dyDescent="0.75">
      <c r="B9567" s="218">
        <v>9504</v>
      </c>
      <c r="C9567" s="217">
        <v>127.07404903974606</v>
      </c>
    </row>
    <row r="9568" spans="2:3" x14ac:dyDescent="0.75">
      <c r="B9568" s="218">
        <v>9505</v>
      </c>
      <c r="C9568" s="217">
        <v>96.739461518299109</v>
      </c>
    </row>
    <row r="9569" spans="2:3" x14ac:dyDescent="0.75">
      <c r="B9569" s="218">
        <v>9506</v>
      </c>
      <c r="C9569" s="217">
        <v>77.761130768651086</v>
      </c>
    </row>
    <row r="9570" spans="2:3" x14ac:dyDescent="0.75">
      <c r="B9570" s="218">
        <v>9507</v>
      </c>
      <c r="C9570" s="217">
        <v>172.63882536315882</v>
      </c>
    </row>
    <row r="9571" spans="2:3" x14ac:dyDescent="0.75">
      <c r="B9571" s="218">
        <v>9508</v>
      </c>
      <c r="C9571" s="217">
        <v>125.56191493788431</v>
      </c>
    </row>
    <row r="9572" spans="2:3" x14ac:dyDescent="0.75">
      <c r="B9572" s="218">
        <v>9509</v>
      </c>
      <c r="C9572" s="217">
        <v>97.54973577748062</v>
      </c>
    </row>
    <row r="9573" spans="2:3" x14ac:dyDescent="0.75">
      <c r="B9573" s="218">
        <v>9510</v>
      </c>
      <c r="C9573" s="217">
        <v>123.63985629618593</v>
      </c>
    </row>
    <row r="9574" spans="2:3" x14ac:dyDescent="0.75">
      <c r="B9574" s="218">
        <v>9511</v>
      </c>
      <c r="C9574" s="217">
        <v>123.10620936042429</v>
      </c>
    </row>
    <row r="9575" spans="2:3" x14ac:dyDescent="0.75">
      <c r="B9575" s="218">
        <v>9512</v>
      </c>
      <c r="C9575" s="217">
        <v>95.796126679491707</v>
      </c>
    </row>
    <row r="9576" spans="2:3" x14ac:dyDescent="0.75">
      <c r="B9576" s="218">
        <v>9513</v>
      </c>
      <c r="C9576" s="217">
        <v>164.30144918310057</v>
      </c>
    </row>
    <row r="9577" spans="2:3" x14ac:dyDescent="0.75">
      <c r="B9577" s="218">
        <v>9514</v>
      </c>
      <c r="C9577" s="217">
        <v>88.452652593807642</v>
      </c>
    </row>
    <row r="9578" spans="2:3" x14ac:dyDescent="0.75">
      <c r="B9578" s="218">
        <v>9515</v>
      </c>
      <c r="C9578" s="217">
        <v>108.81848627184377</v>
      </c>
    </row>
    <row r="9579" spans="2:3" x14ac:dyDescent="0.75">
      <c r="B9579" s="218">
        <v>9516</v>
      </c>
      <c r="C9579" s="217">
        <v>101.11616126008741</v>
      </c>
    </row>
    <row r="9580" spans="2:3" x14ac:dyDescent="0.75">
      <c r="B9580" s="218">
        <v>9517</v>
      </c>
      <c r="C9580" s="217">
        <v>159.39220065289572</v>
      </c>
    </row>
    <row r="9581" spans="2:3" x14ac:dyDescent="0.75">
      <c r="B9581" s="218">
        <v>9518</v>
      </c>
      <c r="C9581" s="217">
        <v>79.204127814327649</v>
      </c>
    </row>
    <row r="9582" spans="2:3" x14ac:dyDescent="0.75">
      <c r="B9582" s="218">
        <v>9519</v>
      </c>
      <c r="C9582" s="217">
        <v>150.50816890996524</v>
      </c>
    </row>
    <row r="9583" spans="2:3" x14ac:dyDescent="0.75">
      <c r="B9583" s="218">
        <v>9520</v>
      </c>
      <c r="C9583" s="217">
        <v>103.43291937581634</v>
      </c>
    </row>
    <row r="9584" spans="2:3" x14ac:dyDescent="0.75">
      <c r="B9584" s="218">
        <v>9521</v>
      </c>
      <c r="C9584" s="217">
        <v>74.245770105815211</v>
      </c>
    </row>
    <row r="9585" spans="2:3" x14ac:dyDescent="0.75">
      <c r="B9585" s="218">
        <v>9522</v>
      </c>
      <c r="C9585" s="217">
        <v>149.07252827575761</v>
      </c>
    </row>
    <row r="9586" spans="2:3" x14ac:dyDescent="0.75">
      <c r="B9586" s="218">
        <v>9523</v>
      </c>
      <c r="C9586" s="217">
        <v>122.03336577248736</v>
      </c>
    </row>
    <row r="9587" spans="2:3" x14ac:dyDescent="0.75">
      <c r="B9587" s="218">
        <v>9524</v>
      </c>
      <c r="C9587" s="217">
        <v>144.06682786654338</v>
      </c>
    </row>
    <row r="9588" spans="2:3" x14ac:dyDescent="0.75">
      <c r="B9588" s="218">
        <v>9525</v>
      </c>
      <c r="C9588" s="217">
        <v>122.50138572877404</v>
      </c>
    </row>
    <row r="9589" spans="2:3" x14ac:dyDescent="0.75">
      <c r="B9589" s="218">
        <v>9526</v>
      </c>
      <c r="C9589" s="217">
        <v>156.76867837050568</v>
      </c>
    </row>
    <row r="9590" spans="2:3" x14ac:dyDescent="0.75">
      <c r="B9590" s="218">
        <v>9527</v>
      </c>
      <c r="C9590" s="217">
        <v>136.07987769227799</v>
      </c>
    </row>
    <row r="9591" spans="2:3" x14ac:dyDescent="0.75">
      <c r="B9591" s="218">
        <v>9528</v>
      </c>
      <c r="C9591" s="217">
        <v>116.3812188940186</v>
      </c>
    </row>
    <row r="9592" spans="2:3" x14ac:dyDescent="0.75">
      <c r="B9592" s="218">
        <v>9529</v>
      </c>
      <c r="C9592" s="217">
        <v>96.708477976041976</v>
      </c>
    </row>
    <row r="9593" spans="2:3" x14ac:dyDescent="0.75">
      <c r="B9593" s="218">
        <v>9530</v>
      </c>
      <c r="C9593" s="217">
        <v>82.591686762588807</v>
      </c>
    </row>
    <row r="9594" spans="2:3" x14ac:dyDescent="0.75">
      <c r="B9594" s="218">
        <v>9531</v>
      </c>
      <c r="C9594" s="217">
        <v>75.831173543443938</v>
      </c>
    </row>
    <row r="9595" spans="2:3" x14ac:dyDescent="0.75">
      <c r="B9595" s="218">
        <v>9532</v>
      </c>
      <c r="C9595" s="217">
        <v>81.028360423315902</v>
      </c>
    </row>
    <row r="9596" spans="2:3" x14ac:dyDescent="0.75">
      <c r="B9596" s="218">
        <v>9533</v>
      </c>
      <c r="C9596" s="217">
        <v>92.752378459518695</v>
      </c>
    </row>
    <row r="9597" spans="2:3" x14ac:dyDescent="0.75">
      <c r="B9597" s="218">
        <v>9534</v>
      </c>
      <c r="C9597" s="217">
        <v>149.33097518394487</v>
      </c>
    </row>
    <row r="9598" spans="2:3" x14ac:dyDescent="0.75">
      <c r="B9598" s="218">
        <v>9535</v>
      </c>
      <c r="C9598" s="217">
        <v>80.979550952448392</v>
      </c>
    </row>
    <row r="9599" spans="2:3" x14ac:dyDescent="0.75">
      <c r="B9599" s="218">
        <v>9536</v>
      </c>
      <c r="C9599" s="217">
        <v>144.90880928147021</v>
      </c>
    </row>
    <row r="9600" spans="2:3" x14ac:dyDescent="0.75">
      <c r="B9600" s="218">
        <v>9537</v>
      </c>
      <c r="C9600" s="217">
        <v>120.50684622811895</v>
      </c>
    </row>
    <row r="9601" spans="2:3" x14ac:dyDescent="0.75">
      <c r="B9601" s="218">
        <v>9538</v>
      </c>
      <c r="C9601" s="217">
        <v>142.60781253878659</v>
      </c>
    </row>
    <row r="9602" spans="2:3" x14ac:dyDescent="0.75">
      <c r="B9602" s="218">
        <v>9539</v>
      </c>
      <c r="C9602" s="217">
        <v>120.6557262584118</v>
      </c>
    </row>
    <row r="9603" spans="2:3" x14ac:dyDescent="0.75">
      <c r="B9603" s="218">
        <v>9540</v>
      </c>
      <c r="C9603" s="217">
        <v>126.92281610305882</v>
      </c>
    </row>
    <row r="9604" spans="2:3" x14ac:dyDescent="0.75">
      <c r="B9604" s="218">
        <v>9541</v>
      </c>
      <c r="C9604" s="217">
        <v>115.55350078366098</v>
      </c>
    </row>
    <row r="9605" spans="2:3" x14ac:dyDescent="0.75">
      <c r="B9605" s="218">
        <v>9542</v>
      </c>
      <c r="C9605" s="217">
        <v>120.59292150548112</v>
      </c>
    </row>
    <row r="9606" spans="2:3" x14ac:dyDescent="0.75">
      <c r="B9606" s="218">
        <v>9543</v>
      </c>
      <c r="C9606" s="217">
        <v>112.64799102596497</v>
      </c>
    </row>
    <row r="9607" spans="2:3" x14ac:dyDescent="0.75">
      <c r="B9607" s="218">
        <v>9544</v>
      </c>
      <c r="C9607" s="217">
        <v>154.31819126804845</v>
      </c>
    </row>
    <row r="9608" spans="2:3" x14ac:dyDescent="0.75">
      <c r="B9608" s="218">
        <v>9545</v>
      </c>
      <c r="C9608" s="217">
        <v>151.38757447042261</v>
      </c>
    </row>
    <row r="9609" spans="2:3" x14ac:dyDescent="0.75">
      <c r="B9609" s="218">
        <v>9546</v>
      </c>
      <c r="C9609" s="217">
        <v>133.89570959804368</v>
      </c>
    </row>
    <row r="9610" spans="2:3" x14ac:dyDescent="0.75">
      <c r="B9610" s="218">
        <v>9547</v>
      </c>
      <c r="C9610" s="217">
        <v>117.27078030370076</v>
      </c>
    </row>
    <row r="9611" spans="2:3" x14ac:dyDescent="0.75">
      <c r="B9611" s="218">
        <v>9548</v>
      </c>
      <c r="C9611" s="217">
        <v>91.908337653281151</v>
      </c>
    </row>
    <row r="9612" spans="2:3" x14ac:dyDescent="0.75">
      <c r="B9612" s="218">
        <v>9549</v>
      </c>
      <c r="C9612" s="217">
        <v>159.6960419215815</v>
      </c>
    </row>
    <row r="9613" spans="2:3" x14ac:dyDescent="0.75">
      <c r="B9613" s="218">
        <v>9550</v>
      </c>
      <c r="C9613" s="217">
        <v>122.19416657374038</v>
      </c>
    </row>
    <row r="9614" spans="2:3" x14ac:dyDescent="0.75">
      <c r="B9614" s="218">
        <v>9551</v>
      </c>
      <c r="C9614" s="217">
        <v>152.93019753687147</v>
      </c>
    </row>
    <row r="9615" spans="2:3" x14ac:dyDescent="0.75">
      <c r="B9615" s="218">
        <v>9552</v>
      </c>
      <c r="C9615" s="217">
        <v>122.03936177495694</v>
      </c>
    </row>
    <row r="9616" spans="2:3" x14ac:dyDescent="0.75">
      <c r="B9616" s="218">
        <v>9553</v>
      </c>
      <c r="C9616" s="217">
        <v>137.92484276751233</v>
      </c>
    </row>
    <row r="9617" spans="2:3" x14ac:dyDescent="0.75">
      <c r="B9617" s="218">
        <v>9554</v>
      </c>
      <c r="C9617" s="217">
        <v>175.65323412936502</v>
      </c>
    </row>
    <row r="9618" spans="2:3" x14ac:dyDescent="0.75">
      <c r="B9618" s="218">
        <v>9555</v>
      </c>
      <c r="C9618" s="217">
        <v>136.60929041304357</v>
      </c>
    </row>
    <row r="9619" spans="2:3" x14ac:dyDescent="0.75">
      <c r="B9619" s="218">
        <v>9556</v>
      </c>
      <c r="C9619" s="217">
        <v>177.50472085220906</v>
      </c>
    </row>
    <row r="9620" spans="2:3" x14ac:dyDescent="0.75">
      <c r="B9620" s="218">
        <v>9557</v>
      </c>
      <c r="C9620" s="217">
        <v>163.91379765067026</v>
      </c>
    </row>
    <row r="9621" spans="2:3" x14ac:dyDescent="0.75">
      <c r="B9621" s="218">
        <v>9558</v>
      </c>
      <c r="C9621" s="217">
        <v>189.25297269091797</v>
      </c>
    </row>
    <row r="9622" spans="2:3" x14ac:dyDescent="0.75">
      <c r="B9622" s="218">
        <v>9559</v>
      </c>
      <c r="C9622" s="217">
        <v>115.6769865057818</v>
      </c>
    </row>
    <row r="9623" spans="2:3" x14ac:dyDescent="0.75">
      <c r="B9623" s="218">
        <v>9560</v>
      </c>
      <c r="C9623" s="217">
        <v>140.80793749788955</v>
      </c>
    </row>
    <row r="9624" spans="2:3" x14ac:dyDescent="0.75">
      <c r="B9624" s="218">
        <v>9561</v>
      </c>
      <c r="C9624" s="217">
        <v>137.57885569750565</v>
      </c>
    </row>
    <row r="9625" spans="2:3" x14ac:dyDescent="0.75">
      <c r="B9625" s="218">
        <v>9562</v>
      </c>
      <c r="C9625" s="217">
        <v>122.97088945551901</v>
      </c>
    </row>
    <row r="9626" spans="2:3" x14ac:dyDescent="0.75">
      <c r="B9626" s="218">
        <v>9563</v>
      </c>
      <c r="C9626" s="217">
        <v>121.38400432227732</v>
      </c>
    </row>
    <row r="9627" spans="2:3" x14ac:dyDescent="0.75">
      <c r="B9627" s="218">
        <v>9564</v>
      </c>
      <c r="C9627" s="217">
        <v>134.21376089779608</v>
      </c>
    </row>
    <row r="9628" spans="2:3" x14ac:dyDescent="0.75">
      <c r="B9628" s="218">
        <v>9565</v>
      </c>
      <c r="C9628" s="217">
        <v>209.84160080239548</v>
      </c>
    </row>
    <row r="9629" spans="2:3" x14ac:dyDescent="0.75">
      <c r="B9629" s="218">
        <v>9566</v>
      </c>
      <c r="C9629" s="217">
        <v>112.39773650079526</v>
      </c>
    </row>
    <row r="9630" spans="2:3" x14ac:dyDescent="0.75">
      <c r="B9630" s="218">
        <v>9567</v>
      </c>
      <c r="C9630" s="217">
        <v>102.16014534012969</v>
      </c>
    </row>
    <row r="9631" spans="2:3" x14ac:dyDescent="0.75">
      <c r="B9631" s="218">
        <v>9568</v>
      </c>
      <c r="C9631" s="217">
        <v>166.74086301835456</v>
      </c>
    </row>
    <row r="9632" spans="2:3" x14ac:dyDescent="0.75">
      <c r="B9632" s="218">
        <v>9569</v>
      </c>
      <c r="C9632" s="217">
        <v>99.692155293407012</v>
      </c>
    </row>
    <row r="9633" spans="2:3" x14ac:dyDescent="0.75">
      <c r="B9633" s="218">
        <v>9570</v>
      </c>
      <c r="C9633" s="217">
        <v>160.19080987120091</v>
      </c>
    </row>
    <row r="9634" spans="2:3" x14ac:dyDescent="0.75">
      <c r="B9634" s="218">
        <v>9571</v>
      </c>
      <c r="C9634" s="217">
        <v>140.80198243038086</v>
      </c>
    </row>
    <row r="9635" spans="2:3" x14ac:dyDescent="0.75">
      <c r="B9635" s="218">
        <v>9572</v>
      </c>
      <c r="C9635" s="217">
        <v>131.56644323590479</v>
      </c>
    </row>
    <row r="9636" spans="2:3" x14ac:dyDescent="0.75">
      <c r="B9636" s="218">
        <v>9573</v>
      </c>
      <c r="C9636" s="217">
        <v>197.99976951613658</v>
      </c>
    </row>
    <row r="9637" spans="2:3" x14ac:dyDescent="0.75">
      <c r="B9637" s="218">
        <v>9574</v>
      </c>
      <c r="C9637" s="217">
        <v>127.06081999077718</v>
      </c>
    </row>
    <row r="9638" spans="2:3" x14ac:dyDescent="0.75">
      <c r="B9638" s="218">
        <v>9575</v>
      </c>
      <c r="C9638" s="217">
        <v>84.896297117527538</v>
      </c>
    </row>
    <row r="9639" spans="2:3" x14ac:dyDescent="0.75">
      <c r="B9639" s="218">
        <v>9576</v>
      </c>
      <c r="C9639" s="217">
        <v>133.71276897458381</v>
      </c>
    </row>
    <row r="9640" spans="2:3" x14ac:dyDescent="0.75">
      <c r="B9640" s="218">
        <v>9577</v>
      </c>
      <c r="C9640" s="217">
        <v>163.04281863451274</v>
      </c>
    </row>
    <row r="9641" spans="2:3" x14ac:dyDescent="0.75">
      <c r="B9641" s="218">
        <v>9578</v>
      </c>
      <c r="C9641" s="217">
        <v>163.84007178788059</v>
      </c>
    </row>
    <row r="9642" spans="2:3" x14ac:dyDescent="0.75">
      <c r="B9642" s="218">
        <v>9579</v>
      </c>
      <c r="C9642" s="217">
        <v>137.30631958791838</v>
      </c>
    </row>
    <row r="9643" spans="2:3" x14ac:dyDescent="0.75">
      <c r="B9643" s="218">
        <v>9580</v>
      </c>
      <c r="C9643" s="217">
        <v>241.20864903967959</v>
      </c>
    </row>
    <row r="9644" spans="2:3" x14ac:dyDescent="0.75">
      <c r="B9644" s="218">
        <v>9581</v>
      </c>
      <c r="C9644" s="217">
        <v>104.66549329132116</v>
      </c>
    </row>
    <row r="9645" spans="2:3" x14ac:dyDescent="0.75">
      <c r="B9645" s="218">
        <v>9582</v>
      </c>
      <c r="C9645" s="217">
        <v>202.38511918465778</v>
      </c>
    </row>
    <row r="9646" spans="2:3" x14ac:dyDescent="0.75">
      <c r="B9646" s="218">
        <v>9583</v>
      </c>
      <c r="C9646" s="217">
        <v>152.55521200229606</v>
      </c>
    </row>
    <row r="9647" spans="2:3" x14ac:dyDescent="0.75">
      <c r="B9647" s="218">
        <v>9584</v>
      </c>
      <c r="C9647" s="217">
        <v>171.20990052290773</v>
      </c>
    </row>
    <row r="9648" spans="2:3" x14ac:dyDescent="0.75">
      <c r="B9648" s="218">
        <v>9585</v>
      </c>
      <c r="C9648" s="217">
        <v>155.27053890103628</v>
      </c>
    </row>
    <row r="9649" spans="2:3" x14ac:dyDescent="0.75">
      <c r="B9649" s="218">
        <v>9586</v>
      </c>
      <c r="C9649" s="217">
        <v>117.80405518128654</v>
      </c>
    </row>
    <row r="9650" spans="2:3" x14ac:dyDescent="0.75">
      <c r="B9650" s="218">
        <v>9587</v>
      </c>
      <c r="C9650" s="217">
        <v>108.8420339908627</v>
      </c>
    </row>
    <row r="9651" spans="2:3" x14ac:dyDescent="0.75">
      <c r="B9651" s="218">
        <v>9588</v>
      </c>
      <c r="C9651" s="217">
        <v>158.10870767350207</v>
      </c>
    </row>
    <row r="9652" spans="2:3" x14ac:dyDescent="0.75">
      <c r="B9652" s="218">
        <v>9589</v>
      </c>
      <c r="C9652" s="217">
        <v>152.07173724897766</v>
      </c>
    </row>
    <row r="9653" spans="2:3" x14ac:dyDescent="0.75">
      <c r="B9653" s="218">
        <v>9590</v>
      </c>
      <c r="C9653" s="217">
        <v>139.88033354489789</v>
      </c>
    </row>
    <row r="9654" spans="2:3" x14ac:dyDescent="0.75">
      <c r="B9654" s="218">
        <v>9591</v>
      </c>
      <c r="C9654" s="217">
        <v>134.44379866385995</v>
      </c>
    </row>
    <row r="9655" spans="2:3" x14ac:dyDescent="0.75">
      <c r="B9655" s="218">
        <v>9592</v>
      </c>
      <c r="C9655" s="217">
        <v>111.69984474305268</v>
      </c>
    </row>
    <row r="9656" spans="2:3" x14ac:dyDescent="0.75">
      <c r="B9656" s="218">
        <v>9593</v>
      </c>
      <c r="C9656" s="217">
        <v>166.41852077772555</v>
      </c>
    </row>
    <row r="9657" spans="2:3" x14ac:dyDescent="0.75">
      <c r="B9657" s="218">
        <v>9594</v>
      </c>
      <c r="C9657" s="217">
        <v>232.90819555510373</v>
      </c>
    </row>
    <row r="9658" spans="2:3" x14ac:dyDescent="0.75">
      <c r="B9658" s="218">
        <v>9595</v>
      </c>
      <c r="C9658" s="217">
        <v>93.751588809918488</v>
      </c>
    </row>
    <row r="9659" spans="2:3" x14ac:dyDescent="0.75">
      <c r="B9659" s="218">
        <v>9596</v>
      </c>
      <c r="C9659" s="217">
        <v>141.58492813694812</v>
      </c>
    </row>
    <row r="9660" spans="2:3" x14ac:dyDescent="0.75">
      <c r="B9660" s="218">
        <v>9597</v>
      </c>
      <c r="C9660" s="217">
        <v>82.955772074824026</v>
      </c>
    </row>
    <row r="9661" spans="2:3" x14ac:dyDescent="0.75">
      <c r="B9661" s="218">
        <v>9598</v>
      </c>
      <c r="C9661" s="217">
        <v>140.82691530108085</v>
      </c>
    </row>
    <row r="9662" spans="2:3" x14ac:dyDescent="0.75">
      <c r="B9662" s="218">
        <v>9599</v>
      </c>
      <c r="C9662" s="217">
        <v>111.00481672219561</v>
      </c>
    </row>
    <row r="9663" spans="2:3" x14ac:dyDescent="0.75">
      <c r="B9663" s="218">
        <v>9600</v>
      </c>
      <c r="C9663" s="217">
        <v>87.755532501164907</v>
      </c>
    </row>
    <row r="9664" spans="2:3" x14ac:dyDescent="0.75">
      <c r="B9664" s="218">
        <v>9601</v>
      </c>
      <c r="C9664" s="217">
        <v>100.58624208907194</v>
      </c>
    </row>
    <row r="9665" spans="2:3" x14ac:dyDescent="0.75">
      <c r="B9665" s="218">
        <v>9602</v>
      </c>
      <c r="C9665" s="217">
        <v>115.51731891425268</v>
      </c>
    </row>
    <row r="9666" spans="2:3" x14ac:dyDescent="0.75">
      <c r="B9666" s="218">
        <v>9603</v>
      </c>
      <c r="C9666" s="217">
        <v>123.54687876195791</v>
      </c>
    </row>
    <row r="9667" spans="2:3" x14ac:dyDescent="0.75">
      <c r="B9667" s="218">
        <v>9604</v>
      </c>
      <c r="C9667" s="217">
        <v>160.63242333323237</v>
      </c>
    </row>
    <row r="9668" spans="2:3" x14ac:dyDescent="0.75">
      <c r="B9668" s="218">
        <v>9605</v>
      </c>
      <c r="C9668" s="217">
        <v>180.32193683728269</v>
      </c>
    </row>
    <row r="9669" spans="2:3" x14ac:dyDescent="0.75">
      <c r="B9669" s="218">
        <v>9606</v>
      </c>
      <c r="C9669" s="217">
        <v>99.096401351433585</v>
      </c>
    </row>
    <row r="9670" spans="2:3" x14ac:dyDescent="0.75">
      <c r="B9670" s="218">
        <v>9607</v>
      </c>
      <c r="C9670" s="217">
        <v>138.00529102910269</v>
      </c>
    </row>
    <row r="9671" spans="2:3" x14ac:dyDescent="0.75">
      <c r="B9671" s="218">
        <v>9608</v>
      </c>
      <c r="C9671" s="217">
        <v>123.77493672212663</v>
      </c>
    </row>
    <row r="9672" spans="2:3" x14ac:dyDescent="0.75">
      <c r="B9672" s="218">
        <v>9609</v>
      </c>
      <c r="C9672" s="217">
        <v>213.83286326078223</v>
      </c>
    </row>
    <row r="9673" spans="2:3" x14ac:dyDescent="0.75">
      <c r="B9673" s="218">
        <v>9610</v>
      </c>
      <c r="C9673" s="217">
        <v>106.77969319756069</v>
      </c>
    </row>
    <row r="9674" spans="2:3" x14ac:dyDescent="0.75">
      <c r="B9674" s="218">
        <v>9611</v>
      </c>
      <c r="C9674" s="217">
        <v>81.981525375948507</v>
      </c>
    </row>
    <row r="9675" spans="2:3" x14ac:dyDescent="0.75">
      <c r="B9675" s="218">
        <v>9612</v>
      </c>
      <c r="C9675" s="217">
        <v>75.763790319409949</v>
      </c>
    </row>
    <row r="9676" spans="2:3" x14ac:dyDescent="0.75">
      <c r="B9676" s="218">
        <v>9613</v>
      </c>
      <c r="C9676" s="217">
        <v>122.4111980547089</v>
      </c>
    </row>
    <row r="9677" spans="2:3" x14ac:dyDescent="0.75">
      <c r="B9677" s="218">
        <v>9614</v>
      </c>
      <c r="C9677" s="217">
        <v>122.5698128076526</v>
      </c>
    </row>
    <row r="9678" spans="2:3" x14ac:dyDescent="0.75">
      <c r="B9678" s="218">
        <v>9615</v>
      </c>
      <c r="C9678" s="217">
        <v>107.34331548562669</v>
      </c>
    </row>
    <row r="9679" spans="2:3" x14ac:dyDescent="0.75">
      <c r="B9679" s="218">
        <v>9616</v>
      </c>
      <c r="C9679" s="217">
        <v>125.86928465858588</v>
      </c>
    </row>
    <row r="9680" spans="2:3" x14ac:dyDescent="0.75">
      <c r="B9680" s="218">
        <v>9617</v>
      </c>
      <c r="C9680" s="217">
        <v>172.01475483112753</v>
      </c>
    </row>
    <row r="9681" spans="2:3" x14ac:dyDescent="0.75">
      <c r="B9681" s="218">
        <v>9618</v>
      </c>
      <c r="C9681" s="217">
        <v>94.616989305093227</v>
      </c>
    </row>
    <row r="9682" spans="2:3" x14ac:dyDescent="0.75">
      <c r="B9682" s="218">
        <v>9619</v>
      </c>
      <c r="C9682" s="217">
        <v>195.59470775863582</v>
      </c>
    </row>
    <row r="9683" spans="2:3" x14ac:dyDescent="0.75">
      <c r="B9683" s="218">
        <v>9620</v>
      </c>
      <c r="C9683" s="217">
        <v>172.26258176874512</v>
      </c>
    </row>
    <row r="9684" spans="2:3" x14ac:dyDescent="0.75">
      <c r="B9684" s="218">
        <v>9621</v>
      </c>
      <c r="C9684" s="217">
        <v>88.788709230634154</v>
      </c>
    </row>
    <row r="9685" spans="2:3" x14ac:dyDescent="0.75">
      <c r="B9685" s="218">
        <v>9622</v>
      </c>
      <c r="C9685" s="217">
        <v>114.36326364062522</v>
      </c>
    </row>
    <row r="9686" spans="2:3" x14ac:dyDescent="0.75">
      <c r="B9686" s="218">
        <v>9623</v>
      </c>
      <c r="C9686" s="217">
        <v>127.55881438567634</v>
      </c>
    </row>
    <row r="9687" spans="2:3" x14ac:dyDescent="0.75">
      <c r="B9687" s="218">
        <v>9624</v>
      </c>
      <c r="C9687" s="217">
        <v>165.37579370051182</v>
      </c>
    </row>
    <row r="9688" spans="2:3" x14ac:dyDescent="0.75">
      <c r="B9688" s="218">
        <v>9625</v>
      </c>
      <c r="C9688" s="217">
        <v>120.56933566027783</v>
      </c>
    </row>
    <row r="9689" spans="2:3" x14ac:dyDescent="0.75">
      <c r="B9689" s="218">
        <v>9626</v>
      </c>
      <c r="C9689" s="217">
        <v>149.78056840405853</v>
      </c>
    </row>
    <row r="9690" spans="2:3" x14ac:dyDescent="0.75">
      <c r="B9690" s="218">
        <v>9627</v>
      </c>
      <c r="C9690" s="217">
        <v>200.73773764162488</v>
      </c>
    </row>
    <row r="9691" spans="2:3" x14ac:dyDescent="0.75">
      <c r="B9691" s="218">
        <v>9628</v>
      </c>
      <c r="C9691" s="217">
        <v>101.55741821752422</v>
      </c>
    </row>
    <row r="9692" spans="2:3" x14ac:dyDescent="0.75">
      <c r="B9692" s="218">
        <v>9629</v>
      </c>
      <c r="C9692" s="217">
        <v>152.27697515520336</v>
      </c>
    </row>
    <row r="9693" spans="2:3" x14ac:dyDescent="0.75">
      <c r="B9693" s="218">
        <v>9630</v>
      </c>
      <c r="C9693" s="217">
        <v>117.87268386972666</v>
      </c>
    </row>
    <row r="9694" spans="2:3" x14ac:dyDescent="0.75">
      <c r="B9694" s="218">
        <v>9631</v>
      </c>
      <c r="C9694" s="217">
        <v>112.61765324270681</v>
      </c>
    </row>
    <row r="9695" spans="2:3" x14ac:dyDescent="0.75">
      <c r="B9695" s="218">
        <v>9632</v>
      </c>
      <c r="C9695" s="217">
        <v>180.13881818621584</v>
      </c>
    </row>
    <row r="9696" spans="2:3" x14ac:dyDescent="0.75">
      <c r="B9696" s="218">
        <v>9633</v>
      </c>
      <c r="C9696" s="217">
        <v>101.41293153080589</v>
      </c>
    </row>
    <row r="9697" spans="2:3" x14ac:dyDescent="0.75">
      <c r="B9697" s="218">
        <v>9634</v>
      </c>
      <c r="C9697" s="217">
        <v>142.47267211261143</v>
      </c>
    </row>
    <row r="9698" spans="2:3" x14ac:dyDescent="0.75">
      <c r="B9698" s="218">
        <v>9635</v>
      </c>
      <c r="C9698" s="217">
        <v>103.24002138141705</v>
      </c>
    </row>
    <row r="9699" spans="2:3" x14ac:dyDescent="0.75">
      <c r="B9699" s="218">
        <v>9636</v>
      </c>
      <c r="C9699" s="217">
        <v>130.24857781426286</v>
      </c>
    </row>
    <row r="9700" spans="2:3" x14ac:dyDescent="0.75">
      <c r="B9700" s="218">
        <v>9637</v>
      </c>
      <c r="C9700" s="217">
        <v>97.416049549789662</v>
      </c>
    </row>
    <row r="9701" spans="2:3" x14ac:dyDescent="0.75">
      <c r="B9701" s="218">
        <v>9638</v>
      </c>
      <c r="C9701" s="217">
        <v>107.07605333944323</v>
      </c>
    </row>
    <row r="9702" spans="2:3" x14ac:dyDescent="0.75">
      <c r="B9702" s="218">
        <v>9639</v>
      </c>
      <c r="C9702" s="217">
        <v>93.488793257075159</v>
      </c>
    </row>
    <row r="9703" spans="2:3" x14ac:dyDescent="0.75">
      <c r="B9703" s="218">
        <v>9640</v>
      </c>
      <c r="C9703" s="217">
        <v>202.91747219658396</v>
      </c>
    </row>
    <row r="9704" spans="2:3" x14ac:dyDescent="0.75">
      <c r="B9704" s="218">
        <v>9641</v>
      </c>
      <c r="C9704" s="217">
        <v>130.99503831011145</v>
      </c>
    </row>
    <row r="9705" spans="2:3" x14ac:dyDescent="0.75">
      <c r="B9705" s="218">
        <v>9642</v>
      </c>
      <c r="C9705" s="217">
        <v>104.90305002391183</v>
      </c>
    </row>
    <row r="9706" spans="2:3" x14ac:dyDescent="0.75">
      <c r="B9706" s="218">
        <v>9643</v>
      </c>
      <c r="C9706" s="217">
        <v>98.334523030993765</v>
      </c>
    </row>
    <row r="9707" spans="2:3" x14ac:dyDescent="0.75">
      <c r="B9707" s="218">
        <v>9644</v>
      </c>
      <c r="C9707" s="217">
        <v>155.25928116325298</v>
      </c>
    </row>
    <row r="9708" spans="2:3" x14ac:dyDescent="0.75">
      <c r="B9708" s="218">
        <v>9645</v>
      </c>
      <c r="C9708" s="217">
        <v>316.40177053548433</v>
      </c>
    </row>
    <row r="9709" spans="2:3" x14ac:dyDescent="0.75">
      <c r="B9709" s="218">
        <v>9646</v>
      </c>
      <c r="C9709" s="217">
        <v>130.30923065494511</v>
      </c>
    </row>
    <row r="9710" spans="2:3" x14ac:dyDescent="0.75">
      <c r="B9710" s="218">
        <v>9647</v>
      </c>
      <c r="C9710" s="217">
        <v>180.44081857191287</v>
      </c>
    </row>
    <row r="9711" spans="2:3" x14ac:dyDescent="0.75">
      <c r="B9711" s="218">
        <v>9648</v>
      </c>
      <c r="C9711" s="217">
        <v>108.74537564697786</v>
      </c>
    </row>
    <row r="9712" spans="2:3" x14ac:dyDescent="0.75">
      <c r="B9712" s="218">
        <v>9649</v>
      </c>
      <c r="C9712" s="217">
        <v>124.25952674201827</v>
      </c>
    </row>
    <row r="9713" spans="2:3" x14ac:dyDescent="0.75">
      <c r="B9713" s="218">
        <v>9650</v>
      </c>
      <c r="C9713" s="217">
        <v>140.95986665055887</v>
      </c>
    </row>
    <row r="9714" spans="2:3" x14ac:dyDescent="0.75">
      <c r="B9714" s="218">
        <v>9651</v>
      </c>
      <c r="C9714" s="217">
        <v>106.3890705933313</v>
      </c>
    </row>
    <row r="9715" spans="2:3" x14ac:dyDescent="0.75">
      <c r="B9715" s="218">
        <v>9652</v>
      </c>
      <c r="C9715" s="217">
        <v>151.47541600046154</v>
      </c>
    </row>
    <row r="9716" spans="2:3" x14ac:dyDescent="0.75">
      <c r="B9716" s="218">
        <v>9653</v>
      </c>
      <c r="C9716" s="217">
        <v>111.33707558102208</v>
      </c>
    </row>
    <row r="9717" spans="2:3" x14ac:dyDescent="0.75">
      <c r="B9717" s="218">
        <v>9654</v>
      </c>
      <c r="C9717" s="217">
        <v>137.68184070159748</v>
      </c>
    </row>
    <row r="9718" spans="2:3" x14ac:dyDescent="0.75">
      <c r="B9718" s="218">
        <v>9655</v>
      </c>
      <c r="C9718" s="217">
        <v>158.76493229203996</v>
      </c>
    </row>
    <row r="9719" spans="2:3" x14ac:dyDescent="0.75">
      <c r="B9719" s="218">
        <v>9656</v>
      </c>
      <c r="C9719" s="217">
        <v>116.57494102799704</v>
      </c>
    </row>
    <row r="9720" spans="2:3" x14ac:dyDescent="0.75">
      <c r="B9720" s="218">
        <v>9657</v>
      </c>
      <c r="C9720" s="217">
        <v>123.0407461366468</v>
      </c>
    </row>
    <row r="9721" spans="2:3" x14ac:dyDescent="0.75">
      <c r="B9721" s="218">
        <v>9658</v>
      </c>
      <c r="C9721" s="217">
        <v>179.72823767474995</v>
      </c>
    </row>
    <row r="9722" spans="2:3" x14ac:dyDescent="0.75">
      <c r="B9722" s="218">
        <v>9659</v>
      </c>
      <c r="C9722" s="217">
        <v>143.35734152439252</v>
      </c>
    </row>
    <row r="9723" spans="2:3" x14ac:dyDescent="0.75">
      <c r="B9723" s="218">
        <v>9660</v>
      </c>
      <c r="C9723" s="217">
        <v>178.79731244423988</v>
      </c>
    </row>
    <row r="9724" spans="2:3" x14ac:dyDescent="0.75">
      <c r="B9724" s="218">
        <v>9661</v>
      </c>
      <c r="C9724" s="217">
        <v>135.39803451306065</v>
      </c>
    </row>
    <row r="9725" spans="2:3" x14ac:dyDescent="0.75">
      <c r="B9725" s="218">
        <v>9662</v>
      </c>
      <c r="C9725" s="217">
        <v>123.9860795761571</v>
      </c>
    </row>
    <row r="9726" spans="2:3" x14ac:dyDescent="0.75">
      <c r="B9726" s="218">
        <v>9663</v>
      </c>
      <c r="C9726" s="217">
        <v>131.92541664869924</v>
      </c>
    </row>
    <row r="9727" spans="2:3" x14ac:dyDescent="0.75">
      <c r="B9727" s="218">
        <v>9664</v>
      </c>
      <c r="C9727" s="217">
        <v>95.148588875016728</v>
      </c>
    </row>
    <row r="9728" spans="2:3" x14ac:dyDescent="0.75">
      <c r="B9728" s="218">
        <v>9665</v>
      </c>
      <c r="C9728" s="217">
        <v>205.87046740751413</v>
      </c>
    </row>
    <row r="9729" spans="2:3" x14ac:dyDescent="0.75">
      <c r="B9729" s="218">
        <v>9666</v>
      </c>
      <c r="C9729" s="217">
        <v>153.04244425877809</v>
      </c>
    </row>
    <row r="9730" spans="2:3" x14ac:dyDescent="0.75">
      <c r="B9730" s="218">
        <v>9667</v>
      </c>
      <c r="C9730" s="217">
        <v>76.758969240267021</v>
      </c>
    </row>
    <row r="9731" spans="2:3" x14ac:dyDescent="0.75">
      <c r="B9731" s="218">
        <v>9668</v>
      </c>
      <c r="C9731" s="217">
        <v>95.876263719868064</v>
      </c>
    </row>
    <row r="9732" spans="2:3" x14ac:dyDescent="0.75">
      <c r="B9732" s="218">
        <v>9669</v>
      </c>
      <c r="C9732" s="217">
        <v>118.97121264902934</v>
      </c>
    </row>
    <row r="9733" spans="2:3" x14ac:dyDescent="0.75">
      <c r="B9733" s="218">
        <v>9670</v>
      </c>
      <c r="C9733" s="217">
        <v>115.84914927370383</v>
      </c>
    </row>
    <row r="9734" spans="2:3" x14ac:dyDescent="0.75">
      <c r="B9734" s="218">
        <v>9671</v>
      </c>
      <c r="C9734" s="217">
        <v>187.80700793363707</v>
      </c>
    </row>
    <row r="9735" spans="2:3" x14ac:dyDescent="0.75">
      <c r="B9735" s="218">
        <v>9672</v>
      </c>
      <c r="C9735" s="217">
        <v>152.6080525002441</v>
      </c>
    </row>
    <row r="9736" spans="2:3" x14ac:dyDescent="0.75">
      <c r="B9736" s="218">
        <v>9673</v>
      </c>
      <c r="C9736" s="217">
        <v>183.90075414026475</v>
      </c>
    </row>
    <row r="9737" spans="2:3" x14ac:dyDescent="0.75">
      <c r="B9737" s="218">
        <v>9674</v>
      </c>
      <c r="C9737" s="217">
        <v>117.67098197172351</v>
      </c>
    </row>
    <row r="9738" spans="2:3" x14ac:dyDescent="0.75">
      <c r="B9738" s="218">
        <v>9675</v>
      </c>
      <c r="C9738" s="217">
        <v>172.43051183280198</v>
      </c>
    </row>
    <row r="9739" spans="2:3" x14ac:dyDescent="0.75">
      <c r="B9739" s="218">
        <v>9676</v>
      </c>
      <c r="C9739" s="217">
        <v>161.13691495694241</v>
      </c>
    </row>
    <row r="9740" spans="2:3" x14ac:dyDescent="0.75">
      <c r="B9740" s="218">
        <v>9677</v>
      </c>
      <c r="C9740" s="217">
        <v>142.29884545446367</v>
      </c>
    </row>
    <row r="9741" spans="2:3" x14ac:dyDescent="0.75">
      <c r="B9741" s="218">
        <v>9678</v>
      </c>
      <c r="C9741" s="217">
        <v>195.01404457556828</v>
      </c>
    </row>
    <row r="9742" spans="2:3" x14ac:dyDescent="0.75">
      <c r="B9742" s="218">
        <v>9679</v>
      </c>
      <c r="C9742" s="217">
        <v>109.29031230568678</v>
      </c>
    </row>
    <row r="9743" spans="2:3" x14ac:dyDescent="0.75">
      <c r="B9743" s="218">
        <v>9680</v>
      </c>
      <c r="C9743" s="217">
        <v>185.78078017180039</v>
      </c>
    </row>
    <row r="9744" spans="2:3" x14ac:dyDescent="0.75">
      <c r="B9744" s="218">
        <v>9681</v>
      </c>
      <c r="C9744" s="217">
        <v>140.28130888159083</v>
      </c>
    </row>
    <row r="9745" spans="2:3" x14ac:dyDescent="0.75">
      <c r="B9745" s="218">
        <v>9682</v>
      </c>
      <c r="C9745" s="217">
        <v>162.92763977312438</v>
      </c>
    </row>
    <row r="9746" spans="2:3" x14ac:dyDescent="0.75">
      <c r="B9746" s="218">
        <v>9683</v>
      </c>
      <c r="C9746" s="217">
        <v>66.402747688333605</v>
      </c>
    </row>
    <row r="9747" spans="2:3" x14ac:dyDescent="0.75">
      <c r="B9747" s="218">
        <v>9684</v>
      </c>
      <c r="C9747" s="217">
        <v>166.83951268769184</v>
      </c>
    </row>
    <row r="9748" spans="2:3" x14ac:dyDescent="0.75">
      <c r="B9748" s="218">
        <v>9685</v>
      </c>
      <c r="C9748" s="217">
        <v>154.15726241881868</v>
      </c>
    </row>
    <row r="9749" spans="2:3" x14ac:dyDescent="0.75">
      <c r="B9749" s="218">
        <v>9686</v>
      </c>
      <c r="C9749" s="217">
        <v>94.382458054791755</v>
      </c>
    </row>
    <row r="9750" spans="2:3" x14ac:dyDescent="0.75">
      <c r="B9750" s="218">
        <v>9687</v>
      </c>
      <c r="C9750" s="217">
        <v>125.97174274351056</v>
      </c>
    </row>
    <row r="9751" spans="2:3" x14ac:dyDescent="0.75">
      <c r="B9751" s="218">
        <v>9688</v>
      </c>
      <c r="C9751" s="217">
        <v>119.80618842053819</v>
      </c>
    </row>
    <row r="9752" spans="2:3" x14ac:dyDescent="0.75">
      <c r="B9752" s="218">
        <v>9689</v>
      </c>
      <c r="C9752" s="217">
        <v>138.75334950353306</v>
      </c>
    </row>
    <row r="9753" spans="2:3" x14ac:dyDescent="0.75">
      <c r="B9753" s="218">
        <v>9690</v>
      </c>
      <c r="C9753" s="217">
        <v>136.75537839614998</v>
      </c>
    </row>
    <row r="9754" spans="2:3" x14ac:dyDescent="0.75">
      <c r="B9754" s="218">
        <v>9691</v>
      </c>
      <c r="C9754" s="217">
        <v>98.008760108322832</v>
      </c>
    </row>
    <row r="9755" spans="2:3" x14ac:dyDescent="0.75">
      <c r="B9755" s="218">
        <v>9692</v>
      </c>
      <c r="C9755" s="217">
        <v>117.74582222415944</v>
      </c>
    </row>
    <row r="9756" spans="2:3" x14ac:dyDescent="0.75">
      <c r="B9756" s="218">
        <v>9693</v>
      </c>
      <c r="C9756" s="217">
        <v>73.974265933408773</v>
      </c>
    </row>
    <row r="9757" spans="2:3" x14ac:dyDescent="0.75">
      <c r="B9757" s="218">
        <v>9694</v>
      </c>
      <c r="C9757" s="217">
        <v>114.39425795486216</v>
      </c>
    </row>
    <row r="9758" spans="2:3" x14ac:dyDescent="0.75">
      <c r="B9758" s="218">
        <v>9695</v>
      </c>
      <c r="C9758" s="217">
        <v>79.629865762587272</v>
      </c>
    </row>
    <row r="9759" spans="2:3" x14ac:dyDescent="0.75">
      <c r="B9759" s="218">
        <v>9696</v>
      </c>
      <c r="C9759" s="217">
        <v>126.23572448740535</v>
      </c>
    </row>
    <row r="9760" spans="2:3" x14ac:dyDescent="0.75">
      <c r="B9760" s="218">
        <v>9697</v>
      </c>
      <c r="C9760" s="217">
        <v>106.55311746367748</v>
      </c>
    </row>
    <row r="9761" spans="2:3" x14ac:dyDescent="0.75">
      <c r="B9761" s="218">
        <v>9698</v>
      </c>
      <c r="C9761" s="217">
        <v>154.44343736809202</v>
      </c>
    </row>
    <row r="9762" spans="2:3" x14ac:dyDescent="0.75">
      <c r="B9762" s="218">
        <v>9699</v>
      </c>
      <c r="C9762" s="217">
        <v>95.598216173834686</v>
      </c>
    </row>
    <row r="9763" spans="2:3" x14ac:dyDescent="0.75">
      <c r="B9763" s="218">
        <v>9700</v>
      </c>
      <c r="C9763" s="217">
        <v>117.57625878619241</v>
      </c>
    </row>
    <row r="9764" spans="2:3" x14ac:dyDescent="0.75">
      <c r="B9764" s="218">
        <v>9701</v>
      </c>
      <c r="C9764" s="217">
        <v>152.27208596554121</v>
      </c>
    </row>
    <row r="9765" spans="2:3" x14ac:dyDescent="0.75">
      <c r="B9765" s="218">
        <v>9702</v>
      </c>
      <c r="C9765" s="217">
        <v>139.55903245156634</v>
      </c>
    </row>
    <row r="9766" spans="2:3" x14ac:dyDescent="0.75">
      <c r="B9766" s="218">
        <v>9703</v>
      </c>
      <c r="C9766" s="217">
        <v>178.52950773732292</v>
      </c>
    </row>
    <row r="9767" spans="2:3" x14ac:dyDescent="0.75">
      <c r="B9767" s="218">
        <v>9704</v>
      </c>
      <c r="C9767" s="217">
        <v>101.0754717803906</v>
      </c>
    </row>
    <row r="9768" spans="2:3" x14ac:dyDescent="0.75">
      <c r="B9768" s="218">
        <v>9705</v>
      </c>
      <c r="C9768" s="217">
        <v>112.14788222586525</v>
      </c>
    </row>
    <row r="9769" spans="2:3" x14ac:dyDescent="0.75">
      <c r="B9769" s="218">
        <v>9706</v>
      </c>
      <c r="C9769" s="217">
        <v>135.79577710649073</v>
      </c>
    </row>
    <row r="9770" spans="2:3" x14ac:dyDescent="0.75">
      <c r="B9770" s="218">
        <v>9707</v>
      </c>
      <c r="C9770" s="217">
        <v>130.87848569906413</v>
      </c>
    </row>
    <row r="9771" spans="2:3" x14ac:dyDescent="0.75">
      <c r="B9771" s="218">
        <v>9708</v>
      </c>
      <c r="C9771" s="217">
        <v>88.258991630617118</v>
      </c>
    </row>
    <row r="9772" spans="2:3" x14ac:dyDescent="0.75">
      <c r="B9772" s="218">
        <v>9709</v>
      </c>
      <c r="C9772" s="217">
        <v>105.20535163668713</v>
      </c>
    </row>
    <row r="9773" spans="2:3" x14ac:dyDescent="0.75">
      <c r="B9773" s="218">
        <v>9710</v>
      </c>
      <c r="C9773" s="217">
        <v>82.086544313119774</v>
      </c>
    </row>
    <row r="9774" spans="2:3" x14ac:dyDescent="0.75">
      <c r="B9774" s="218">
        <v>9711</v>
      </c>
      <c r="C9774" s="217">
        <v>92.783272410625401</v>
      </c>
    </row>
    <row r="9775" spans="2:3" x14ac:dyDescent="0.75">
      <c r="B9775" s="218">
        <v>9712</v>
      </c>
      <c r="C9775" s="217">
        <v>139.91385460738971</v>
      </c>
    </row>
    <row r="9776" spans="2:3" x14ac:dyDescent="0.75">
      <c r="B9776" s="218">
        <v>9713</v>
      </c>
      <c r="C9776" s="217">
        <v>144.61343030587165</v>
      </c>
    </row>
    <row r="9777" spans="2:3" x14ac:dyDescent="0.75">
      <c r="B9777" s="218">
        <v>9714</v>
      </c>
      <c r="C9777" s="217">
        <v>149.94159923131033</v>
      </c>
    </row>
    <row r="9778" spans="2:3" x14ac:dyDescent="0.75">
      <c r="B9778" s="218">
        <v>9715</v>
      </c>
      <c r="C9778" s="217">
        <v>140.97420485386365</v>
      </c>
    </row>
    <row r="9779" spans="2:3" x14ac:dyDescent="0.75">
      <c r="B9779" s="218">
        <v>9716</v>
      </c>
      <c r="C9779" s="217">
        <v>110.342986951144</v>
      </c>
    </row>
    <row r="9780" spans="2:3" x14ac:dyDescent="0.75">
      <c r="B9780" s="218">
        <v>9717</v>
      </c>
      <c r="C9780" s="217">
        <v>153.93940559305673</v>
      </c>
    </row>
    <row r="9781" spans="2:3" x14ac:dyDescent="0.75">
      <c r="B9781" s="218">
        <v>9718</v>
      </c>
      <c r="C9781" s="217">
        <v>109.84017554886884</v>
      </c>
    </row>
    <row r="9782" spans="2:3" x14ac:dyDescent="0.75">
      <c r="B9782" s="218">
        <v>9719</v>
      </c>
      <c r="C9782" s="217">
        <v>108.44754352424413</v>
      </c>
    </row>
    <row r="9783" spans="2:3" x14ac:dyDescent="0.75">
      <c r="B9783" s="218">
        <v>9720</v>
      </c>
      <c r="C9783" s="217">
        <v>143.82568575112373</v>
      </c>
    </row>
    <row r="9784" spans="2:3" x14ac:dyDescent="0.75">
      <c r="B9784" s="218">
        <v>9721</v>
      </c>
      <c r="C9784" s="217">
        <v>90.8178298083334</v>
      </c>
    </row>
    <row r="9785" spans="2:3" x14ac:dyDescent="0.75">
      <c r="B9785" s="218">
        <v>9722</v>
      </c>
      <c r="C9785" s="217">
        <v>146.15047849893469</v>
      </c>
    </row>
    <row r="9786" spans="2:3" x14ac:dyDescent="0.75">
      <c r="B9786" s="218">
        <v>9723</v>
      </c>
      <c r="C9786" s="217">
        <v>134.82654873535273</v>
      </c>
    </row>
    <row r="9787" spans="2:3" x14ac:dyDescent="0.75">
      <c r="B9787" s="218">
        <v>9724</v>
      </c>
      <c r="C9787" s="217">
        <v>104.73573736249514</v>
      </c>
    </row>
    <row r="9788" spans="2:3" x14ac:dyDescent="0.75">
      <c r="B9788" s="218">
        <v>9725</v>
      </c>
      <c r="C9788" s="217">
        <v>99.793825027286459</v>
      </c>
    </row>
    <row r="9789" spans="2:3" x14ac:dyDescent="0.75">
      <c r="B9789" s="218">
        <v>9726</v>
      </c>
      <c r="C9789" s="217">
        <v>117.72378954972083</v>
      </c>
    </row>
    <row r="9790" spans="2:3" x14ac:dyDescent="0.75">
      <c r="B9790" s="218">
        <v>9727</v>
      </c>
      <c r="C9790" s="217">
        <v>114.6304175963444</v>
      </c>
    </row>
    <row r="9791" spans="2:3" x14ac:dyDescent="0.75">
      <c r="B9791" s="218">
        <v>9728</v>
      </c>
      <c r="C9791" s="217">
        <v>99.974444310493553</v>
      </c>
    </row>
    <row r="9792" spans="2:3" x14ac:dyDescent="0.75">
      <c r="B9792" s="218">
        <v>9729</v>
      </c>
      <c r="C9792" s="217">
        <v>128.36720485075455</v>
      </c>
    </row>
    <row r="9793" spans="2:3" x14ac:dyDescent="0.75">
      <c r="B9793" s="218">
        <v>9730</v>
      </c>
      <c r="C9793" s="217">
        <v>83.06639718626235</v>
      </c>
    </row>
    <row r="9794" spans="2:3" x14ac:dyDescent="0.75">
      <c r="B9794" s="218">
        <v>9731</v>
      </c>
      <c r="C9794" s="217">
        <v>183.26155725869896</v>
      </c>
    </row>
    <row r="9795" spans="2:3" x14ac:dyDescent="0.75">
      <c r="B9795" s="218">
        <v>9732</v>
      </c>
      <c r="C9795" s="217">
        <v>168.1106422366754</v>
      </c>
    </row>
    <row r="9796" spans="2:3" x14ac:dyDescent="0.75">
      <c r="B9796" s="218">
        <v>9733</v>
      </c>
      <c r="C9796" s="217">
        <v>127.50436883414679</v>
      </c>
    </row>
    <row r="9797" spans="2:3" x14ac:dyDescent="0.75">
      <c r="B9797" s="218">
        <v>9734</v>
      </c>
      <c r="C9797" s="217">
        <v>97.916558839804566</v>
      </c>
    </row>
    <row r="9798" spans="2:3" x14ac:dyDescent="0.75">
      <c r="B9798" s="218">
        <v>9735</v>
      </c>
      <c r="C9798" s="217">
        <v>96.832126267592827</v>
      </c>
    </row>
    <row r="9799" spans="2:3" x14ac:dyDescent="0.75">
      <c r="B9799" s="218">
        <v>9736</v>
      </c>
      <c r="C9799" s="217">
        <v>145.06525981154536</v>
      </c>
    </row>
    <row r="9800" spans="2:3" x14ac:dyDescent="0.75">
      <c r="B9800" s="218">
        <v>9737</v>
      </c>
      <c r="C9800" s="217">
        <v>132.05887343624593</v>
      </c>
    </row>
    <row r="9801" spans="2:3" x14ac:dyDescent="0.75">
      <c r="B9801" s="218">
        <v>9738</v>
      </c>
      <c r="C9801" s="217">
        <v>101.27970658866822</v>
      </c>
    </row>
    <row r="9802" spans="2:3" x14ac:dyDescent="0.75">
      <c r="B9802" s="218">
        <v>9739</v>
      </c>
      <c r="C9802" s="217">
        <v>126.51671603100995</v>
      </c>
    </row>
    <row r="9803" spans="2:3" x14ac:dyDescent="0.75">
      <c r="B9803" s="218">
        <v>9740</v>
      </c>
      <c r="C9803" s="217">
        <v>124.22285853563582</v>
      </c>
    </row>
    <row r="9804" spans="2:3" x14ac:dyDescent="0.75">
      <c r="B9804" s="218">
        <v>9741</v>
      </c>
      <c r="C9804" s="217">
        <v>95.720301381381773</v>
      </c>
    </row>
    <row r="9805" spans="2:3" x14ac:dyDescent="0.75">
      <c r="B9805" s="218">
        <v>9742</v>
      </c>
      <c r="C9805" s="217">
        <v>126.06577963351275</v>
      </c>
    </row>
    <row r="9806" spans="2:3" x14ac:dyDescent="0.75">
      <c r="B9806" s="218">
        <v>9743</v>
      </c>
      <c r="C9806" s="217">
        <v>112.45033321755835</v>
      </c>
    </row>
    <row r="9807" spans="2:3" x14ac:dyDescent="0.75">
      <c r="B9807" s="218">
        <v>9744</v>
      </c>
      <c r="C9807" s="217">
        <v>97.504642494100679</v>
      </c>
    </row>
    <row r="9808" spans="2:3" x14ac:dyDescent="0.75">
      <c r="B9808" s="218">
        <v>9745</v>
      </c>
      <c r="C9808" s="217">
        <v>93.358279614852066</v>
      </c>
    </row>
    <row r="9809" spans="2:3" x14ac:dyDescent="0.75">
      <c r="B9809" s="218">
        <v>9746</v>
      </c>
      <c r="C9809" s="217">
        <v>117.76700213947817</v>
      </c>
    </row>
    <row r="9810" spans="2:3" x14ac:dyDescent="0.75">
      <c r="B9810" s="218">
        <v>9747</v>
      </c>
      <c r="C9810" s="217">
        <v>169.11470483049646</v>
      </c>
    </row>
    <row r="9811" spans="2:3" x14ac:dyDescent="0.75">
      <c r="B9811" s="218">
        <v>9748</v>
      </c>
      <c r="C9811" s="217">
        <v>113.22813131226769</v>
      </c>
    </row>
    <row r="9812" spans="2:3" x14ac:dyDescent="0.75">
      <c r="B9812" s="218">
        <v>9749</v>
      </c>
      <c r="C9812" s="217">
        <v>127.23287161333084</v>
      </c>
    </row>
    <row r="9813" spans="2:3" x14ac:dyDescent="0.75">
      <c r="B9813" s="218">
        <v>9750</v>
      </c>
      <c r="C9813" s="217">
        <v>188.45140724452742</v>
      </c>
    </row>
    <row r="9814" spans="2:3" x14ac:dyDescent="0.75">
      <c r="B9814" s="218">
        <v>9751</v>
      </c>
      <c r="C9814" s="217">
        <v>108.51276973843825</v>
      </c>
    </row>
    <row r="9815" spans="2:3" x14ac:dyDescent="0.75">
      <c r="B9815" s="218">
        <v>9752</v>
      </c>
      <c r="C9815" s="217">
        <v>88.678436016849332</v>
      </c>
    </row>
    <row r="9816" spans="2:3" x14ac:dyDescent="0.75">
      <c r="B9816" s="218">
        <v>9753</v>
      </c>
      <c r="C9816" s="217">
        <v>96.91208605463946</v>
      </c>
    </row>
    <row r="9817" spans="2:3" x14ac:dyDescent="0.75">
      <c r="B9817" s="218">
        <v>9754</v>
      </c>
      <c r="C9817" s="217">
        <v>195.99587266057694</v>
      </c>
    </row>
    <row r="9818" spans="2:3" x14ac:dyDescent="0.75">
      <c r="B9818" s="218">
        <v>9755</v>
      </c>
      <c r="C9818" s="217">
        <v>142.4614973141974</v>
      </c>
    </row>
    <row r="9819" spans="2:3" x14ac:dyDescent="0.75">
      <c r="B9819" s="218">
        <v>9756</v>
      </c>
      <c r="C9819" s="217">
        <v>162.73621885031037</v>
      </c>
    </row>
    <row r="9820" spans="2:3" x14ac:dyDescent="0.75">
      <c r="B9820" s="218">
        <v>9757</v>
      </c>
      <c r="C9820" s="217">
        <v>178.17893074906834</v>
      </c>
    </row>
    <row r="9821" spans="2:3" x14ac:dyDescent="0.75">
      <c r="B9821" s="218">
        <v>9758</v>
      </c>
      <c r="C9821" s="217">
        <v>150.58254269603557</v>
      </c>
    </row>
    <row r="9822" spans="2:3" x14ac:dyDescent="0.75">
      <c r="B9822" s="218">
        <v>9759</v>
      </c>
      <c r="C9822" s="217">
        <v>124.43838380154043</v>
      </c>
    </row>
    <row r="9823" spans="2:3" x14ac:dyDescent="0.75">
      <c r="B9823" s="218">
        <v>9760</v>
      </c>
      <c r="C9823" s="217">
        <v>111.81842541341946</v>
      </c>
    </row>
    <row r="9824" spans="2:3" x14ac:dyDescent="0.75">
      <c r="B9824" s="218">
        <v>9761</v>
      </c>
      <c r="C9824" s="217">
        <v>119.63356498301854</v>
      </c>
    </row>
    <row r="9825" spans="2:3" x14ac:dyDescent="0.75">
      <c r="B9825" s="218">
        <v>9762</v>
      </c>
      <c r="C9825" s="217">
        <v>174.49682861503842</v>
      </c>
    </row>
    <row r="9826" spans="2:3" x14ac:dyDescent="0.75">
      <c r="B9826" s="218">
        <v>9763</v>
      </c>
      <c r="C9826" s="217">
        <v>135.0020836168251</v>
      </c>
    </row>
    <row r="9827" spans="2:3" x14ac:dyDescent="0.75">
      <c r="B9827" s="218">
        <v>9764</v>
      </c>
      <c r="C9827" s="217">
        <v>140.80066597408293</v>
      </c>
    </row>
    <row r="9828" spans="2:3" x14ac:dyDescent="0.75">
      <c r="B9828" s="218">
        <v>9765</v>
      </c>
      <c r="C9828" s="217">
        <v>85.345429954334534</v>
      </c>
    </row>
    <row r="9829" spans="2:3" x14ac:dyDescent="0.75">
      <c r="B9829" s="218">
        <v>9766</v>
      </c>
      <c r="C9829" s="217">
        <v>148.75640278673546</v>
      </c>
    </row>
    <row r="9830" spans="2:3" x14ac:dyDescent="0.75">
      <c r="B9830" s="218">
        <v>9767</v>
      </c>
      <c r="C9830" s="217">
        <v>125.66511307387835</v>
      </c>
    </row>
    <row r="9831" spans="2:3" x14ac:dyDescent="0.75">
      <c r="B9831" s="218">
        <v>9768</v>
      </c>
      <c r="C9831" s="217">
        <v>96.799777288705712</v>
      </c>
    </row>
    <row r="9832" spans="2:3" x14ac:dyDescent="0.75">
      <c r="B9832" s="218">
        <v>9769</v>
      </c>
      <c r="C9832" s="217">
        <v>141.15123550723001</v>
      </c>
    </row>
    <row r="9833" spans="2:3" x14ac:dyDescent="0.75">
      <c r="B9833" s="218">
        <v>9770</v>
      </c>
      <c r="C9833" s="217">
        <v>165.69393138179012</v>
      </c>
    </row>
    <row r="9834" spans="2:3" x14ac:dyDescent="0.75">
      <c r="B9834" s="218">
        <v>9771</v>
      </c>
      <c r="C9834" s="217">
        <v>61.931279116303919</v>
      </c>
    </row>
    <row r="9835" spans="2:3" x14ac:dyDescent="0.75">
      <c r="B9835" s="218">
        <v>9772</v>
      </c>
      <c r="C9835" s="217">
        <v>147.41019429168398</v>
      </c>
    </row>
    <row r="9836" spans="2:3" x14ac:dyDescent="0.75">
      <c r="B9836" s="218">
        <v>9773</v>
      </c>
      <c r="C9836" s="217">
        <v>140.41819204899434</v>
      </c>
    </row>
    <row r="9837" spans="2:3" x14ac:dyDescent="0.75">
      <c r="B9837" s="218">
        <v>9774</v>
      </c>
      <c r="C9837" s="217">
        <v>159.50845188085245</v>
      </c>
    </row>
    <row r="9838" spans="2:3" x14ac:dyDescent="0.75">
      <c r="B9838" s="218">
        <v>9775</v>
      </c>
      <c r="C9838" s="217">
        <v>137.76197297178476</v>
      </c>
    </row>
    <row r="9839" spans="2:3" x14ac:dyDescent="0.75">
      <c r="B9839" s="218">
        <v>9776</v>
      </c>
      <c r="C9839" s="217">
        <v>121.82275350465549</v>
      </c>
    </row>
    <row r="9840" spans="2:3" x14ac:dyDescent="0.75">
      <c r="B9840" s="218">
        <v>9777</v>
      </c>
      <c r="C9840" s="217">
        <v>189.37536236294039</v>
      </c>
    </row>
    <row r="9841" spans="2:3" x14ac:dyDescent="0.75">
      <c r="B9841" s="218">
        <v>9778</v>
      </c>
      <c r="C9841" s="217">
        <v>182.41807514219167</v>
      </c>
    </row>
    <row r="9842" spans="2:3" x14ac:dyDescent="0.75">
      <c r="B9842" s="218">
        <v>9779</v>
      </c>
      <c r="C9842" s="217">
        <v>92.868314775081672</v>
      </c>
    </row>
    <row r="9843" spans="2:3" x14ac:dyDescent="0.75">
      <c r="B9843" s="218">
        <v>9780</v>
      </c>
      <c r="C9843" s="217">
        <v>123.14742904635989</v>
      </c>
    </row>
    <row r="9844" spans="2:3" x14ac:dyDescent="0.75">
      <c r="B9844" s="218">
        <v>9781</v>
      </c>
      <c r="C9844" s="217">
        <v>93.610080692213643</v>
      </c>
    </row>
    <row r="9845" spans="2:3" x14ac:dyDescent="0.75">
      <c r="B9845" s="218">
        <v>9782</v>
      </c>
      <c r="C9845" s="217">
        <v>129.39093694649742</v>
      </c>
    </row>
    <row r="9846" spans="2:3" x14ac:dyDescent="0.75">
      <c r="B9846" s="218">
        <v>9783</v>
      </c>
      <c r="C9846" s="217">
        <v>93.777402101207642</v>
      </c>
    </row>
    <row r="9847" spans="2:3" x14ac:dyDescent="0.75">
      <c r="B9847" s="218">
        <v>9784</v>
      </c>
      <c r="C9847" s="217">
        <v>97.063201644972565</v>
      </c>
    </row>
    <row r="9848" spans="2:3" x14ac:dyDescent="0.75">
      <c r="B9848" s="218">
        <v>9785</v>
      </c>
      <c r="C9848" s="217">
        <v>129.9224884050368</v>
      </c>
    </row>
    <row r="9849" spans="2:3" x14ac:dyDescent="0.75">
      <c r="B9849" s="218">
        <v>9786</v>
      </c>
      <c r="C9849" s="217">
        <v>88.679609154513656</v>
      </c>
    </row>
    <row r="9850" spans="2:3" x14ac:dyDescent="0.75">
      <c r="B9850" s="218">
        <v>9787</v>
      </c>
      <c r="C9850" s="217">
        <v>77.605652692461291</v>
      </c>
    </row>
    <row r="9851" spans="2:3" x14ac:dyDescent="0.75">
      <c r="B9851" s="218">
        <v>9788</v>
      </c>
      <c r="C9851" s="217">
        <v>113.30036334383466</v>
      </c>
    </row>
    <row r="9852" spans="2:3" x14ac:dyDescent="0.75">
      <c r="B9852" s="218">
        <v>9789</v>
      </c>
      <c r="C9852" s="217">
        <v>179.10513992632892</v>
      </c>
    </row>
    <row r="9853" spans="2:3" x14ac:dyDescent="0.75">
      <c r="B9853" s="218">
        <v>9790</v>
      </c>
      <c r="C9853" s="217">
        <v>94.049554026919566</v>
      </c>
    </row>
    <row r="9854" spans="2:3" x14ac:dyDescent="0.75">
      <c r="B9854" s="218">
        <v>9791</v>
      </c>
      <c r="C9854" s="217">
        <v>97.753856989664484</v>
      </c>
    </row>
    <row r="9855" spans="2:3" x14ac:dyDescent="0.75">
      <c r="B9855" s="218">
        <v>9792</v>
      </c>
      <c r="C9855" s="217">
        <v>97.221598660287654</v>
      </c>
    </row>
    <row r="9856" spans="2:3" x14ac:dyDescent="0.75">
      <c r="B9856" s="218">
        <v>9793</v>
      </c>
      <c r="C9856" s="217">
        <v>132.28020394136337</v>
      </c>
    </row>
    <row r="9857" spans="2:3" x14ac:dyDescent="0.75">
      <c r="B9857" s="218">
        <v>9794</v>
      </c>
      <c r="C9857" s="217">
        <v>106.68552592296251</v>
      </c>
    </row>
    <row r="9858" spans="2:3" x14ac:dyDescent="0.75">
      <c r="B9858" s="218">
        <v>9795</v>
      </c>
      <c r="C9858" s="217">
        <v>90.892760149881425</v>
      </c>
    </row>
    <row r="9859" spans="2:3" x14ac:dyDescent="0.75">
      <c r="B9859" s="218">
        <v>9796</v>
      </c>
      <c r="C9859" s="217">
        <v>97.358620426404329</v>
      </c>
    </row>
    <row r="9860" spans="2:3" x14ac:dyDescent="0.75">
      <c r="B9860" s="218">
        <v>9797</v>
      </c>
      <c r="C9860" s="217">
        <v>99.731211818643033</v>
      </c>
    </row>
    <row r="9861" spans="2:3" x14ac:dyDescent="0.75">
      <c r="B9861" s="218">
        <v>9798</v>
      </c>
      <c r="C9861" s="217">
        <v>108.39791626375585</v>
      </c>
    </row>
    <row r="9862" spans="2:3" x14ac:dyDescent="0.75">
      <c r="B9862" s="218">
        <v>9799</v>
      </c>
      <c r="C9862" s="217">
        <v>164.60679633355747</v>
      </c>
    </row>
    <row r="9863" spans="2:3" x14ac:dyDescent="0.75">
      <c r="B9863" s="218">
        <v>9800</v>
      </c>
      <c r="C9863" s="217">
        <v>179.27284928650033</v>
      </c>
    </row>
    <row r="9864" spans="2:3" x14ac:dyDescent="0.75">
      <c r="B9864" s="218">
        <v>9801</v>
      </c>
      <c r="C9864" s="217">
        <v>137.05221966738648</v>
      </c>
    </row>
    <row r="9865" spans="2:3" x14ac:dyDescent="0.75">
      <c r="B9865" s="218">
        <v>9802</v>
      </c>
      <c r="C9865" s="217">
        <v>155.07756706902788</v>
      </c>
    </row>
    <row r="9866" spans="2:3" x14ac:dyDescent="0.75">
      <c r="B9866" s="218">
        <v>9803</v>
      </c>
      <c r="C9866" s="217">
        <v>132.34385746337676</v>
      </c>
    </row>
    <row r="9867" spans="2:3" x14ac:dyDescent="0.75">
      <c r="B9867" s="218">
        <v>9804</v>
      </c>
      <c r="C9867" s="217">
        <v>105.55760590683337</v>
      </c>
    </row>
    <row r="9868" spans="2:3" x14ac:dyDescent="0.75">
      <c r="B9868" s="218">
        <v>9805</v>
      </c>
      <c r="C9868" s="217">
        <v>164.15788914590848</v>
      </c>
    </row>
    <row r="9869" spans="2:3" x14ac:dyDescent="0.75">
      <c r="B9869" s="218">
        <v>9806</v>
      </c>
      <c r="C9869" s="217">
        <v>121.33522313902985</v>
      </c>
    </row>
    <row r="9870" spans="2:3" x14ac:dyDescent="0.75">
      <c r="B9870" s="218">
        <v>9807</v>
      </c>
      <c r="C9870" s="217">
        <v>171.34032116632096</v>
      </c>
    </row>
    <row r="9871" spans="2:3" x14ac:dyDescent="0.75">
      <c r="B9871" s="218">
        <v>9808</v>
      </c>
      <c r="C9871" s="217">
        <v>168.6684756242519</v>
      </c>
    </row>
    <row r="9872" spans="2:3" x14ac:dyDescent="0.75">
      <c r="B9872" s="218">
        <v>9809</v>
      </c>
      <c r="C9872" s="217">
        <v>127.16676510730565</v>
      </c>
    </row>
    <row r="9873" spans="2:3" x14ac:dyDescent="0.75">
      <c r="B9873" s="218">
        <v>9810</v>
      </c>
      <c r="C9873" s="217">
        <v>212.92663959757141</v>
      </c>
    </row>
    <row r="9874" spans="2:3" x14ac:dyDescent="0.75">
      <c r="B9874" s="218">
        <v>9811</v>
      </c>
      <c r="C9874" s="217">
        <v>225.85782275197826</v>
      </c>
    </row>
    <row r="9875" spans="2:3" x14ac:dyDescent="0.75">
      <c r="B9875" s="218">
        <v>9812</v>
      </c>
      <c r="C9875" s="217">
        <v>123.53660256435711</v>
      </c>
    </row>
    <row r="9876" spans="2:3" x14ac:dyDescent="0.75">
      <c r="B9876" s="218">
        <v>9813</v>
      </c>
      <c r="C9876" s="217">
        <v>116.10643801819144</v>
      </c>
    </row>
    <row r="9877" spans="2:3" x14ac:dyDescent="0.75">
      <c r="B9877" s="218">
        <v>9814</v>
      </c>
      <c r="C9877" s="217">
        <v>95.399966414334614</v>
      </c>
    </row>
    <row r="9878" spans="2:3" x14ac:dyDescent="0.75">
      <c r="B9878" s="218">
        <v>9815</v>
      </c>
      <c r="C9878" s="217">
        <v>80.933465111475755</v>
      </c>
    </row>
    <row r="9879" spans="2:3" x14ac:dyDescent="0.75">
      <c r="B9879" s="218">
        <v>9816</v>
      </c>
      <c r="C9879" s="217">
        <v>96.041383081920458</v>
      </c>
    </row>
    <row r="9880" spans="2:3" x14ac:dyDescent="0.75">
      <c r="B9880" s="218">
        <v>9817</v>
      </c>
      <c r="C9880" s="217">
        <v>123.99252352010917</v>
      </c>
    </row>
    <row r="9881" spans="2:3" x14ac:dyDescent="0.75">
      <c r="B9881" s="218">
        <v>9818</v>
      </c>
      <c r="C9881" s="217">
        <v>123.18973579667102</v>
      </c>
    </row>
    <row r="9882" spans="2:3" x14ac:dyDescent="0.75">
      <c r="B9882" s="218">
        <v>9819</v>
      </c>
      <c r="C9882" s="217">
        <v>114.78286556737548</v>
      </c>
    </row>
    <row r="9883" spans="2:3" x14ac:dyDescent="0.75">
      <c r="B9883" s="218">
        <v>9820</v>
      </c>
      <c r="C9883" s="217">
        <v>159.65871489322561</v>
      </c>
    </row>
    <row r="9884" spans="2:3" x14ac:dyDescent="0.75">
      <c r="B9884" s="218">
        <v>9821</v>
      </c>
      <c r="C9884" s="217">
        <v>187.60695354511736</v>
      </c>
    </row>
    <row r="9885" spans="2:3" x14ac:dyDescent="0.75">
      <c r="B9885" s="218">
        <v>9822</v>
      </c>
      <c r="C9885" s="217">
        <v>105.98024594141839</v>
      </c>
    </row>
    <row r="9886" spans="2:3" x14ac:dyDescent="0.75">
      <c r="B9886" s="218">
        <v>9823</v>
      </c>
      <c r="C9886" s="217">
        <v>88.62138211817205</v>
      </c>
    </row>
    <row r="9887" spans="2:3" x14ac:dyDescent="0.75">
      <c r="B9887" s="218">
        <v>9824</v>
      </c>
      <c r="C9887" s="217">
        <v>110.08947197811766</v>
      </c>
    </row>
    <row r="9888" spans="2:3" x14ac:dyDescent="0.75">
      <c r="B9888" s="218">
        <v>9825</v>
      </c>
      <c r="C9888" s="217">
        <v>209.42042380110325</v>
      </c>
    </row>
    <row r="9889" spans="2:3" x14ac:dyDescent="0.75">
      <c r="B9889" s="218">
        <v>9826</v>
      </c>
      <c r="C9889" s="217">
        <v>141.23460936228585</v>
      </c>
    </row>
    <row r="9890" spans="2:3" x14ac:dyDescent="0.75">
      <c r="B9890" s="218">
        <v>9827</v>
      </c>
      <c r="C9890" s="217">
        <v>130.75946220609978</v>
      </c>
    </row>
    <row r="9891" spans="2:3" x14ac:dyDescent="0.75">
      <c r="B9891" s="218">
        <v>9828</v>
      </c>
      <c r="C9891" s="217">
        <v>80.72434155475905</v>
      </c>
    </row>
    <row r="9892" spans="2:3" x14ac:dyDescent="0.75">
      <c r="B9892" s="218">
        <v>9829</v>
      </c>
      <c r="C9892" s="217">
        <v>80.507681136847552</v>
      </c>
    </row>
    <row r="9893" spans="2:3" x14ac:dyDescent="0.75">
      <c r="B9893" s="218">
        <v>9830</v>
      </c>
      <c r="C9893" s="217">
        <v>112.17352313471802</v>
      </c>
    </row>
    <row r="9894" spans="2:3" x14ac:dyDescent="0.75">
      <c r="B9894" s="218">
        <v>9831</v>
      </c>
      <c r="C9894" s="217">
        <v>106.91261382451276</v>
      </c>
    </row>
    <row r="9895" spans="2:3" x14ac:dyDescent="0.75">
      <c r="B9895" s="218">
        <v>9832</v>
      </c>
      <c r="C9895" s="217">
        <v>117.97053325170351</v>
      </c>
    </row>
    <row r="9896" spans="2:3" x14ac:dyDescent="0.75">
      <c r="B9896" s="218">
        <v>9833</v>
      </c>
      <c r="C9896" s="217">
        <v>96.516697552061203</v>
      </c>
    </row>
    <row r="9897" spans="2:3" x14ac:dyDescent="0.75">
      <c r="B9897" s="218">
        <v>9834</v>
      </c>
      <c r="C9897" s="217">
        <v>98.427940406171444</v>
      </c>
    </row>
    <row r="9898" spans="2:3" x14ac:dyDescent="0.75">
      <c r="B9898" s="218">
        <v>9835</v>
      </c>
      <c r="C9898" s="217">
        <v>112.36759828472849</v>
      </c>
    </row>
    <row r="9899" spans="2:3" x14ac:dyDescent="0.75">
      <c r="B9899" s="218">
        <v>9836</v>
      </c>
      <c r="C9899" s="217">
        <v>124.30938533551961</v>
      </c>
    </row>
    <row r="9900" spans="2:3" x14ac:dyDescent="0.75">
      <c r="B9900" s="218">
        <v>9837</v>
      </c>
      <c r="C9900" s="217">
        <v>99.464820950356824</v>
      </c>
    </row>
    <row r="9901" spans="2:3" x14ac:dyDescent="0.75">
      <c r="B9901" s="218">
        <v>9838</v>
      </c>
      <c r="C9901" s="217">
        <v>100.89508638466178</v>
      </c>
    </row>
    <row r="9902" spans="2:3" x14ac:dyDescent="0.75">
      <c r="B9902" s="218">
        <v>9839</v>
      </c>
      <c r="C9902" s="217">
        <v>207.27254737136209</v>
      </c>
    </row>
    <row r="9903" spans="2:3" x14ac:dyDescent="0.75">
      <c r="B9903" s="218">
        <v>9840</v>
      </c>
      <c r="C9903" s="217">
        <v>165.63848786837318</v>
      </c>
    </row>
    <row r="9904" spans="2:3" x14ac:dyDescent="0.75">
      <c r="B9904" s="218">
        <v>9841</v>
      </c>
      <c r="C9904" s="217">
        <v>143.59703860847279</v>
      </c>
    </row>
    <row r="9905" spans="2:3" x14ac:dyDescent="0.75">
      <c r="B9905" s="218">
        <v>9842</v>
      </c>
      <c r="C9905" s="217">
        <v>151.28272273296932</v>
      </c>
    </row>
    <row r="9906" spans="2:3" x14ac:dyDescent="0.75">
      <c r="B9906" s="218">
        <v>9843</v>
      </c>
      <c r="C9906" s="217">
        <v>175.37485956808325</v>
      </c>
    </row>
    <row r="9907" spans="2:3" x14ac:dyDescent="0.75">
      <c r="B9907" s="218">
        <v>9844</v>
      </c>
      <c r="C9907" s="217">
        <v>55.545043792800605</v>
      </c>
    </row>
    <row r="9908" spans="2:3" x14ac:dyDescent="0.75">
      <c r="B9908" s="218">
        <v>9845</v>
      </c>
      <c r="C9908" s="217">
        <v>126.54174105177142</v>
      </c>
    </row>
    <row r="9909" spans="2:3" x14ac:dyDescent="0.75">
      <c r="B9909" s="218">
        <v>9846</v>
      </c>
      <c r="C9909" s="217">
        <v>92.501573182992004</v>
      </c>
    </row>
    <row r="9910" spans="2:3" x14ac:dyDescent="0.75">
      <c r="B9910" s="218">
        <v>9847</v>
      </c>
      <c r="C9910" s="217">
        <v>105.46950293196859</v>
      </c>
    </row>
    <row r="9911" spans="2:3" x14ac:dyDescent="0.75">
      <c r="B9911" s="218">
        <v>9848</v>
      </c>
      <c r="C9911" s="217">
        <v>153.73056524508732</v>
      </c>
    </row>
    <row r="9912" spans="2:3" x14ac:dyDescent="0.75">
      <c r="B9912" s="218">
        <v>9849</v>
      </c>
      <c r="C9912" s="217">
        <v>129.99367435808537</v>
      </c>
    </row>
    <row r="9913" spans="2:3" x14ac:dyDescent="0.75">
      <c r="B9913" s="218">
        <v>9850</v>
      </c>
      <c r="C9913" s="217">
        <v>141.87393283031724</v>
      </c>
    </row>
    <row r="9914" spans="2:3" x14ac:dyDescent="0.75">
      <c r="B9914" s="218">
        <v>9851</v>
      </c>
      <c r="C9914" s="217">
        <v>89.729565891089649</v>
      </c>
    </row>
    <row r="9915" spans="2:3" x14ac:dyDescent="0.75">
      <c r="B9915" s="218">
        <v>9852</v>
      </c>
      <c r="C9915" s="217">
        <v>125.64046869624543</v>
      </c>
    </row>
    <row r="9916" spans="2:3" x14ac:dyDescent="0.75">
      <c r="B9916" s="218">
        <v>9853</v>
      </c>
      <c r="C9916" s="217">
        <v>101.13495641568842</v>
      </c>
    </row>
    <row r="9917" spans="2:3" x14ac:dyDescent="0.75">
      <c r="B9917" s="218">
        <v>9854</v>
      </c>
      <c r="C9917" s="217">
        <v>86.981863765890154</v>
      </c>
    </row>
    <row r="9918" spans="2:3" x14ac:dyDescent="0.75">
      <c r="B9918" s="218">
        <v>9855</v>
      </c>
      <c r="C9918" s="217">
        <v>111.12254670719703</v>
      </c>
    </row>
    <row r="9919" spans="2:3" x14ac:dyDescent="0.75">
      <c r="B9919" s="218">
        <v>9856</v>
      </c>
      <c r="C9919" s="217">
        <v>143.71227725300162</v>
      </c>
    </row>
    <row r="9920" spans="2:3" x14ac:dyDescent="0.75">
      <c r="B9920" s="218">
        <v>9857</v>
      </c>
      <c r="C9920" s="217">
        <v>117.5226265260342</v>
      </c>
    </row>
    <row r="9921" spans="2:3" x14ac:dyDescent="0.75">
      <c r="B9921" s="218">
        <v>9858</v>
      </c>
      <c r="C9921" s="217">
        <v>161.76503785644192</v>
      </c>
    </row>
    <row r="9922" spans="2:3" x14ac:dyDescent="0.75">
      <c r="B9922" s="218">
        <v>9859</v>
      </c>
      <c r="C9922" s="217">
        <v>136.78988763674951</v>
      </c>
    </row>
    <row r="9923" spans="2:3" x14ac:dyDescent="0.75">
      <c r="B9923" s="218">
        <v>9860</v>
      </c>
      <c r="C9923" s="217">
        <v>102.39285484859897</v>
      </c>
    </row>
    <row r="9924" spans="2:3" x14ac:dyDescent="0.75">
      <c r="B9924" s="218">
        <v>9861</v>
      </c>
      <c r="C9924" s="217">
        <v>101.64795158168198</v>
      </c>
    </row>
    <row r="9925" spans="2:3" x14ac:dyDescent="0.75">
      <c r="B9925" s="218">
        <v>9862</v>
      </c>
      <c r="C9925" s="217">
        <v>85.050655477264215</v>
      </c>
    </row>
    <row r="9926" spans="2:3" x14ac:dyDescent="0.75">
      <c r="B9926" s="218">
        <v>9863</v>
      </c>
      <c r="C9926" s="217">
        <v>128.03392425046013</v>
      </c>
    </row>
    <row r="9927" spans="2:3" x14ac:dyDescent="0.75">
      <c r="B9927" s="218">
        <v>9864</v>
      </c>
      <c r="C9927" s="217">
        <v>107.10323073612076</v>
      </c>
    </row>
    <row r="9928" spans="2:3" x14ac:dyDescent="0.75">
      <c r="B9928" s="218">
        <v>9865</v>
      </c>
      <c r="C9928" s="217">
        <v>116.89471976192189</v>
      </c>
    </row>
    <row r="9929" spans="2:3" x14ac:dyDescent="0.75">
      <c r="B9929" s="218">
        <v>9866</v>
      </c>
      <c r="C9929" s="217">
        <v>103.27063345267899</v>
      </c>
    </row>
    <row r="9930" spans="2:3" x14ac:dyDescent="0.75">
      <c r="B9930" s="218">
        <v>9867</v>
      </c>
      <c r="C9930" s="217">
        <v>240.95413357024543</v>
      </c>
    </row>
    <row r="9931" spans="2:3" x14ac:dyDescent="0.75">
      <c r="B9931" s="218">
        <v>9868</v>
      </c>
      <c r="C9931" s="217">
        <v>170.35114332632551</v>
      </c>
    </row>
    <row r="9932" spans="2:3" x14ac:dyDescent="0.75">
      <c r="B9932" s="218">
        <v>9869</v>
      </c>
      <c r="C9932" s="217">
        <v>160.84413678319984</v>
      </c>
    </row>
    <row r="9933" spans="2:3" x14ac:dyDescent="0.75">
      <c r="B9933" s="218">
        <v>9870</v>
      </c>
      <c r="C9933" s="217">
        <v>133.7638336104369</v>
      </c>
    </row>
    <row r="9934" spans="2:3" x14ac:dyDescent="0.75">
      <c r="B9934" s="218">
        <v>9871</v>
      </c>
      <c r="C9934" s="217">
        <v>154.62554590062285</v>
      </c>
    </row>
    <row r="9935" spans="2:3" x14ac:dyDescent="0.75">
      <c r="B9935" s="218">
        <v>9872</v>
      </c>
      <c r="C9935" s="217">
        <v>110.27685700523487</v>
      </c>
    </row>
    <row r="9936" spans="2:3" x14ac:dyDescent="0.75">
      <c r="B9936" s="218">
        <v>9873</v>
      </c>
      <c r="C9936" s="217">
        <v>153.84941497940545</v>
      </c>
    </row>
    <row r="9937" spans="2:3" x14ac:dyDescent="0.75">
      <c r="B9937" s="218">
        <v>9874</v>
      </c>
      <c r="C9937" s="217">
        <v>148.06990379541642</v>
      </c>
    </row>
    <row r="9938" spans="2:3" x14ac:dyDescent="0.75">
      <c r="B9938" s="218">
        <v>9875</v>
      </c>
      <c r="C9938" s="217">
        <v>110.50692055788399</v>
      </c>
    </row>
    <row r="9939" spans="2:3" x14ac:dyDescent="0.75">
      <c r="B9939" s="218">
        <v>9876</v>
      </c>
      <c r="C9939" s="217">
        <v>86.878817206850684</v>
      </c>
    </row>
    <row r="9940" spans="2:3" x14ac:dyDescent="0.75">
      <c r="B9940" s="218">
        <v>9877</v>
      </c>
      <c r="C9940" s="217">
        <v>160.01738496658726</v>
      </c>
    </row>
    <row r="9941" spans="2:3" x14ac:dyDescent="0.75">
      <c r="B9941" s="218">
        <v>9878</v>
      </c>
      <c r="C9941" s="217">
        <v>110.70818605180395</v>
      </c>
    </row>
    <row r="9942" spans="2:3" x14ac:dyDescent="0.75">
      <c r="B9942" s="218">
        <v>9879</v>
      </c>
      <c r="C9942" s="217">
        <v>139.21253776336019</v>
      </c>
    </row>
    <row r="9943" spans="2:3" x14ac:dyDescent="0.75">
      <c r="B9943" s="218">
        <v>9880</v>
      </c>
      <c r="C9943" s="217">
        <v>94.432952017907411</v>
      </c>
    </row>
    <row r="9944" spans="2:3" x14ac:dyDescent="0.75">
      <c r="B9944" s="218">
        <v>9881</v>
      </c>
      <c r="C9944" s="217">
        <v>208.45442632143659</v>
      </c>
    </row>
    <row r="9945" spans="2:3" x14ac:dyDescent="0.75">
      <c r="B9945" s="218">
        <v>9882</v>
      </c>
      <c r="C9945" s="217">
        <v>165.21458066551111</v>
      </c>
    </row>
    <row r="9946" spans="2:3" x14ac:dyDescent="0.75">
      <c r="B9946" s="218">
        <v>9883</v>
      </c>
      <c r="C9946" s="217">
        <v>120.62098658283125</v>
      </c>
    </row>
    <row r="9947" spans="2:3" x14ac:dyDescent="0.75">
      <c r="B9947" s="218">
        <v>9884</v>
      </c>
      <c r="C9947" s="217">
        <v>105.93878166059864</v>
      </c>
    </row>
    <row r="9948" spans="2:3" x14ac:dyDescent="0.75">
      <c r="B9948" s="218">
        <v>9885</v>
      </c>
      <c r="C9948" s="217">
        <v>137.32330287553336</v>
      </c>
    </row>
    <row r="9949" spans="2:3" x14ac:dyDescent="0.75">
      <c r="B9949" s="218">
        <v>9886</v>
      </c>
      <c r="C9949" s="217">
        <v>125.28989253920061</v>
      </c>
    </row>
    <row r="9950" spans="2:3" x14ac:dyDescent="0.75">
      <c r="B9950" s="218">
        <v>9887</v>
      </c>
      <c r="C9950" s="217">
        <v>140.96674098045654</v>
      </c>
    </row>
    <row r="9951" spans="2:3" x14ac:dyDescent="0.75">
      <c r="B9951" s="218">
        <v>9888</v>
      </c>
      <c r="C9951" s="217">
        <v>197.23923332685629</v>
      </c>
    </row>
    <row r="9952" spans="2:3" x14ac:dyDescent="0.75">
      <c r="B9952" s="218">
        <v>9889</v>
      </c>
      <c r="C9952" s="217">
        <v>127.09050487411123</v>
      </c>
    </row>
    <row r="9953" spans="2:3" x14ac:dyDescent="0.75">
      <c r="B9953" s="218">
        <v>9890</v>
      </c>
      <c r="C9953" s="217">
        <v>82.259722499491062</v>
      </c>
    </row>
    <row r="9954" spans="2:3" x14ac:dyDescent="0.75">
      <c r="B9954" s="218">
        <v>9891</v>
      </c>
      <c r="C9954" s="217">
        <v>145.72310343556353</v>
      </c>
    </row>
    <row r="9955" spans="2:3" x14ac:dyDescent="0.75">
      <c r="B9955" s="218">
        <v>9892</v>
      </c>
      <c r="C9955" s="217">
        <v>138.60933664222378</v>
      </c>
    </row>
    <row r="9956" spans="2:3" x14ac:dyDescent="0.75">
      <c r="B9956" s="218">
        <v>9893</v>
      </c>
      <c r="C9956" s="217">
        <v>109.03752660261058</v>
      </c>
    </row>
    <row r="9957" spans="2:3" x14ac:dyDescent="0.75">
      <c r="B9957" s="218">
        <v>9894</v>
      </c>
      <c r="C9957" s="217">
        <v>229.79870757108122</v>
      </c>
    </row>
    <row r="9958" spans="2:3" x14ac:dyDescent="0.75">
      <c r="B9958" s="218">
        <v>9895</v>
      </c>
      <c r="C9958" s="217">
        <v>138.17024488601172</v>
      </c>
    </row>
    <row r="9959" spans="2:3" x14ac:dyDescent="0.75">
      <c r="B9959" s="218">
        <v>9896</v>
      </c>
      <c r="C9959" s="217">
        <v>131.90962977123215</v>
      </c>
    </row>
    <row r="9960" spans="2:3" x14ac:dyDescent="0.75">
      <c r="B9960" s="218">
        <v>9897</v>
      </c>
      <c r="C9960" s="217">
        <v>135.64799002229449</v>
      </c>
    </row>
    <row r="9961" spans="2:3" x14ac:dyDescent="0.75">
      <c r="B9961" s="218">
        <v>9898</v>
      </c>
      <c r="C9961" s="217">
        <v>113.04711595755954</v>
      </c>
    </row>
    <row r="9962" spans="2:3" x14ac:dyDescent="0.75">
      <c r="B9962" s="218">
        <v>9899</v>
      </c>
      <c r="C9962" s="217">
        <v>78.643893248316871</v>
      </c>
    </row>
    <row r="9963" spans="2:3" x14ac:dyDescent="0.75">
      <c r="B9963" s="218">
        <v>9900</v>
      </c>
      <c r="C9963" s="217">
        <v>132.24670412500029</v>
      </c>
    </row>
    <row r="9964" spans="2:3" x14ac:dyDescent="0.75">
      <c r="B9964" s="218">
        <v>9901</v>
      </c>
      <c r="C9964" s="217">
        <v>121.25557858675924</v>
      </c>
    </row>
    <row r="9965" spans="2:3" x14ac:dyDescent="0.75">
      <c r="B9965" s="218">
        <v>9902</v>
      </c>
      <c r="C9965" s="217">
        <v>196.98655027588956</v>
      </c>
    </row>
    <row r="9966" spans="2:3" x14ac:dyDescent="0.75">
      <c r="B9966" s="218">
        <v>9903</v>
      </c>
      <c r="C9966" s="217">
        <v>119.1919640161243</v>
      </c>
    </row>
    <row r="9967" spans="2:3" x14ac:dyDescent="0.75">
      <c r="B9967" s="218">
        <v>9904</v>
      </c>
      <c r="C9967" s="217">
        <v>144.56170681880698</v>
      </c>
    </row>
    <row r="9968" spans="2:3" x14ac:dyDescent="0.75">
      <c r="B9968" s="218">
        <v>9905</v>
      </c>
      <c r="C9968" s="217">
        <v>133.16918335173628</v>
      </c>
    </row>
    <row r="9969" spans="2:3" x14ac:dyDescent="0.75">
      <c r="B9969" s="218">
        <v>9906</v>
      </c>
      <c r="C9969" s="217">
        <v>104.46042703636046</v>
      </c>
    </row>
    <row r="9970" spans="2:3" x14ac:dyDescent="0.75">
      <c r="B9970" s="218">
        <v>9907</v>
      </c>
      <c r="C9970" s="217">
        <v>128.70755804503574</v>
      </c>
    </row>
    <row r="9971" spans="2:3" x14ac:dyDescent="0.75">
      <c r="B9971" s="218">
        <v>9908</v>
      </c>
      <c r="C9971" s="217">
        <v>125.77508729808483</v>
      </c>
    </row>
    <row r="9972" spans="2:3" x14ac:dyDescent="0.75">
      <c r="B9972" s="218">
        <v>9909</v>
      </c>
      <c r="C9972" s="217">
        <v>130.8207026042796</v>
      </c>
    </row>
    <row r="9973" spans="2:3" x14ac:dyDescent="0.75">
      <c r="B9973" s="218">
        <v>9910</v>
      </c>
      <c r="C9973" s="217">
        <v>175.59917749659292</v>
      </c>
    </row>
    <row r="9974" spans="2:3" x14ac:dyDescent="0.75">
      <c r="B9974" s="218">
        <v>9911</v>
      </c>
      <c r="C9974" s="217">
        <v>78.516287653080582</v>
      </c>
    </row>
    <row r="9975" spans="2:3" x14ac:dyDescent="0.75">
      <c r="B9975" s="218">
        <v>9912</v>
      </c>
      <c r="C9975" s="217">
        <v>142.93038903614763</v>
      </c>
    </row>
    <row r="9976" spans="2:3" x14ac:dyDescent="0.75">
      <c r="B9976" s="218">
        <v>9913</v>
      </c>
      <c r="C9976" s="217">
        <v>110.21578127372017</v>
      </c>
    </row>
    <row r="9977" spans="2:3" x14ac:dyDescent="0.75">
      <c r="B9977" s="218">
        <v>9914</v>
      </c>
      <c r="C9977" s="217">
        <v>110.7545100221635</v>
      </c>
    </row>
    <row r="9978" spans="2:3" x14ac:dyDescent="0.75">
      <c r="B9978" s="218">
        <v>9915</v>
      </c>
      <c r="C9978" s="217">
        <v>171.81619945079092</v>
      </c>
    </row>
    <row r="9979" spans="2:3" x14ac:dyDescent="0.75">
      <c r="B9979" s="218">
        <v>9916</v>
      </c>
      <c r="C9979" s="217">
        <v>168.46856829196003</v>
      </c>
    </row>
    <row r="9980" spans="2:3" x14ac:dyDescent="0.75">
      <c r="B9980" s="218">
        <v>9917</v>
      </c>
      <c r="C9980" s="217">
        <v>119.69171353295269</v>
      </c>
    </row>
    <row r="9981" spans="2:3" x14ac:dyDescent="0.75">
      <c r="B9981" s="218">
        <v>9918</v>
      </c>
      <c r="C9981" s="217">
        <v>205.3179615729442</v>
      </c>
    </row>
    <row r="9982" spans="2:3" x14ac:dyDescent="0.75">
      <c r="B9982" s="218">
        <v>9919</v>
      </c>
      <c r="C9982" s="217">
        <v>95.484746175072601</v>
      </c>
    </row>
    <row r="9983" spans="2:3" x14ac:dyDescent="0.75">
      <c r="B9983" s="218">
        <v>9920</v>
      </c>
      <c r="C9983" s="217">
        <v>176.85053637696046</v>
      </c>
    </row>
    <row r="9984" spans="2:3" x14ac:dyDescent="0.75">
      <c r="B9984" s="218">
        <v>9921</v>
      </c>
      <c r="C9984" s="217">
        <v>90.6435754581548</v>
      </c>
    </row>
    <row r="9985" spans="2:3" x14ac:dyDescent="0.75">
      <c r="B9985" s="218">
        <v>9922</v>
      </c>
      <c r="C9985" s="217">
        <v>63.678561160466032</v>
      </c>
    </row>
    <row r="9986" spans="2:3" x14ac:dyDescent="0.75">
      <c r="B9986" s="218">
        <v>9923</v>
      </c>
      <c r="C9986" s="217">
        <v>118.82476997278377</v>
      </c>
    </row>
    <row r="9987" spans="2:3" x14ac:dyDescent="0.75">
      <c r="B9987" s="218">
        <v>9924</v>
      </c>
      <c r="C9987" s="217">
        <v>173.71664583429288</v>
      </c>
    </row>
    <row r="9988" spans="2:3" x14ac:dyDescent="0.75">
      <c r="B9988" s="218">
        <v>9925</v>
      </c>
      <c r="C9988" s="217">
        <v>212.01373932328011</v>
      </c>
    </row>
    <row r="9989" spans="2:3" x14ac:dyDescent="0.75">
      <c r="B9989" s="218">
        <v>9926</v>
      </c>
      <c r="C9989" s="217">
        <v>153.71572395848335</v>
      </c>
    </row>
    <row r="9990" spans="2:3" x14ac:dyDescent="0.75">
      <c r="B9990" s="218">
        <v>9927</v>
      </c>
      <c r="C9990" s="217">
        <v>134.73173226320355</v>
      </c>
    </row>
    <row r="9991" spans="2:3" x14ac:dyDescent="0.75">
      <c r="B9991" s="218">
        <v>9928</v>
      </c>
      <c r="C9991" s="217">
        <v>91.565576017421719</v>
      </c>
    </row>
    <row r="9992" spans="2:3" x14ac:dyDescent="0.75">
      <c r="B9992" s="218">
        <v>9929</v>
      </c>
      <c r="C9992" s="217">
        <v>156.07758357853979</v>
      </c>
    </row>
    <row r="9993" spans="2:3" x14ac:dyDescent="0.75">
      <c r="B9993" s="218">
        <v>9930</v>
      </c>
      <c r="C9993" s="217">
        <v>172.80420077252302</v>
      </c>
    </row>
    <row r="9994" spans="2:3" x14ac:dyDescent="0.75">
      <c r="B9994" s="218">
        <v>9931</v>
      </c>
      <c r="C9994" s="217">
        <v>189.52971393007883</v>
      </c>
    </row>
    <row r="9995" spans="2:3" x14ac:dyDescent="0.75">
      <c r="B9995" s="218">
        <v>9932</v>
      </c>
      <c r="C9995" s="217">
        <v>112.2059783270993</v>
      </c>
    </row>
    <row r="9996" spans="2:3" x14ac:dyDescent="0.75">
      <c r="B9996" s="218">
        <v>9933</v>
      </c>
      <c r="C9996" s="217">
        <v>79.278351070128849</v>
      </c>
    </row>
    <row r="9997" spans="2:3" x14ac:dyDescent="0.75">
      <c r="B9997" s="218">
        <v>9934</v>
      </c>
      <c r="C9997" s="217">
        <v>81.437893813153082</v>
      </c>
    </row>
    <row r="9998" spans="2:3" x14ac:dyDescent="0.75">
      <c r="B9998" s="218">
        <v>9935</v>
      </c>
      <c r="C9998" s="217">
        <v>165.38076461801836</v>
      </c>
    </row>
    <row r="9999" spans="2:3" x14ac:dyDescent="0.75">
      <c r="B9999" s="218">
        <v>9936</v>
      </c>
      <c r="C9999" s="217">
        <v>118.07861351295576</v>
      </c>
    </row>
    <row r="10000" spans="2:3" x14ac:dyDescent="0.75">
      <c r="B10000" s="218">
        <v>9937</v>
      </c>
      <c r="C10000" s="217">
        <v>77.251967847387988</v>
      </c>
    </row>
    <row r="10001" spans="2:3" x14ac:dyDescent="0.75">
      <c r="B10001" s="218">
        <v>9938</v>
      </c>
      <c r="C10001" s="217">
        <v>106.31685833603962</v>
      </c>
    </row>
    <row r="10002" spans="2:3" x14ac:dyDescent="0.75">
      <c r="B10002" s="218">
        <v>9939</v>
      </c>
      <c r="C10002" s="217">
        <v>157.23846892524111</v>
      </c>
    </row>
    <row r="10003" spans="2:3" x14ac:dyDescent="0.75">
      <c r="B10003" s="218">
        <v>9940</v>
      </c>
      <c r="C10003" s="217">
        <v>119.87985518437625</v>
      </c>
    </row>
    <row r="10004" spans="2:3" x14ac:dyDescent="0.75">
      <c r="B10004" s="218">
        <v>9941</v>
      </c>
      <c r="C10004" s="217">
        <v>135.80634283297974</v>
      </c>
    </row>
    <row r="10005" spans="2:3" x14ac:dyDescent="0.75">
      <c r="B10005" s="218">
        <v>9942</v>
      </c>
      <c r="C10005" s="217">
        <v>202.87598331241722</v>
      </c>
    </row>
    <row r="10006" spans="2:3" x14ac:dyDescent="0.75">
      <c r="B10006" s="218">
        <v>9943</v>
      </c>
      <c r="C10006" s="217">
        <v>188.61978899164441</v>
      </c>
    </row>
    <row r="10007" spans="2:3" x14ac:dyDescent="0.75">
      <c r="B10007" s="218">
        <v>9944</v>
      </c>
      <c r="C10007" s="217">
        <v>168.77234391221492</v>
      </c>
    </row>
    <row r="10008" spans="2:3" x14ac:dyDescent="0.75">
      <c r="B10008" s="218">
        <v>9945</v>
      </c>
      <c r="C10008" s="217">
        <v>136.20437596075431</v>
      </c>
    </row>
    <row r="10009" spans="2:3" x14ac:dyDescent="0.75">
      <c r="B10009" s="218">
        <v>9946</v>
      </c>
      <c r="C10009" s="217">
        <v>110.11161886134528</v>
      </c>
    </row>
    <row r="10010" spans="2:3" x14ac:dyDescent="0.75">
      <c r="B10010" s="218">
        <v>9947</v>
      </c>
      <c r="C10010" s="217">
        <v>128.54075357049709</v>
      </c>
    </row>
    <row r="10011" spans="2:3" x14ac:dyDescent="0.75">
      <c r="B10011" s="218">
        <v>9948</v>
      </c>
      <c r="C10011" s="217">
        <v>128.27641870654949</v>
      </c>
    </row>
    <row r="10012" spans="2:3" x14ac:dyDescent="0.75">
      <c r="B10012" s="218">
        <v>9949</v>
      </c>
      <c r="C10012" s="217">
        <v>101.59575087603498</v>
      </c>
    </row>
    <row r="10013" spans="2:3" x14ac:dyDescent="0.75">
      <c r="B10013" s="218">
        <v>9950</v>
      </c>
      <c r="C10013" s="217">
        <v>103.50206364298965</v>
      </c>
    </row>
    <row r="10014" spans="2:3" x14ac:dyDescent="0.75">
      <c r="B10014" s="218">
        <v>9951</v>
      </c>
      <c r="C10014" s="217">
        <v>125.19506800782938</v>
      </c>
    </row>
    <row r="10015" spans="2:3" x14ac:dyDescent="0.75">
      <c r="B10015" s="218">
        <v>9952</v>
      </c>
      <c r="C10015" s="217">
        <v>146.78855681245605</v>
      </c>
    </row>
    <row r="10016" spans="2:3" x14ac:dyDescent="0.75">
      <c r="B10016" s="218">
        <v>9953</v>
      </c>
      <c r="C10016" s="217">
        <v>136.07344433206529</v>
      </c>
    </row>
    <row r="10017" spans="2:3" x14ac:dyDescent="0.75">
      <c r="B10017" s="218">
        <v>9954</v>
      </c>
      <c r="C10017" s="217">
        <v>162.84985787822538</v>
      </c>
    </row>
    <row r="10018" spans="2:3" x14ac:dyDescent="0.75">
      <c r="B10018" s="218">
        <v>9955</v>
      </c>
      <c r="C10018" s="217">
        <v>134.07369776615664</v>
      </c>
    </row>
    <row r="10019" spans="2:3" x14ac:dyDescent="0.75">
      <c r="B10019" s="218">
        <v>9956</v>
      </c>
      <c r="C10019" s="217">
        <v>88.709850043967108</v>
      </c>
    </row>
    <row r="10020" spans="2:3" x14ac:dyDescent="0.75">
      <c r="B10020" s="218">
        <v>9957</v>
      </c>
      <c r="C10020" s="217">
        <v>81.433046458737252</v>
      </c>
    </row>
    <row r="10021" spans="2:3" x14ac:dyDescent="0.75">
      <c r="B10021" s="218">
        <v>9958</v>
      </c>
      <c r="C10021" s="217">
        <v>94.512148540688031</v>
      </c>
    </row>
    <row r="10022" spans="2:3" x14ac:dyDescent="0.75">
      <c r="B10022" s="218">
        <v>9959</v>
      </c>
      <c r="C10022" s="217">
        <v>128.85146233047519</v>
      </c>
    </row>
    <row r="10023" spans="2:3" x14ac:dyDescent="0.75">
      <c r="B10023" s="218">
        <v>9960</v>
      </c>
      <c r="C10023" s="217">
        <v>225.47900717187619</v>
      </c>
    </row>
    <row r="10024" spans="2:3" x14ac:dyDescent="0.75">
      <c r="B10024" s="218">
        <v>9961</v>
      </c>
      <c r="C10024" s="217">
        <v>99.654856239299875</v>
      </c>
    </row>
    <row r="10025" spans="2:3" x14ac:dyDescent="0.75">
      <c r="B10025" s="218">
        <v>9962</v>
      </c>
      <c r="C10025" s="217">
        <v>116.78246875623825</v>
      </c>
    </row>
    <row r="10026" spans="2:3" x14ac:dyDescent="0.75">
      <c r="B10026" s="218">
        <v>9963</v>
      </c>
      <c r="C10026" s="217">
        <v>92.306706814428566</v>
      </c>
    </row>
    <row r="10027" spans="2:3" x14ac:dyDescent="0.75">
      <c r="B10027" s="218">
        <v>9964</v>
      </c>
      <c r="C10027" s="217">
        <v>122.25220905275134</v>
      </c>
    </row>
    <row r="10028" spans="2:3" x14ac:dyDescent="0.75">
      <c r="B10028" s="218">
        <v>9965</v>
      </c>
      <c r="C10028" s="217">
        <v>110.51867295917907</v>
      </c>
    </row>
    <row r="10029" spans="2:3" x14ac:dyDescent="0.75">
      <c r="B10029" s="218">
        <v>9966</v>
      </c>
      <c r="C10029" s="217">
        <v>145.19038231901931</v>
      </c>
    </row>
    <row r="10030" spans="2:3" x14ac:dyDescent="0.75">
      <c r="B10030" s="218">
        <v>9967</v>
      </c>
      <c r="C10030" s="217">
        <v>182.39418009128093</v>
      </c>
    </row>
    <row r="10031" spans="2:3" x14ac:dyDescent="0.75">
      <c r="B10031" s="218">
        <v>9968</v>
      </c>
      <c r="C10031" s="217">
        <v>107.75305385706187</v>
      </c>
    </row>
    <row r="10032" spans="2:3" x14ac:dyDescent="0.75">
      <c r="B10032" s="218">
        <v>9969</v>
      </c>
      <c r="C10032" s="217">
        <v>114.96936176752389</v>
      </c>
    </row>
    <row r="10033" spans="2:3" x14ac:dyDescent="0.75">
      <c r="B10033" s="218">
        <v>9970</v>
      </c>
      <c r="C10033" s="217">
        <v>140.13454294630458</v>
      </c>
    </row>
    <row r="10034" spans="2:3" x14ac:dyDescent="0.75">
      <c r="B10034" s="218">
        <v>9971</v>
      </c>
      <c r="C10034" s="217">
        <v>193.47145562621461</v>
      </c>
    </row>
    <row r="10035" spans="2:3" x14ac:dyDescent="0.75">
      <c r="B10035" s="218">
        <v>9972</v>
      </c>
      <c r="C10035" s="217">
        <v>123.96567408199128</v>
      </c>
    </row>
    <row r="10036" spans="2:3" x14ac:dyDescent="0.75">
      <c r="B10036" s="218">
        <v>9973</v>
      </c>
      <c r="C10036" s="217">
        <v>83.079893820793117</v>
      </c>
    </row>
    <row r="10037" spans="2:3" x14ac:dyDescent="0.75">
      <c r="B10037" s="218">
        <v>9974</v>
      </c>
      <c r="C10037" s="217">
        <v>210.98858939134368</v>
      </c>
    </row>
    <row r="10038" spans="2:3" x14ac:dyDescent="0.75">
      <c r="B10038" s="218">
        <v>9975</v>
      </c>
      <c r="C10038" s="217">
        <v>99.842426034470762</v>
      </c>
    </row>
    <row r="10039" spans="2:3" x14ac:dyDescent="0.75">
      <c r="B10039" s="218">
        <v>9976</v>
      </c>
      <c r="C10039" s="217">
        <v>150.94056140501607</v>
      </c>
    </row>
    <row r="10040" spans="2:3" x14ac:dyDescent="0.75">
      <c r="B10040" s="218">
        <v>9977</v>
      </c>
      <c r="C10040" s="217">
        <v>151.02293785218058</v>
      </c>
    </row>
    <row r="10041" spans="2:3" x14ac:dyDescent="0.75">
      <c r="B10041" s="218">
        <v>9978</v>
      </c>
      <c r="C10041" s="217">
        <v>89.384711413576326</v>
      </c>
    </row>
    <row r="10042" spans="2:3" x14ac:dyDescent="0.75">
      <c r="B10042" s="218">
        <v>9979</v>
      </c>
      <c r="C10042" s="217">
        <v>96.754105365257885</v>
      </c>
    </row>
    <row r="10043" spans="2:3" x14ac:dyDescent="0.75">
      <c r="B10043" s="218">
        <v>9980</v>
      </c>
      <c r="C10043" s="217">
        <v>146.32310740049627</v>
      </c>
    </row>
    <row r="10044" spans="2:3" x14ac:dyDescent="0.75">
      <c r="B10044" s="218">
        <v>9981</v>
      </c>
      <c r="C10044" s="217">
        <v>131.45906805905972</v>
      </c>
    </row>
    <row r="10045" spans="2:3" x14ac:dyDescent="0.75">
      <c r="B10045" s="218">
        <v>9982</v>
      </c>
      <c r="C10045" s="217">
        <v>177.88485712992295</v>
      </c>
    </row>
    <row r="10046" spans="2:3" x14ac:dyDescent="0.75">
      <c r="B10046" s="218">
        <v>9983</v>
      </c>
      <c r="C10046" s="217">
        <v>162.74089199677121</v>
      </c>
    </row>
    <row r="10047" spans="2:3" x14ac:dyDescent="0.75">
      <c r="B10047" s="218">
        <v>9984</v>
      </c>
      <c r="C10047" s="217">
        <v>101.68719565240798</v>
      </c>
    </row>
    <row r="10048" spans="2:3" x14ac:dyDescent="0.75">
      <c r="B10048" s="218">
        <v>9985</v>
      </c>
      <c r="C10048" s="217">
        <v>157.57990201508321</v>
      </c>
    </row>
    <row r="10049" spans="2:3" x14ac:dyDescent="0.75">
      <c r="B10049" s="218">
        <v>9986</v>
      </c>
      <c r="C10049" s="217">
        <v>113.0751690137527</v>
      </c>
    </row>
    <row r="10050" spans="2:3" x14ac:dyDescent="0.75">
      <c r="B10050" s="218">
        <v>9987</v>
      </c>
      <c r="C10050" s="217">
        <v>104.42989943007412</v>
      </c>
    </row>
    <row r="10051" spans="2:3" x14ac:dyDescent="0.75">
      <c r="B10051" s="218">
        <v>9988</v>
      </c>
      <c r="C10051" s="217">
        <v>105.65676916505393</v>
      </c>
    </row>
    <row r="10052" spans="2:3" x14ac:dyDescent="0.75">
      <c r="B10052" s="218">
        <v>9989</v>
      </c>
      <c r="C10052" s="217">
        <v>69.507725529512911</v>
      </c>
    </row>
    <row r="10053" spans="2:3" x14ac:dyDescent="0.75">
      <c r="B10053" s="218">
        <v>9990</v>
      </c>
      <c r="C10053" s="217">
        <v>113.62002095206076</v>
      </c>
    </row>
    <row r="10054" spans="2:3" x14ac:dyDescent="0.75">
      <c r="B10054" s="218">
        <v>9991</v>
      </c>
      <c r="C10054" s="217">
        <v>122.30521834106933</v>
      </c>
    </row>
    <row r="10055" spans="2:3" x14ac:dyDescent="0.75">
      <c r="B10055" s="218">
        <v>9992</v>
      </c>
      <c r="C10055" s="217">
        <v>107.41270228422347</v>
      </c>
    </row>
    <row r="10056" spans="2:3" x14ac:dyDescent="0.75">
      <c r="B10056" s="218">
        <v>9993</v>
      </c>
      <c r="C10056" s="217">
        <v>132.39099744444775</v>
      </c>
    </row>
    <row r="10057" spans="2:3" x14ac:dyDescent="0.75">
      <c r="B10057" s="218">
        <v>9994</v>
      </c>
      <c r="C10057" s="217">
        <v>234.46981364856168</v>
      </c>
    </row>
    <row r="10058" spans="2:3" x14ac:dyDescent="0.75">
      <c r="B10058" s="218">
        <v>9995</v>
      </c>
      <c r="C10058" s="217">
        <v>101.06144417180909</v>
      </c>
    </row>
    <row r="10059" spans="2:3" x14ac:dyDescent="0.75">
      <c r="B10059" s="218">
        <v>9996</v>
      </c>
      <c r="C10059" s="217">
        <v>107.99699794019995</v>
      </c>
    </row>
    <row r="10060" spans="2:3" x14ac:dyDescent="0.75">
      <c r="B10060" s="218">
        <v>9997</v>
      </c>
      <c r="C10060" s="217">
        <v>156.04048893318785</v>
      </c>
    </row>
    <row r="10061" spans="2:3" x14ac:dyDescent="0.75">
      <c r="B10061" s="218">
        <v>9998</v>
      </c>
      <c r="C10061" s="217">
        <v>170.75995499961167</v>
      </c>
    </row>
    <row r="10062" spans="2:3" x14ac:dyDescent="0.75">
      <c r="B10062" s="218">
        <v>9999</v>
      </c>
      <c r="C10062" s="217">
        <v>124.67285873007047</v>
      </c>
    </row>
    <row r="10063" spans="2:3" x14ac:dyDescent="0.75">
      <c r="B10063" s="218">
        <v>10000</v>
      </c>
      <c r="C10063" s="217">
        <v>140.92209543900981</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IF($B$7=VLookups!$A$58,TRUE,FALSE)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IF($B$7=VLookups!$A$58,TRUE,FALSE)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IF($B$7=VLookups!$A$58,TRUE,FALSE)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IF($B$7=VLookups!$A$58,TRUE,FALSE)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IF($B$7=VLookups!$A$58,TRUE,FALSE)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IF($B$7=VLookups!$A$58,TRUE,FALSE)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IF($B$7=VLookups!$A$58,TRUE,FALSE)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IF($B$7=VLookups!$A$58,TRUE,FALSE)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IF($B$7=VLookups!$A$58,TRUE,FALSE)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IF($B$7=VLookups!$A$58,TRUE,FALSE)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IF($B$7=VLookups!$A$58,TRUE,FALSE)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IF($B$7=VLookups!$A$58,TRUE,FALSE)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IF($B$7=VLookups!$A$58,TRUE,FALSE)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IF($B$7=VLookups!$A$58,TRUE,FALSE)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IF($B$7=VLookups!$A$58,TRUE,FALSE)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VLookups!$A$53:$A$54</xm:f>
          </x14:formula1>
          <xm:sqref>P1:Q1</xm:sqref>
        </x14:dataValidation>
        <x14:dataValidation type="list" allowBlank="1" showInputMessage="1" showErrorMessage="1" xr:uid="{D82B7480-A4DB-4F68-87C6-9446969F2FCB}">
          <x14:formula1>
            <xm:f>VLookups!$A$58:$A$59</xm:f>
          </x14:formula1>
          <xm:sqref>B7:D7</xm:sqref>
        </x14:dataValidation>
        <x14:dataValidation type="list" allowBlank="1" showInputMessage="1" showErrorMessage="1" xr:uid="{E3107210-D380-488B-950F-650AF0701B79}">
          <x14:formula1>
            <xm:f>VLookups!$A$17:$A$18</xm:f>
          </x14:formula1>
          <xm:sqref>C3</xm:sqref>
        </x14:dataValidation>
        <x14:dataValidation type="list" allowBlank="1" showInputMessage="1" showErrorMessage="1" xr:uid="{F8F48535-2F26-4A71-A3DF-CC6743A155A9}">
          <x14:formula1>
            <xm:f>VLookups!$A$73:$A$80</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721</v>
      </c>
      <c r="C1" s="304"/>
      <c r="D1" s="303"/>
      <c r="E1" s="304"/>
      <c r="F1" s="279"/>
      <c r="G1" s="5"/>
      <c r="H1" s="5"/>
      <c r="I1" s="5"/>
      <c r="J1" s="5"/>
      <c r="K1" s="5"/>
      <c r="L1" s="5"/>
      <c r="M1" s="5"/>
      <c r="N1" s="5"/>
      <c r="O1" s="5"/>
      <c r="P1" s="5"/>
      <c r="Q1" s="144"/>
      <c r="R1" s="197" t="s">
        <v>142</v>
      </c>
      <c r="S1" s="197" t="s">
        <v>143</v>
      </c>
      <c r="T1" s="197" t="s">
        <v>144</v>
      </c>
    </row>
    <row r="2" spans="1:21" x14ac:dyDescent="0.75">
      <c r="A2" s="2"/>
      <c r="B2" s="5"/>
      <c r="C2" s="198" t="s">
        <v>142</v>
      </c>
      <c r="D2" s="198" t="s">
        <v>143</v>
      </c>
      <c r="E2" s="198" t="s">
        <v>144</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154</v>
      </c>
    </row>
    <row r="3" spans="1:21" x14ac:dyDescent="0.75">
      <c r="A3" s="5"/>
      <c r="B3" s="145" t="s">
        <v>82</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75">
      <c r="A4" s="5"/>
      <c r="B4" s="145" t="s">
        <v>83</v>
      </c>
      <c r="C4" s="202">
        <v>2</v>
      </c>
      <c r="D4" s="203"/>
      <c r="E4" s="203"/>
      <c r="F4" s="146" t="s">
        <v>84</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75">
      <c r="A5" s="5"/>
      <c r="B5" s="145" t="s">
        <v>85</v>
      </c>
      <c r="C5" s="204">
        <v>18</v>
      </c>
      <c r="D5" s="205"/>
      <c r="E5" s="205"/>
      <c r="F5" s="146" t="s">
        <v>98</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75">
      <c r="A6" s="5"/>
      <c r="B6" s="145" t="s">
        <v>86</v>
      </c>
      <c r="C6" s="233" t="s">
        <v>1</v>
      </c>
      <c r="D6" s="234"/>
      <c r="E6" s="234"/>
      <c r="F6" s="146" t="s">
        <v>87</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75">
      <c r="A7" s="5"/>
      <c r="B7" s="145" t="s">
        <v>88</v>
      </c>
      <c r="C7" s="202">
        <v>10</v>
      </c>
      <c r="D7" s="203"/>
      <c r="E7" s="203"/>
      <c r="F7" s="146" t="s">
        <v>99</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75">
      <c r="A8" s="5"/>
      <c r="B8" s="145" t="s">
        <v>89</v>
      </c>
      <c r="C8" s="202">
        <v>30</v>
      </c>
      <c r="D8" s="203"/>
      <c r="E8" s="203"/>
      <c r="F8" s="146" t="s">
        <v>100</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75">
      <c r="A9" s="5"/>
      <c r="B9" s="145" t="s">
        <v>146</v>
      </c>
      <c r="C9" s="204">
        <v>200</v>
      </c>
      <c r="D9" s="205"/>
      <c r="E9" s="205"/>
      <c r="F9" s="146" t="s">
        <v>101</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75">
      <c r="A10" s="5"/>
      <c r="B10" s="145" t="s">
        <v>147</v>
      </c>
      <c r="C10" s="206">
        <v>0.5</v>
      </c>
      <c r="D10" s="207">
        <v>0.8</v>
      </c>
      <c r="E10" s="207">
        <v>0.9</v>
      </c>
      <c r="F10" s="146" t="s">
        <v>148</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75">
      <c r="A11" s="5"/>
      <c r="B11" s="150" t="s">
        <v>106</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107</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75">
      <c r="A12" s="5"/>
      <c r="B12" s="145" t="s">
        <v>90</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102</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75">
      <c r="A13" s="5"/>
      <c r="B13" s="145" t="s">
        <v>91</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103</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75">
      <c r="A14" s="5"/>
      <c r="B14" s="247" t="s">
        <v>683</v>
      </c>
      <c r="C14" s="311"/>
      <c r="D14" s="311"/>
      <c r="E14" s="311"/>
      <c r="F14" s="248" t="s">
        <v>688</v>
      </c>
      <c r="G14" s="5"/>
      <c r="H14" s="5"/>
      <c r="I14" s="5"/>
      <c r="J14" s="5"/>
      <c r="K14" s="5"/>
      <c r="L14" s="5"/>
      <c r="M14" s="5"/>
      <c r="N14" s="5"/>
      <c r="O14" s="5"/>
      <c r="P14" s="5"/>
      <c r="Q14" s="144"/>
      <c r="R14" s="20"/>
      <c r="S14" s="20"/>
      <c r="T14" s="20"/>
    </row>
    <row r="15" spans="1:21" x14ac:dyDescent="0.75">
      <c r="A15" s="5"/>
      <c r="B15" s="145" t="s">
        <v>92</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104</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75">
      <c r="A16" s="5"/>
      <c r="B16" s="145" t="s">
        <v>93</v>
      </c>
      <c r="C16" s="312">
        <f>IF(OR(C9="",C15=""),"",C9/C15)</f>
        <v>10.714285714285714</v>
      </c>
      <c r="D16" s="313">
        <f>IF(OR($C$9="",$C$15=""),"",IF(ISBLANK(D9),$C$9,D9)/IF(ISBLANK(D15),$C$15,D15))</f>
        <v>242.6311362231082</v>
      </c>
      <c r="E16" s="313">
        <f>IF(OR($C$9="",$C$15=""),"",IF(ISBLANK(E9),$C$9,E9)/IF(ISBLANK(E15),$C$15,E15))</f>
        <v>-23.523249993612225</v>
      </c>
      <c r="F16" s="146" t="s">
        <v>145</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75">
      <c r="A17" s="5"/>
      <c r="B17" s="247" t="s">
        <v>730</v>
      </c>
      <c r="C17" s="311">
        <v>0.3</v>
      </c>
      <c r="D17" s="311"/>
      <c r="E17" s="311"/>
      <c r="F17" s="248" t="s">
        <v>729</v>
      </c>
      <c r="G17" s="5"/>
      <c r="H17" s="5"/>
      <c r="I17" s="5"/>
      <c r="J17" s="5"/>
      <c r="K17" s="5"/>
      <c r="L17" s="5"/>
      <c r="M17" s="5"/>
      <c r="N17" s="5"/>
      <c r="O17" s="5"/>
      <c r="P17" s="5"/>
      <c r="Q17" s="144"/>
      <c r="R17" s="20"/>
      <c r="S17" s="20"/>
      <c r="T17" s="20"/>
    </row>
    <row r="18" spans="1:20" x14ac:dyDescent="0.75">
      <c r="A18" s="5"/>
      <c r="B18" s="145" t="s">
        <v>94</v>
      </c>
      <c r="C18" s="210">
        <f>IF(OR(C4="",C16=""),"",C4*ROUND(C16+C17,0))</f>
        <v>22</v>
      </c>
      <c r="D18" s="211">
        <f>IF(OR($C$4="",$C$16=""),"",IF(ISBLANK(D4),$C$4,D4)*ROUND(IF(ISBLANK(D16),$C$16,D16)+(IF(ISBLANK(D17),$C$17,D17)),0))</f>
        <v>486</v>
      </c>
      <c r="E18" s="211">
        <f>IF(OR($C$4="",$C$16=""),"",IF(ISBLANK(E4),$C$4,E4)*ROUND(IF(ISBLANK(E16),$C$16,E16)+(IF(ISBLANK(E17),$C$17,E17)),0))</f>
        <v>-46</v>
      </c>
      <c r="F18" s="146" t="s">
        <v>95</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7" t="s">
        <v>727</v>
      </c>
      <c r="C19" s="203"/>
      <c r="D19" s="203"/>
      <c r="E19" s="203"/>
      <c r="F19" s="248" t="s">
        <v>728</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75">
      <c r="A20" s="5"/>
      <c r="B20" s="145" t="s">
        <v>96</v>
      </c>
      <c r="C20" s="212">
        <f>IF(C18="","",C18*7+C19)</f>
        <v>154</v>
      </c>
      <c r="D20" s="213">
        <f>IF($C$18="","",IF(ISBLANK(D18),$C$18,D18)*7+IF(ISBLANK(D19),$C$19,D19))</f>
        <v>3402</v>
      </c>
      <c r="E20" s="213">
        <f>IF($C$18="","",IF(ISBLANK(E18),$C$18,E18)*7+IF(ISBLANK(E19),$C$19,E19))</f>
        <v>-322</v>
      </c>
      <c r="F20" s="148" t="s">
        <v>97</v>
      </c>
      <c r="G20" s="5"/>
      <c r="H20" s="5"/>
      <c r="I20" s="5"/>
      <c r="J20" s="5"/>
      <c r="K20" s="5"/>
      <c r="L20" s="5"/>
      <c r="M20" s="5"/>
      <c r="N20" s="5"/>
      <c r="O20" s="5"/>
      <c r="P20" s="5"/>
      <c r="Q20" s="144">
        <f t="shared" si="3"/>
        <v>17</v>
      </c>
      <c r="R20" s="20" t="str">
        <f t="shared" si="5"/>
        <v/>
      </c>
      <c r="S20" s="20">
        <f t="shared" si="6"/>
        <v>449.44000000000011</v>
      </c>
      <c r="T20" s="20" t="str">
        <f t="shared" si="7"/>
        <v/>
      </c>
    </row>
    <row r="21" spans="1:20" ht="18.5" x14ac:dyDescent="0.9">
      <c r="A21" s="5"/>
      <c r="B21" s="145" t="s">
        <v>149</v>
      </c>
      <c r="C21" s="310">
        <f>IF(OR(C3="",C20=""),"",C3+C20)</f>
        <v>44137</v>
      </c>
      <c r="D21" s="310">
        <f>IF(OR($C$3="",$C$20=""),"",IF(ISBLANK(D3),$C$3,D3)+IF(ISBLANK(D20),$C$20,D20))</f>
        <v>47385</v>
      </c>
      <c r="E21" s="310">
        <f>IF(OR($C$3="",$C$20=""),"",IF(ISBLANK(E3),$C$3,E3)+IF(ISBLANK(E20),$C$20,E20))</f>
        <v>43661</v>
      </c>
      <c r="F21" s="146" t="s">
        <v>105</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75">
      <c r="A22" s="2"/>
      <c r="B22" s="5"/>
      <c r="C22" s="327" t="s">
        <v>741</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0.5.4 – © 2015-2021,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75">
      <c r="A24" s="2"/>
      <c r="B24" s="382" t="s">
        <v>80</v>
      </c>
      <c r="C24" s="382"/>
      <c r="D24" s="382"/>
      <c r="E24" s="382"/>
      <c r="F24" s="382"/>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75">
      <c r="A25" s="2"/>
      <c r="B25" s="382" t="s">
        <v>81</v>
      </c>
      <c r="C25" s="382"/>
      <c r="D25" s="382"/>
      <c r="E25" s="382"/>
      <c r="F25" s="382"/>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75">
      <c r="A26" s="2"/>
      <c r="B26" s="382" t="s">
        <v>60</v>
      </c>
      <c r="C26" s="382"/>
      <c r="D26" s="382"/>
      <c r="E26" s="382"/>
      <c r="F26" s="382"/>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75">
      <c r="A27" s="2"/>
      <c r="B27" s="382" t="s">
        <v>139</v>
      </c>
      <c r="C27" s="382"/>
      <c r="D27" s="382"/>
      <c r="E27" s="382"/>
      <c r="F27" s="382"/>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75">
      <c r="A28" s="2"/>
      <c r="B28" s="382" t="s">
        <v>732</v>
      </c>
      <c r="C28" s="382"/>
      <c r="D28" s="382"/>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75">
      <c r="A29" s="2"/>
      <c r="B29" s="139" t="s">
        <v>137</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7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75">
      <c r="A31" s="19"/>
      <c r="B31" s="139" t="s">
        <v>136</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75">
      <c r="A32" s="19"/>
      <c r="B32" s="139" t="s">
        <v>138</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75">
      <c r="A33" s="19"/>
      <c r="B33" s="139" t="s">
        <v>671</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75">
      <c r="A34" s="19"/>
      <c r="B34" s="139" t="s">
        <v>672</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7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75">
      <c r="A36" s="2"/>
      <c r="B36" s="139" t="s">
        <v>673</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7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75">
      <c r="B38" s="383" t="s">
        <v>677</v>
      </c>
      <c r="C38" s="383"/>
      <c r="D38" s="235"/>
      <c r="E38" s="235"/>
      <c r="F38" s="235"/>
      <c r="G38" s="235"/>
      <c r="H38" s="235"/>
      <c r="Q38" s="144" t="e">
        <f t="shared" si="3"/>
        <v>#REF!</v>
      </c>
      <c r="R38" s="20" t="e">
        <f t="shared" si="5"/>
        <v>#REF!</v>
      </c>
      <c r="S38" s="20" t="e">
        <f t="shared" si="6"/>
        <v>#REF!</v>
      </c>
      <c r="T38" s="20" t="e">
        <f t="shared" si="7"/>
        <v>#REF!</v>
      </c>
    </row>
    <row r="39" spans="1:20" x14ac:dyDescent="0.75">
      <c r="Q39" s="144" t="e">
        <f t="shared" si="3"/>
        <v>#REF!</v>
      </c>
      <c r="R39" s="20" t="e">
        <f t="shared" si="5"/>
        <v>#REF!</v>
      </c>
      <c r="S39" s="20" t="e">
        <f t="shared" si="6"/>
        <v>#REF!</v>
      </c>
      <c r="T39" s="20" t="e">
        <f t="shared" si="7"/>
        <v>#REF!</v>
      </c>
    </row>
    <row r="40" spans="1:20" x14ac:dyDescent="0.75">
      <c r="Q40" s="144" t="e">
        <f t="shared" si="3"/>
        <v>#REF!</v>
      </c>
      <c r="R40" s="20" t="e">
        <f t="shared" si="5"/>
        <v>#REF!</v>
      </c>
      <c r="S40" s="20" t="e">
        <f t="shared" si="6"/>
        <v>#REF!</v>
      </c>
      <c r="T40" s="20" t="e">
        <f t="shared" si="7"/>
        <v>#REF!</v>
      </c>
    </row>
    <row r="41" spans="1:20" x14ac:dyDescent="0.75">
      <c r="Q41" s="144" t="e">
        <f t="shared" si="3"/>
        <v>#REF!</v>
      </c>
      <c r="R41" s="20" t="e">
        <f t="shared" si="5"/>
        <v>#REF!</v>
      </c>
      <c r="S41" s="20" t="e">
        <f t="shared" si="6"/>
        <v>#REF!</v>
      </c>
      <c r="T41" s="20" t="e">
        <f t="shared" si="7"/>
        <v>#REF!</v>
      </c>
    </row>
    <row r="42" spans="1:20" x14ac:dyDescent="0.75">
      <c r="Q42" s="144" t="e">
        <f t="shared" si="3"/>
        <v>#REF!</v>
      </c>
      <c r="R42" s="20" t="e">
        <f t="shared" si="5"/>
        <v>#REF!</v>
      </c>
      <c r="S42" s="20" t="e">
        <f t="shared" si="6"/>
        <v>#REF!</v>
      </c>
      <c r="T42" s="20" t="e">
        <f t="shared" si="7"/>
        <v>#REF!</v>
      </c>
    </row>
    <row r="43" spans="1:20" x14ac:dyDescent="0.75">
      <c r="Q43" s="144" t="e">
        <f t="shared" si="3"/>
        <v>#REF!</v>
      </c>
      <c r="R43" s="20" t="e">
        <f t="shared" si="5"/>
        <v>#REF!</v>
      </c>
      <c r="S43" s="20" t="e">
        <f t="shared" si="6"/>
        <v>#REF!</v>
      </c>
      <c r="T43" s="20" t="e">
        <f t="shared" si="7"/>
        <v>#REF!</v>
      </c>
    </row>
    <row r="44" spans="1:20" x14ac:dyDescent="0.75">
      <c r="Q44" s="144" t="e">
        <f t="shared" si="3"/>
        <v>#REF!</v>
      </c>
      <c r="R44" s="20" t="e">
        <f t="shared" si="5"/>
        <v>#REF!</v>
      </c>
      <c r="S44" s="20" t="e">
        <f t="shared" si="6"/>
        <v>#REF!</v>
      </c>
      <c r="T44" s="20" t="e">
        <f t="shared" si="7"/>
        <v>#REF!</v>
      </c>
    </row>
    <row r="45" spans="1:20" x14ac:dyDescent="0.75">
      <c r="Q45" s="144" t="e">
        <f t="shared" si="3"/>
        <v>#REF!</v>
      </c>
      <c r="R45" s="20" t="e">
        <f t="shared" si="5"/>
        <v>#REF!</v>
      </c>
      <c r="S45" s="20" t="e">
        <f t="shared" si="6"/>
        <v>#REF!</v>
      </c>
      <c r="T45" s="20" t="e">
        <f t="shared" si="7"/>
        <v>#REF!</v>
      </c>
    </row>
    <row r="46" spans="1:20" x14ac:dyDescent="0.75">
      <c r="Q46" s="144" t="e">
        <f t="shared" si="3"/>
        <v>#REF!</v>
      </c>
      <c r="R46" s="20" t="e">
        <f t="shared" si="5"/>
        <v>#REF!</v>
      </c>
      <c r="S46" s="20" t="e">
        <f t="shared" si="6"/>
        <v>#REF!</v>
      </c>
      <c r="T46" s="20" t="e">
        <f t="shared" si="7"/>
        <v>#REF!</v>
      </c>
    </row>
    <row r="47" spans="1:20" x14ac:dyDescent="0.75">
      <c r="A47"/>
      <c r="Q47" s="144" t="e">
        <f t="shared" si="3"/>
        <v>#REF!</v>
      </c>
      <c r="R47" s="20" t="e">
        <f t="shared" si="5"/>
        <v>#REF!</v>
      </c>
      <c r="S47" s="20" t="e">
        <f t="shared" si="6"/>
        <v>#REF!</v>
      </c>
      <c r="T47" s="20" t="e">
        <f t="shared" si="7"/>
        <v>#REF!</v>
      </c>
    </row>
    <row r="48" spans="1:20" x14ac:dyDescent="0.75">
      <c r="A48"/>
      <c r="Q48" s="144" t="e">
        <f t="shared" si="3"/>
        <v>#REF!</v>
      </c>
      <c r="R48" s="20" t="e">
        <f t="shared" si="5"/>
        <v>#REF!</v>
      </c>
      <c r="S48" s="20" t="e">
        <f t="shared" si="6"/>
        <v>#REF!</v>
      </c>
      <c r="T48" s="20" t="e">
        <f t="shared" si="7"/>
        <v>#REF!</v>
      </c>
    </row>
    <row r="49" spans="1:20" x14ac:dyDescent="0.75">
      <c r="A49"/>
      <c r="Q49" s="144" t="e">
        <f t="shared" si="3"/>
        <v>#REF!</v>
      </c>
      <c r="R49" s="20" t="e">
        <f t="shared" si="5"/>
        <v>#REF!</v>
      </c>
      <c r="S49" s="20" t="e">
        <f t="shared" si="6"/>
        <v>#REF!</v>
      </c>
      <c r="T49" s="20" t="e">
        <f t="shared" si="7"/>
        <v>#REF!</v>
      </c>
    </row>
    <row r="50" spans="1:20" x14ac:dyDescent="0.7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4" t="e">
        <f t="shared" si="3"/>
        <v>#REF!</v>
      </c>
      <c r="R51" s="20" t="e">
        <f t="shared" si="8"/>
        <v>#REF!</v>
      </c>
      <c r="S51" s="20" t="e">
        <f t="shared" si="9"/>
        <v>#REF!</v>
      </c>
      <c r="T51" s="20" t="e">
        <f t="shared" si="10"/>
        <v>#REF!</v>
      </c>
    </row>
    <row r="52" spans="1:20" x14ac:dyDescent="0.75">
      <c r="A52"/>
      <c r="Q52" s="144" t="e">
        <f t="shared" si="3"/>
        <v>#REF!</v>
      </c>
      <c r="R52" s="20" t="e">
        <f t="shared" si="8"/>
        <v>#REF!</v>
      </c>
      <c r="S52" s="20" t="e">
        <f t="shared" si="9"/>
        <v>#REF!</v>
      </c>
      <c r="T52" s="20" t="e">
        <f t="shared" si="10"/>
        <v>#REF!</v>
      </c>
    </row>
    <row r="53" spans="1:20" x14ac:dyDescent="0.75">
      <c r="A53"/>
      <c r="Q53" s="144" t="e">
        <f t="shared" si="3"/>
        <v>#REF!</v>
      </c>
      <c r="R53" s="20" t="e">
        <f t="shared" si="8"/>
        <v>#REF!</v>
      </c>
      <c r="S53" s="20" t="e">
        <f t="shared" si="9"/>
        <v>#REF!</v>
      </c>
      <c r="T53" s="20" t="e">
        <f t="shared" si="10"/>
        <v>#REF!</v>
      </c>
    </row>
    <row r="54" spans="1:20" x14ac:dyDescent="0.75">
      <c r="A54"/>
      <c r="Q54" s="144" t="e">
        <f t="shared" si="3"/>
        <v>#REF!</v>
      </c>
      <c r="R54" s="20" t="e">
        <f t="shared" si="8"/>
        <v>#REF!</v>
      </c>
      <c r="S54" s="20" t="e">
        <f t="shared" si="9"/>
        <v>#REF!</v>
      </c>
      <c r="T54" s="20" t="e">
        <f t="shared" si="10"/>
        <v>#REF!</v>
      </c>
    </row>
    <row r="55" spans="1:20" x14ac:dyDescent="0.75">
      <c r="A55"/>
      <c r="Q55" s="144" t="e">
        <f t="shared" si="3"/>
        <v>#REF!</v>
      </c>
      <c r="R55" s="20" t="e">
        <f t="shared" si="8"/>
        <v>#REF!</v>
      </c>
      <c r="S55" s="20" t="e">
        <f t="shared" si="9"/>
        <v>#REF!</v>
      </c>
      <c r="T55" s="20" t="e">
        <f t="shared" si="10"/>
        <v>#REF!</v>
      </c>
    </row>
    <row r="56" spans="1:20" x14ac:dyDescent="0.75">
      <c r="A56"/>
      <c r="Q56" s="144" t="e">
        <f t="shared" si="3"/>
        <v>#REF!</v>
      </c>
      <c r="R56" s="20" t="e">
        <f t="shared" si="8"/>
        <v>#REF!</v>
      </c>
      <c r="S56" s="20" t="e">
        <f t="shared" si="9"/>
        <v>#REF!</v>
      </c>
      <c r="T56" s="20" t="e">
        <f t="shared" si="10"/>
        <v>#REF!</v>
      </c>
    </row>
    <row r="57" spans="1:20" x14ac:dyDescent="0.75">
      <c r="A57"/>
      <c r="Q57" s="144" t="e">
        <f t="shared" si="3"/>
        <v>#REF!</v>
      </c>
      <c r="R57" s="20" t="e">
        <f t="shared" si="8"/>
        <v>#REF!</v>
      </c>
      <c r="S57" s="20" t="e">
        <f t="shared" si="9"/>
        <v>#REF!</v>
      </c>
      <c r="T57" s="20" t="e">
        <f t="shared" si="10"/>
        <v>#REF!</v>
      </c>
    </row>
    <row r="58" spans="1:20" x14ac:dyDescent="0.75">
      <c r="A58"/>
      <c r="Q58" s="144" t="e">
        <f t="shared" si="3"/>
        <v>#REF!</v>
      </c>
      <c r="R58" s="20" t="e">
        <f t="shared" si="8"/>
        <v>#REF!</v>
      </c>
      <c r="S58" s="20" t="e">
        <f t="shared" si="9"/>
        <v>#REF!</v>
      </c>
      <c r="T58" s="20" t="e">
        <f t="shared" si="10"/>
        <v>#REF!</v>
      </c>
    </row>
    <row r="59" spans="1:20" x14ac:dyDescent="0.75">
      <c r="A59"/>
      <c r="Q59" s="144" t="e">
        <f t="shared" si="3"/>
        <v>#REF!</v>
      </c>
      <c r="R59" s="20" t="e">
        <f t="shared" si="8"/>
        <v>#REF!</v>
      </c>
      <c r="S59" s="20" t="e">
        <f t="shared" si="9"/>
        <v>#REF!</v>
      </c>
      <c r="T59" s="20" t="e">
        <f t="shared" si="10"/>
        <v>#REF!</v>
      </c>
    </row>
    <row r="60" spans="1:20" x14ac:dyDescent="0.75">
      <c r="A60"/>
      <c r="Q60" s="144" t="e">
        <f t="shared" si="3"/>
        <v>#REF!</v>
      </c>
      <c r="R60" s="20" t="e">
        <f t="shared" si="8"/>
        <v>#REF!</v>
      </c>
      <c r="S60" s="20" t="e">
        <f t="shared" si="9"/>
        <v>#REF!</v>
      </c>
      <c r="T60" s="20" t="e">
        <f t="shared" si="10"/>
        <v>#REF!</v>
      </c>
    </row>
    <row r="61" spans="1:20" x14ac:dyDescent="0.75">
      <c r="A61"/>
      <c r="Q61" s="144" t="e">
        <f t="shared" si="3"/>
        <v>#REF!</v>
      </c>
      <c r="R61" s="20" t="e">
        <f t="shared" si="8"/>
        <v>#REF!</v>
      </c>
      <c r="S61" s="20" t="e">
        <f t="shared" si="9"/>
        <v>#REF!</v>
      </c>
      <c r="T61" s="20" t="e">
        <f t="shared" si="10"/>
        <v>#REF!</v>
      </c>
    </row>
    <row r="62" spans="1:20" x14ac:dyDescent="0.75">
      <c r="A62"/>
      <c r="Q62" s="144" t="e">
        <f t="shared" si="3"/>
        <v>#REF!</v>
      </c>
      <c r="R62" s="20" t="e">
        <f t="shared" si="8"/>
        <v>#REF!</v>
      </c>
      <c r="S62" s="20" t="e">
        <f t="shared" si="9"/>
        <v>#REF!</v>
      </c>
      <c r="T62" s="20" t="e">
        <f t="shared" si="10"/>
        <v>#REF!</v>
      </c>
    </row>
    <row r="63" spans="1:20" x14ac:dyDescent="0.75">
      <c r="A63"/>
      <c r="Q63" s="144" t="e">
        <f t="shared" si="3"/>
        <v>#REF!</v>
      </c>
      <c r="R63" s="20" t="e">
        <f t="shared" si="8"/>
        <v>#REF!</v>
      </c>
      <c r="S63" s="20" t="e">
        <f t="shared" si="9"/>
        <v>#REF!</v>
      </c>
      <c r="T63" s="20" t="e">
        <f t="shared" si="10"/>
        <v>#REF!</v>
      </c>
    </row>
    <row r="64" spans="1:20" x14ac:dyDescent="0.75">
      <c r="A64"/>
      <c r="Q64" s="144" t="e">
        <f t="shared" si="3"/>
        <v>#REF!</v>
      </c>
      <c r="R64" s="20" t="e">
        <f t="shared" si="8"/>
        <v>#REF!</v>
      </c>
      <c r="S64" s="20" t="e">
        <f t="shared" si="9"/>
        <v>#REF!</v>
      </c>
      <c r="T64" s="20" t="e">
        <f t="shared" si="10"/>
        <v>#REF!</v>
      </c>
    </row>
    <row r="65" spans="1:20" x14ac:dyDescent="0.75">
      <c r="A65"/>
      <c r="Q65" s="144" t="e">
        <f t="shared" si="3"/>
        <v>#REF!</v>
      </c>
      <c r="R65" s="20" t="e">
        <f t="shared" si="8"/>
        <v>#REF!</v>
      </c>
      <c r="S65" s="20" t="e">
        <f t="shared" si="9"/>
        <v>#REF!</v>
      </c>
      <c r="T65" s="20" t="e">
        <f t="shared" si="10"/>
        <v>#REF!</v>
      </c>
    </row>
    <row r="66" spans="1:20" x14ac:dyDescent="0.75">
      <c r="A66"/>
      <c r="Q66" s="144" t="e">
        <f t="shared" si="3"/>
        <v>#REF!</v>
      </c>
      <c r="R66" s="20" t="e">
        <f t="shared" si="8"/>
        <v>#REF!</v>
      </c>
      <c r="S66" s="20" t="e">
        <f t="shared" si="9"/>
        <v>#REF!</v>
      </c>
      <c r="T66" s="20" t="e">
        <f t="shared" si="10"/>
        <v>#REF!</v>
      </c>
    </row>
    <row r="67" spans="1:20" x14ac:dyDescent="0.75">
      <c r="A67"/>
      <c r="Q67" s="144" t="e">
        <f t="shared" si="3"/>
        <v>#REF!</v>
      </c>
      <c r="R67" s="20" t="e">
        <f t="shared" si="8"/>
        <v>#REF!</v>
      </c>
      <c r="S67" s="20" t="e">
        <f t="shared" si="9"/>
        <v>#REF!</v>
      </c>
      <c r="T67" s="20" t="e">
        <f t="shared" si="10"/>
        <v>#REF!</v>
      </c>
    </row>
    <row r="68" spans="1:20" x14ac:dyDescent="0.75">
      <c r="A68"/>
      <c r="Q68" s="144" t="e">
        <f t="shared" si="3"/>
        <v>#REF!</v>
      </c>
      <c r="R68" s="20" t="e">
        <f t="shared" si="8"/>
        <v>#REF!</v>
      </c>
      <c r="S68" s="20" t="e">
        <f t="shared" si="9"/>
        <v>#REF!</v>
      </c>
      <c r="T68" s="20" t="e">
        <f t="shared" si="10"/>
        <v>#REF!</v>
      </c>
    </row>
    <row r="69" spans="1:20" x14ac:dyDescent="0.75">
      <c r="A69"/>
      <c r="Q69" s="144" t="e">
        <f t="shared" ref="Q69:Q102" si="11">Q68+1</f>
        <v>#REF!</v>
      </c>
      <c r="R69" s="20" t="e">
        <f t="shared" si="8"/>
        <v>#REF!</v>
      </c>
      <c r="S69" s="20" t="e">
        <f t="shared" si="9"/>
        <v>#REF!</v>
      </c>
      <c r="T69" s="20" t="e">
        <f t="shared" si="10"/>
        <v>#REF!</v>
      </c>
    </row>
    <row r="70" spans="1:20" x14ac:dyDescent="0.75">
      <c r="A70"/>
      <c r="Q70" s="144" t="e">
        <f t="shared" si="11"/>
        <v>#REF!</v>
      </c>
      <c r="R70" s="20" t="e">
        <f t="shared" si="8"/>
        <v>#REF!</v>
      </c>
      <c r="S70" s="20" t="e">
        <f t="shared" si="9"/>
        <v>#REF!</v>
      </c>
      <c r="T70" s="20" t="e">
        <f t="shared" si="10"/>
        <v>#REF!</v>
      </c>
    </row>
    <row r="71" spans="1:20" x14ac:dyDescent="0.75">
      <c r="A71"/>
      <c r="Q71" s="144" t="e">
        <f t="shared" si="11"/>
        <v>#REF!</v>
      </c>
      <c r="R71" s="20" t="e">
        <f t="shared" si="8"/>
        <v>#REF!</v>
      </c>
      <c r="S71" s="20" t="e">
        <f t="shared" si="9"/>
        <v>#REF!</v>
      </c>
      <c r="T71" s="20" t="e">
        <f t="shared" si="10"/>
        <v>#REF!</v>
      </c>
    </row>
    <row r="72" spans="1:20" x14ac:dyDescent="0.75">
      <c r="A72"/>
      <c r="Q72" s="144" t="e">
        <f t="shared" si="11"/>
        <v>#REF!</v>
      </c>
      <c r="R72" s="20" t="e">
        <f t="shared" si="8"/>
        <v>#REF!</v>
      </c>
      <c r="S72" s="20" t="e">
        <f t="shared" si="9"/>
        <v>#REF!</v>
      </c>
      <c r="T72" s="20" t="e">
        <f t="shared" si="10"/>
        <v>#REF!</v>
      </c>
    </row>
    <row r="73" spans="1:20" x14ac:dyDescent="0.75">
      <c r="A73"/>
      <c r="Q73" s="144" t="e">
        <f t="shared" si="11"/>
        <v>#REF!</v>
      </c>
      <c r="R73" s="20" t="e">
        <f t="shared" si="8"/>
        <v>#REF!</v>
      </c>
      <c r="S73" s="20" t="e">
        <f t="shared" si="9"/>
        <v>#REF!</v>
      </c>
      <c r="T73" s="20" t="e">
        <f t="shared" si="10"/>
        <v>#REF!</v>
      </c>
    </row>
    <row r="74" spans="1:20" x14ac:dyDescent="0.75">
      <c r="A74"/>
      <c r="Q74" s="144" t="e">
        <f t="shared" si="11"/>
        <v>#REF!</v>
      </c>
      <c r="R74" s="20" t="e">
        <f t="shared" si="8"/>
        <v>#REF!</v>
      </c>
      <c r="S74" s="20" t="e">
        <f t="shared" si="9"/>
        <v>#REF!</v>
      </c>
      <c r="T74" s="20" t="e">
        <f t="shared" si="10"/>
        <v>#REF!</v>
      </c>
    </row>
    <row r="75" spans="1:20" x14ac:dyDescent="0.75">
      <c r="A75"/>
      <c r="Q75" s="144" t="e">
        <f t="shared" si="11"/>
        <v>#REF!</v>
      </c>
      <c r="R75" s="20" t="e">
        <f t="shared" si="8"/>
        <v>#REF!</v>
      </c>
      <c r="S75" s="20" t="e">
        <f t="shared" si="9"/>
        <v>#REF!</v>
      </c>
      <c r="T75" s="20" t="e">
        <f t="shared" si="10"/>
        <v>#REF!</v>
      </c>
    </row>
    <row r="76" spans="1:20" x14ac:dyDescent="0.75">
      <c r="A76"/>
      <c r="Q76" s="144" t="e">
        <f t="shared" si="11"/>
        <v>#REF!</v>
      </c>
      <c r="R76" s="20" t="e">
        <f t="shared" si="8"/>
        <v>#REF!</v>
      </c>
      <c r="S76" s="20" t="e">
        <f t="shared" si="9"/>
        <v>#REF!</v>
      </c>
      <c r="T76" s="20" t="e">
        <f t="shared" si="10"/>
        <v>#REF!</v>
      </c>
    </row>
    <row r="77" spans="1:20" x14ac:dyDescent="0.75">
      <c r="A77"/>
      <c r="Q77" s="144" t="e">
        <f t="shared" si="11"/>
        <v>#REF!</v>
      </c>
      <c r="R77" s="20" t="e">
        <f t="shared" si="8"/>
        <v>#REF!</v>
      </c>
      <c r="S77" s="20" t="e">
        <f t="shared" si="9"/>
        <v>#REF!</v>
      </c>
      <c r="T77" s="20" t="e">
        <f t="shared" si="10"/>
        <v>#REF!</v>
      </c>
    </row>
    <row r="78" spans="1:20" x14ac:dyDescent="0.75">
      <c r="A78"/>
      <c r="Q78" s="144" t="e">
        <f t="shared" si="11"/>
        <v>#REF!</v>
      </c>
      <c r="R78" s="20" t="e">
        <f t="shared" si="8"/>
        <v>#REF!</v>
      </c>
      <c r="S78" s="20" t="e">
        <f t="shared" si="9"/>
        <v>#REF!</v>
      </c>
      <c r="T78" s="20" t="e">
        <f t="shared" si="10"/>
        <v>#REF!</v>
      </c>
    </row>
    <row r="79" spans="1:20" x14ac:dyDescent="0.75">
      <c r="A79"/>
      <c r="Q79" s="144" t="e">
        <f t="shared" si="11"/>
        <v>#REF!</v>
      </c>
      <c r="R79" s="20" t="e">
        <f t="shared" si="8"/>
        <v>#REF!</v>
      </c>
      <c r="S79" s="20" t="e">
        <f t="shared" si="9"/>
        <v>#REF!</v>
      </c>
      <c r="T79" s="20" t="e">
        <f t="shared" si="10"/>
        <v>#REF!</v>
      </c>
    </row>
    <row r="80" spans="1:20" x14ac:dyDescent="0.75">
      <c r="A80"/>
      <c r="Q80" s="144" t="e">
        <f t="shared" si="11"/>
        <v>#REF!</v>
      </c>
      <c r="R80" s="20" t="e">
        <f t="shared" si="8"/>
        <v>#REF!</v>
      </c>
      <c r="S80" s="20" t="e">
        <f t="shared" si="9"/>
        <v>#REF!</v>
      </c>
      <c r="T80" s="20" t="e">
        <f t="shared" si="10"/>
        <v>#REF!</v>
      </c>
    </row>
    <row r="81" spans="1:20" x14ac:dyDescent="0.75">
      <c r="A81"/>
      <c r="Q81" s="144" t="e">
        <f t="shared" si="11"/>
        <v>#REF!</v>
      </c>
      <c r="R81" s="20" t="e">
        <f t="shared" si="8"/>
        <v>#REF!</v>
      </c>
      <c r="S81" s="20" t="e">
        <f t="shared" si="9"/>
        <v>#REF!</v>
      </c>
      <c r="T81" s="20" t="e">
        <f t="shared" si="10"/>
        <v>#REF!</v>
      </c>
    </row>
    <row r="82" spans="1:20" x14ac:dyDescent="0.7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4" t="e">
        <f t="shared" si="11"/>
        <v>#REF!</v>
      </c>
      <c r="R83" s="20" t="e">
        <f t="shared" si="12"/>
        <v>#REF!</v>
      </c>
      <c r="S83" s="20" t="e">
        <f t="shared" si="13"/>
        <v>#REF!</v>
      </c>
      <c r="T83" s="20" t="e">
        <f t="shared" si="14"/>
        <v>#REF!</v>
      </c>
    </row>
    <row r="84" spans="1:20" x14ac:dyDescent="0.75">
      <c r="A84"/>
      <c r="Q84" s="144" t="e">
        <f t="shared" si="11"/>
        <v>#REF!</v>
      </c>
      <c r="R84" s="20" t="e">
        <f t="shared" si="12"/>
        <v>#REF!</v>
      </c>
      <c r="S84" s="20" t="e">
        <f t="shared" si="13"/>
        <v>#REF!</v>
      </c>
      <c r="T84" s="20" t="e">
        <f t="shared" si="14"/>
        <v>#REF!</v>
      </c>
    </row>
    <row r="85" spans="1:20" x14ac:dyDescent="0.75">
      <c r="A85"/>
      <c r="Q85" s="144" t="e">
        <f t="shared" si="11"/>
        <v>#REF!</v>
      </c>
      <c r="R85" s="20" t="e">
        <f t="shared" si="12"/>
        <v>#REF!</v>
      </c>
      <c r="S85" s="20" t="e">
        <f t="shared" si="13"/>
        <v>#REF!</v>
      </c>
      <c r="T85" s="20" t="e">
        <f t="shared" si="14"/>
        <v>#REF!</v>
      </c>
    </row>
    <row r="86" spans="1:20" x14ac:dyDescent="0.75">
      <c r="A86"/>
      <c r="Q86" s="144" t="e">
        <f t="shared" si="11"/>
        <v>#REF!</v>
      </c>
      <c r="R86" s="20" t="e">
        <f t="shared" si="12"/>
        <v>#REF!</v>
      </c>
      <c r="S86" s="20" t="e">
        <f t="shared" si="13"/>
        <v>#REF!</v>
      </c>
      <c r="T86" s="20" t="e">
        <f t="shared" si="14"/>
        <v>#REF!</v>
      </c>
    </row>
    <row r="87" spans="1:20" x14ac:dyDescent="0.75">
      <c r="A87"/>
      <c r="Q87" s="144" t="e">
        <f t="shared" si="11"/>
        <v>#REF!</v>
      </c>
      <c r="R87" s="20" t="e">
        <f t="shared" si="12"/>
        <v>#REF!</v>
      </c>
      <c r="S87" s="20" t="e">
        <f t="shared" si="13"/>
        <v>#REF!</v>
      </c>
      <c r="T87" s="20" t="e">
        <f t="shared" si="14"/>
        <v>#REF!</v>
      </c>
    </row>
    <row r="88" spans="1:20" x14ac:dyDescent="0.75">
      <c r="A88"/>
      <c r="Q88" s="144" t="e">
        <f t="shared" si="11"/>
        <v>#REF!</v>
      </c>
      <c r="R88" s="20" t="e">
        <f t="shared" si="12"/>
        <v>#REF!</v>
      </c>
      <c r="S88" s="20" t="e">
        <f t="shared" si="13"/>
        <v>#REF!</v>
      </c>
      <c r="T88" s="20" t="e">
        <f t="shared" si="14"/>
        <v>#REF!</v>
      </c>
    </row>
    <row r="89" spans="1:20" x14ac:dyDescent="0.75">
      <c r="A89"/>
      <c r="Q89" s="144" t="e">
        <f t="shared" si="11"/>
        <v>#REF!</v>
      </c>
      <c r="R89" s="20" t="e">
        <f t="shared" si="12"/>
        <v>#REF!</v>
      </c>
      <c r="S89" s="20" t="e">
        <f t="shared" si="13"/>
        <v>#REF!</v>
      </c>
      <c r="T89" s="20" t="e">
        <f t="shared" si="14"/>
        <v>#REF!</v>
      </c>
    </row>
    <row r="90" spans="1:20" x14ac:dyDescent="0.75">
      <c r="A90"/>
      <c r="Q90" s="144" t="e">
        <f t="shared" si="11"/>
        <v>#REF!</v>
      </c>
      <c r="R90" s="20" t="e">
        <f t="shared" si="12"/>
        <v>#REF!</v>
      </c>
      <c r="S90" s="20" t="e">
        <f t="shared" si="13"/>
        <v>#REF!</v>
      </c>
      <c r="T90" s="20" t="e">
        <f t="shared" si="14"/>
        <v>#REF!</v>
      </c>
    </row>
    <row r="91" spans="1:20" x14ac:dyDescent="0.75">
      <c r="A91"/>
      <c r="Q91" s="144" t="e">
        <f t="shared" si="11"/>
        <v>#REF!</v>
      </c>
      <c r="R91" s="20" t="e">
        <f t="shared" si="12"/>
        <v>#REF!</v>
      </c>
      <c r="S91" s="20" t="e">
        <f t="shared" si="13"/>
        <v>#REF!</v>
      </c>
      <c r="T91" s="20" t="e">
        <f t="shared" si="14"/>
        <v>#REF!</v>
      </c>
    </row>
    <row r="92" spans="1:20" x14ac:dyDescent="0.75">
      <c r="A92"/>
      <c r="Q92" s="144" t="e">
        <f t="shared" si="11"/>
        <v>#REF!</v>
      </c>
      <c r="R92" s="20" t="e">
        <f t="shared" si="12"/>
        <v>#REF!</v>
      </c>
      <c r="S92" s="20" t="e">
        <f t="shared" si="13"/>
        <v>#REF!</v>
      </c>
      <c r="T92" s="20" t="e">
        <f t="shared" si="14"/>
        <v>#REF!</v>
      </c>
    </row>
    <row r="93" spans="1:20" x14ac:dyDescent="0.75">
      <c r="A93"/>
      <c r="Q93" s="144" t="e">
        <f t="shared" si="11"/>
        <v>#REF!</v>
      </c>
      <c r="R93" s="20" t="e">
        <f t="shared" si="12"/>
        <v>#REF!</v>
      </c>
      <c r="S93" s="20" t="e">
        <f t="shared" si="13"/>
        <v>#REF!</v>
      </c>
      <c r="T93" s="20" t="e">
        <f t="shared" si="14"/>
        <v>#REF!</v>
      </c>
    </row>
    <row r="94" spans="1:20" x14ac:dyDescent="0.75">
      <c r="A94"/>
      <c r="Q94" s="144" t="e">
        <f t="shared" si="11"/>
        <v>#REF!</v>
      </c>
      <c r="R94" s="20" t="e">
        <f t="shared" si="12"/>
        <v>#REF!</v>
      </c>
      <c r="S94" s="20" t="e">
        <f t="shared" si="13"/>
        <v>#REF!</v>
      </c>
      <c r="T94" s="20" t="e">
        <f t="shared" si="14"/>
        <v>#REF!</v>
      </c>
    </row>
    <row r="95" spans="1:20" x14ac:dyDescent="0.75">
      <c r="A95"/>
      <c r="Q95" s="144" t="e">
        <f t="shared" si="11"/>
        <v>#REF!</v>
      </c>
      <c r="R95" s="20" t="e">
        <f t="shared" si="12"/>
        <v>#REF!</v>
      </c>
      <c r="S95" s="20" t="e">
        <f t="shared" si="13"/>
        <v>#REF!</v>
      </c>
      <c r="T95" s="20" t="e">
        <f t="shared" si="14"/>
        <v>#REF!</v>
      </c>
    </row>
    <row r="96" spans="1:20" x14ac:dyDescent="0.75">
      <c r="A96"/>
      <c r="Q96" s="144" t="e">
        <f t="shared" si="11"/>
        <v>#REF!</v>
      </c>
      <c r="R96" s="20" t="e">
        <f t="shared" si="12"/>
        <v>#REF!</v>
      </c>
      <c r="S96" s="20" t="e">
        <f t="shared" si="13"/>
        <v>#REF!</v>
      </c>
      <c r="T96" s="20" t="e">
        <f t="shared" si="14"/>
        <v>#REF!</v>
      </c>
    </row>
    <row r="97" spans="1:20" x14ac:dyDescent="0.75">
      <c r="A97"/>
      <c r="Q97" s="144" t="e">
        <f t="shared" si="11"/>
        <v>#REF!</v>
      </c>
      <c r="R97" s="20" t="e">
        <f t="shared" si="12"/>
        <v>#REF!</v>
      </c>
      <c r="S97" s="20" t="e">
        <f t="shared" si="13"/>
        <v>#REF!</v>
      </c>
      <c r="T97" s="20" t="e">
        <f t="shared" si="14"/>
        <v>#REF!</v>
      </c>
    </row>
    <row r="98" spans="1:20" x14ac:dyDescent="0.75">
      <c r="A98"/>
      <c r="Q98" s="144" t="e">
        <f t="shared" si="11"/>
        <v>#REF!</v>
      </c>
      <c r="R98" s="20" t="e">
        <f t="shared" si="12"/>
        <v>#REF!</v>
      </c>
      <c r="S98" s="20" t="e">
        <f t="shared" si="13"/>
        <v>#REF!</v>
      </c>
      <c r="T98" s="20" t="e">
        <f t="shared" si="14"/>
        <v>#REF!</v>
      </c>
    </row>
    <row r="99" spans="1:20" x14ac:dyDescent="0.75">
      <c r="A99"/>
      <c r="Q99" s="144" t="e">
        <f t="shared" si="11"/>
        <v>#REF!</v>
      </c>
      <c r="R99" s="20" t="e">
        <f t="shared" si="12"/>
        <v>#REF!</v>
      </c>
      <c r="S99" s="20" t="e">
        <f t="shared" si="13"/>
        <v>#REF!</v>
      </c>
      <c r="T99" s="20" t="e">
        <f t="shared" si="14"/>
        <v>#REF!</v>
      </c>
    </row>
    <row r="100" spans="1:20" x14ac:dyDescent="0.75">
      <c r="A100"/>
      <c r="Q100" s="144" t="e">
        <f t="shared" si="11"/>
        <v>#REF!</v>
      </c>
      <c r="R100" s="20" t="e">
        <f t="shared" si="12"/>
        <v>#REF!</v>
      </c>
      <c r="S100" s="20" t="e">
        <f t="shared" si="13"/>
        <v>#REF!</v>
      </c>
      <c r="T100" s="20" t="e">
        <f t="shared" si="14"/>
        <v>#REF!</v>
      </c>
    </row>
    <row r="101" spans="1:20" x14ac:dyDescent="0.75">
      <c r="A101"/>
      <c r="Q101" s="144" t="e">
        <f t="shared" si="11"/>
        <v>#REF!</v>
      </c>
      <c r="R101" s="20" t="e">
        <f t="shared" si="12"/>
        <v>#REF!</v>
      </c>
      <c r="S101" s="20" t="e">
        <f t="shared" si="13"/>
        <v>#REF!</v>
      </c>
      <c r="T101" s="20" t="e">
        <f t="shared" si="14"/>
        <v>#REF!</v>
      </c>
    </row>
    <row r="102" spans="1:20" x14ac:dyDescent="0.75">
      <c r="A102"/>
      <c r="Q102" s="144" t="e">
        <f t="shared" si="11"/>
        <v>#REF!</v>
      </c>
      <c r="R102" s="20" t="e">
        <f t="shared" si="12"/>
        <v>#REF!</v>
      </c>
      <c r="S102" s="20" t="e">
        <f t="shared" si="13"/>
        <v>#REF!</v>
      </c>
      <c r="T102" s="20" t="e">
        <f t="shared" si="14"/>
        <v>#REF!</v>
      </c>
    </row>
    <row r="103" spans="1:20" x14ac:dyDescent="0.75">
      <c r="A103"/>
      <c r="Q103" s="144"/>
      <c r="R103" s="196" t="e">
        <f>SQRT(SUM(R2:R102))</f>
        <v>#REF!</v>
      </c>
      <c r="S103" s="196" t="e">
        <f t="shared" ref="S103:T103" si="15">SQRT(SUM(S2:S102))</f>
        <v>#REF!</v>
      </c>
      <c r="T103" s="196"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702</v>
      </c>
      <c r="C1" s="53"/>
      <c r="D1" s="5"/>
      <c r="E1" s="5"/>
      <c r="F1" s="2"/>
      <c r="G1" s="2"/>
      <c r="H1" s="2"/>
      <c r="I1" s="2"/>
      <c r="J1" s="2"/>
      <c r="K1" s="2"/>
      <c r="L1" s="5"/>
      <c r="M1" s="2"/>
      <c r="N1" s="2"/>
      <c r="O1" s="5"/>
      <c r="P1" s="5"/>
      <c r="Q1" s="5"/>
      <c r="R1" s="5"/>
      <c r="S1" s="5"/>
      <c r="T1" s="5"/>
      <c r="U1" s="5"/>
      <c r="V1" s="5"/>
      <c r="W1" s="5"/>
      <c r="X1" s="5"/>
      <c r="Y1" s="5"/>
      <c r="Z1" s="5"/>
    </row>
    <row r="2" spans="1:26" x14ac:dyDescent="0.75">
      <c r="A2" s="424" t="s">
        <v>5</v>
      </c>
      <c r="B2" s="424" t="s">
        <v>723</v>
      </c>
      <c r="C2" s="421" t="s">
        <v>742</v>
      </c>
      <c r="D2" s="424" t="s">
        <v>703</v>
      </c>
      <c r="E2" s="424" t="s">
        <v>724</v>
      </c>
      <c r="F2" s="421" t="s">
        <v>705</v>
      </c>
      <c r="G2" s="421" t="s">
        <v>722</v>
      </c>
      <c r="H2" s="421" t="s">
        <v>725</v>
      </c>
      <c r="I2" s="421" t="s">
        <v>725</v>
      </c>
      <c r="J2" s="421" t="s">
        <v>704</v>
      </c>
      <c r="K2" s="421" t="s">
        <v>704</v>
      </c>
      <c r="L2" s="287" t="s">
        <v>734</v>
      </c>
      <c r="M2" s="287" t="s">
        <v>701</v>
      </c>
      <c r="O2" s="426" t="s">
        <v>706</v>
      </c>
      <c r="P2" s="426" t="s">
        <v>707</v>
      </c>
    </row>
    <row r="3" spans="1:26" x14ac:dyDescent="0.75">
      <c r="A3" s="425"/>
      <c r="B3" s="425"/>
      <c r="C3" s="422"/>
      <c r="D3" s="425"/>
      <c r="E3" s="425"/>
      <c r="F3" s="422"/>
      <c r="G3" s="422"/>
      <c r="H3" s="422"/>
      <c r="I3" s="422"/>
      <c r="J3" s="422"/>
      <c r="K3" s="422"/>
      <c r="L3" s="289">
        <v>0.15</v>
      </c>
      <c r="M3" s="289">
        <v>0.85</v>
      </c>
      <c r="O3" s="426"/>
      <c r="P3" s="426"/>
    </row>
    <row r="4" spans="1:26" x14ac:dyDescent="0.75">
      <c r="A4" s="425"/>
      <c r="B4" s="425"/>
      <c r="C4" s="422"/>
      <c r="D4" s="425"/>
      <c r="E4" s="425"/>
      <c r="F4" s="422"/>
      <c r="G4" s="422"/>
      <c r="H4" s="422"/>
      <c r="I4" s="422"/>
      <c r="J4" s="422"/>
      <c r="K4" s="422"/>
      <c r="L4" s="301">
        <f ca="1">IFERROR(_xlfn.NORM.INV(1-L3,$O$20,$P$20),"")</f>
        <v>47.183839733347298</v>
      </c>
      <c r="M4" s="301">
        <f ca="1">IFERROR(_xlfn.NORM.INV(1-M3,$O$20,$P$20),"")</f>
        <v>21.566160266652698</v>
      </c>
      <c r="O4" s="426"/>
      <c r="P4" s="426"/>
    </row>
    <row r="5" spans="1:26" x14ac:dyDescent="0.7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7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7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21" t="s">
        <v>731</v>
      </c>
      <c r="P7" s="421" t="s">
        <v>708</v>
      </c>
      <c r="Q7" s="421" t="s">
        <v>709</v>
      </c>
    </row>
    <row r="8" spans="1:26" ht="15" customHeight="1" x14ac:dyDescent="0.7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2"/>
      <c r="P8" s="422"/>
      <c r="Q8" s="422"/>
    </row>
    <row r="9" spans="1:26" x14ac:dyDescent="0.7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3"/>
      <c r="P9" s="423"/>
      <c r="Q9" s="423"/>
    </row>
    <row r="10" spans="1:26" x14ac:dyDescent="0.7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7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7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21" t="s">
        <v>712</v>
      </c>
      <c r="P12" s="421" t="s">
        <v>713</v>
      </c>
    </row>
    <row r="13" spans="1:26" x14ac:dyDescent="0.7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2"/>
      <c r="P13" s="422"/>
    </row>
    <row r="14" spans="1:26" x14ac:dyDescent="0.7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3"/>
      <c r="P14" s="423"/>
    </row>
    <row r="15" spans="1:26" x14ac:dyDescent="0.7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7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7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21" t="s">
        <v>711</v>
      </c>
      <c r="P17" s="421" t="s">
        <v>710</v>
      </c>
    </row>
    <row r="18" spans="1:16" x14ac:dyDescent="0.7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2"/>
      <c r="P18" s="422"/>
    </row>
    <row r="19" spans="1:16" x14ac:dyDescent="0.7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3"/>
      <c r="P19" s="423"/>
    </row>
    <row r="20" spans="1:16" x14ac:dyDescent="0.7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7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7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7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7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7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7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7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7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7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7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7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7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7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7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7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7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7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7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7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7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7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7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7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7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7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7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7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7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7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7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7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7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7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7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7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7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75">
      <c r="A57" s="295" t="s">
        <v>733</v>
      </c>
      <c r="B57" s="1"/>
      <c r="C57" s="1"/>
      <c r="J57" s="285"/>
      <c r="K57" s="285"/>
      <c r="L57" s="327" t="s">
        <v>741</v>
      </c>
    </row>
    <row r="58" spans="1:13" x14ac:dyDescent="0.75">
      <c r="B58" s="1"/>
      <c r="C58" s="1"/>
      <c r="J58" s="285"/>
      <c r="K58" s="285"/>
      <c r="L58" s="285"/>
    </row>
    <row r="59" spans="1:13" x14ac:dyDescent="0.75">
      <c r="B59" s="1"/>
      <c r="C59" s="1"/>
      <c r="L59" s="285"/>
    </row>
    <row r="78" spans="1:11" x14ac:dyDescent="0.75">
      <c r="A78" s="2"/>
      <c r="B78" s="19" t="str">
        <f>CONCATENATE("Version ",'Change Log'!$B$3," – © 2015-",YEAR('Change Log'!$A$3),", William W. Davis, MSPM, PMP")</f>
        <v>Version 0.5.4 – © 2015-2021, William W. Davis, MSPM, PMP</v>
      </c>
      <c r="C78" s="19"/>
      <c r="D78" s="5"/>
      <c r="E78" s="5"/>
      <c r="F78" s="5"/>
      <c r="G78" s="5"/>
    </row>
    <row r="79" spans="1:11" x14ac:dyDescent="0.75">
      <c r="A79" s="2"/>
      <c r="B79" s="382" t="s">
        <v>80</v>
      </c>
      <c r="C79" s="382"/>
      <c r="D79" s="382"/>
      <c r="E79" s="382"/>
      <c r="F79" s="382"/>
      <c r="G79" s="382"/>
      <c r="H79" s="382"/>
      <c r="I79" s="382"/>
      <c r="J79" s="382"/>
      <c r="K79" s="382"/>
    </row>
    <row r="80" spans="1:11" x14ac:dyDescent="0.75">
      <c r="A80" s="2"/>
      <c r="B80" s="382" t="s">
        <v>81</v>
      </c>
      <c r="C80" s="382"/>
      <c r="D80" s="382"/>
      <c r="E80" s="382"/>
      <c r="F80" s="382"/>
      <c r="G80" s="382"/>
      <c r="H80" s="314"/>
      <c r="I80" s="314"/>
    </row>
    <row r="81" spans="1:12" x14ac:dyDescent="0.75">
      <c r="A81" s="2"/>
      <c r="B81" s="382" t="s">
        <v>60</v>
      </c>
      <c r="C81" s="382"/>
      <c r="D81" s="382"/>
      <c r="E81" s="382"/>
      <c r="F81" s="314"/>
      <c r="G81" s="314"/>
    </row>
    <row r="82" spans="1:12" x14ac:dyDescent="0.75">
      <c r="A82" s="2"/>
      <c r="B82" s="382" t="s">
        <v>139</v>
      </c>
      <c r="C82" s="382"/>
      <c r="D82" s="382"/>
      <c r="E82" s="382"/>
      <c r="F82" s="382"/>
      <c r="G82" s="382"/>
      <c r="H82" s="314"/>
      <c r="I82" s="314"/>
    </row>
    <row r="83" spans="1:12" x14ac:dyDescent="0.75">
      <c r="A83" s="2"/>
      <c r="B83" s="382" t="s">
        <v>732</v>
      </c>
      <c r="C83" s="382"/>
      <c r="D83" s="382"/>
      <c r="E83" s="382"/>
      <c r="F83" s="382"/>
      <c r="G83" s="382"/>
      <c r="H83" s="382"/>
      <c r="I83" s="382"/>
      <c r="J83" s="382"/>
      <c r="K83" s="382"/>
    </row>
    <row r="84" spans="1:12" x14ac:dyDescent="0.75">
      <c r="A84" s="2"/>
      <c r="B84" s="139" t="s">
        <v>137</v>
      </c>
      <c r="C84" s="139"/>
      <c r="D84" s="5"/>
      <c r="E84" s="5"/>
      <c r="F84" s="5"/>
      <c r="G84" s="5"/>
    </row>
    <row r="85" spans="1:12" x14ac:dyDescent="0.75">
      <c r="A85" s="2"/>
      <c r="B85" s="139" t="s">
        <v>58</v>
      </c>
      <c r="C85" s="139"/>
      <c r="D85" s="5"/>
      <c r="E85" s="5"/>
      <c r="F85" s="5"/>
      <c r="G85" s="5"/>
    </row>
    <row r="86" spans="1:12" x14ac:dyDescent="0.75">
      <c r="A86" s="19"/>
      <c r="B86" s="139" t="s">
        <v>136</v>
      </c>
      <c r="C86" s="139"/>
      <c r="D86" s="5"/>
      <c r="E86" s="5"/>
      <c r="F86" s="5"/>
      <c r="G86" s="5"/>
    </row>
    <row r="87" spans="1:12" x14ac:dyDescent="0.75">
      <c r="A87" s="19"/>
      <c r="B87" s="139" t="s">
        <v>138</v>
      </c>
      <c r="C87" s="139"/>
      <c r="D87" s="5"/>
      <c r="E87" s="5"/>
      <c r="F87" s="5"/>
      <c r="G87" s="5"/>
    </row>
    <row r="88" spans="1:12" x14ac:dyDescent="0.75">
      <c r="A88" s="19"/>
      <c r="B88" s="139" t="s">
        <v>671</v>
      </c>
      <c r="C88" s="139"/>
      <c r="D88" s="5"/>
      <c r="E88" s="5"/>
      <c r="F88" s="5"/>
      <c r="G88" s="5"/>
    </row>
    <row r="89" spans="1:12" x14ac:dyDescent="0.75">
      <c r="A89" s="19"/>
      <c r="B89" s="139" t="s">
        <v>672</v>
      </c>
      <c r="C89" s="139"/>
      <c r="D89" s="5"/>
      <c r="E89" s="5"/>
      <c r="F89" s="5"/>
      <c r="G89" s="5"/>
    </row>
    <row r="90" spans="1:12" x14ac:dyDescent="0.75">
      <c r="A90" s="2"/>
      <c r="B90" s="139"/>
      <c r="C90" s="139"/>
      <c r="D90" s="5"/>
      <c r="E90" s="5"/>
      <c r="F90" s="5"/>
      <c r="G90" s="5"/>
    </row>
    <row r="91" spans="1:12" x14ac:dyDescent="0.75">
      <c r="A91" s="2"/>
      <c r="B91" s="139" t="s">
        <v>673</v>
      </c>
      <c r="C91" s="139"/>
      <c r="D91" s="5"/>
      <c r="E91" s="5"/>
      <c r="F91" s="5"/>
      <c r="G91" s="5"/>
    </row>
    <row r="92" spans="1:12" x14ac:dyDescent="0.75">
      <c r="A92" s="2"/>
      <c r="B92" s="139" t="s">
        <v>57</v>
      </c>
      <c r="C92" s="139"/>
      <c r="D92" s="5"/>
      <c r="E92" s="5"/>
      <c r="F92" s="5"/>
      <c r="G92" s="5"/>
    </row>
    <row r="93" spans="1:12" x14ac:dyDescent="0.75">
      <c r="A93" s="1"/>
      <c r="B93" s="383" t="s">
        <v>677</v>
      </c>
      <c r="C93" s="383"/>
      <c r="D93" s="383"/>
      <c r="E93" s="383"/>
      <c r="F93" s="383"/>
      <c r="G93" s="383"/>
      <c r="H93" s="383"/>
      <c r="I93" s="331"/>
      <c r="J93" s="235"/>
      <c r="K93" s="235"/>
      <c r="L93" s="235"/>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VLookups!$B$62:$B$69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751</v>
      </c>
    </row>
    <row r="3" spans="1:15" x14ac:dyDescent="0.75">
      <c r="A3" s="54" t="s">
        <v>23</v>
      </c>
      <c r="B3" s="55" t="s">
        <v>754</v>
      </c>
      <c r="C3" s="56" t="s">
        <v>770</v>
      </c>
    </row>
    <row r="4" spans="1:15" x14ac:dyDescent="0.75">
      <c r="A4" s="272" t="s">
        <v>10</v>
      </c>
      <c r="B4" s="187">
        <v>1.01</v>
      </c>
      <c r="C4" s="187">
        <v>1.1000000000000001</v>
      </c>
      <c r="E4" s="271"/>
      <c r="F4" s="275" t="s">
        <v>34</v>
      </c>
      <c r="G4" s="57"/>
      <c r="H4" s="57"/>
      <c r="I4" s="57"/>
      <c r="J4" s="57"/>
      <c r="K4" s="57"/>
      <c r="L4" s="57"/>
      <c r="M4" s="57"/>
      <c r="N4" s="280"/>
      <c r="O4" s="276"/>
    </row>
    <row r="5" spans="1:15" x14ac:dyDescent="0.75">
      <c r="A5" s="272" t="s">
        <v>696</v>
      </c>
      <c r="B5" s="187">
        <v>1.01</v>
      </c>
      <c r="C5" s="187">
        <v>1.1499999999999999</v>
      </c>
      <c r="E5" s="187"/>
      <c r="F5" s="277" t="s">
        <v>813</v>
      </c>
      <c r="G5" s="58"/>
      <c r="H5" s="58"/>
      <c r="I5" s="58"/>
      <c r="J5" s="58"/>
      <c r="K5" s="58"/>
      <c r="L5" s="58"/>
      <c r="M5" s="58"/>
      <c r="N5" s="281"/>
      <c r="O5" s="278"/>
    </row>
    <row r="6" spans="1:15" x14ac:dyDescent="0.75">
      <c r="A6" s="272" t="s">
        <v>0</v>
      </c>
      <c r="B6" s="187">
        <v>1.03</v>
      </c>
      <c r="C6" s="187">
        <v>1.2</v>
      </c>
    </row>
    <row r="7" spans="1:15" x14ac:dyDescent="0.75">
      <c r="A7" s="272" t="s">
        <v>3</v>
      </c>
      <c r="B7" s="187">
        <v>1.0449999999999999</v>
      </c>
      <c r="C7" s="187">
        <v>1.25</v>
      </c>
      <c r="E7" s="350" t="s">
        <v>815</v>
      </c>
    </row>
    <row r="8" spans="1:15" x14ac:dyDescent="0.75">
      <c r="A8" s="272" t="s">
        <v>1</v>
      </c>
      <c r="B8" s="187">
        <v>1.06</v>
      </c>
      <c r="C8" s="187">
        <v>1.3</v>
      </c>
      <c r="E8" s="350" t="s">
        <v>816</v>
      </c>
    </row>
    <row r="9" spans="1:15" x14ac:dyDescent="0.75">
      <c r="A9" s="272" t="s">
        <v>4</v>
      </c>
      <c r="B9" s="187">
        <v>1.08</v>
      </c>
      <c r="C9" s="187">
        <v>1.35</v>
      </c>
      <c r="E9" s="350" t="s">
        <v>817</v>
      </c>
      <c r="H9" s="188"/>
    </row>
    <row r="10" spans="1:15" x14ac:dyDescent="0.75">
      <c r="A10" s="272" t="s">
        <v>2</v>
      </c>
      <c r="B10" s="187">
        <v>1.1000000000000001</v>
      </c>
      <c r="C10" s="187">
        <v>1.4</v>
      </c>
      <c r="E10" s="350" t="s">
        <v>818</v>
      </c>
      <c r="H10" s="188"/>
    </row>
    <row r="11" spans="1:15" x14ac:dyDescent="0.75">
      <c r="A11" s="272" t="s">
        <v>697</v>
      </c>
      <c r="B11" s="187">
        <v>1.1200000000000001</v>
      </c>
      <c r="C11" s="187">
        <v>1.45</v>
      </c>
      <c r="E11" s="350" t="s">
        <v>821</v>
      </c>
      <c r="H11" s="188"/>
    </row>
    <row r="12" spans="1:15" x14ac:dyDescent="0.75">
      <c r="A12" s="272" t="s">
        <v>698</v>
      </c>
      <c r="B12" s="187">
        <v>1.1399999999999999</v>
      </c>
      <c r="C12" s="187">
        <v>1.5</v>
      </c>
      <c r="E12" s="350"/>
    </row>
    <row r="13" spans="1:15" x14ac:dyDescent="0.75">
      <c r="A13" s="272" t="s">
        <v>11</v>
      </c>
      <c r="B13" s="187">
        <v>1.24</v>
      </c>
      <c r="C13" s="187">
        <v>1.6</v>
      </c>
      <c r="E13" s="350" t="s">
        <v>819</v>
      </c>
    </row>
    <row r="14" spans="1:15" x14ac:dyDescent="0.75">
      <c r="E14" s="350" t="s">
        <v>820</v>
      </c>
    </row>
    <row r="16" spans="1:15" x14ac:dyDescent="0.75">
      <c r="A16" s="54" t="s">
        <v>814</v>
      </c>
    </row>
    <row r="17" spans="1:3" x14ac:dyDescent="0.75">
      <c r="A17" s="272" t="s">
        <v>6</v>
      </c>
      <c r="B17" s="6" t="b">
        <v>1</v>
      </c>
    </row>
    <row r="18" spans="1:3" x14ac:dyDescent="0.75">
      <c r="A18" s="272" t="s">
        <v>759</v>
      </c>
      <c r="B18" s="6" t="b">
        <v>0</v>
      </c>
    </row>
    <row r="21" spans="1:3" x14ac:dyDescent="0.75">
      <c r="A21" s="54" t="s">
        <v>905</v>
      </c>
    </row>
    <row r="22" spans="1:3" x14ac:dyDescent="0.75">
      <c r="A22" s="436" t="s">
        <v>903</v>
      </c>
      <c r="B22" s="435">
        <v>1E-4</v>
      </c>
      <c r="C22" s="437" t="s">
        <v>901</v>
      </c>
    </row>
    <row r="23" spans="1:3" x14ac:dyDescent="0.75">
      <c r="A23" s="436" t="s">
        <v>904</v>
      </c>
      <c r="B23" s="435">
        <v>0.99990000000000001</v>
      </c>
      <c r="C23" s="437" t="s">
        <v>902</v>
      </c>
    </row>
    <row r="26" spans="1:3" x14ac:dyDescent="0.75">
      <c r="A26" s="427" t="s">
        <v>745</v>
      </c>
      <c r="B26" s="273">
        <v>-0.05</v>
      </c>
      <c r="C26" s="349" t="s">
        <v>812</v>
      </c>
    </row>
    <row r="27" spans="1:3" x14ac:dyDescent="0.75">
      <c r="A27" s="428"/>
      <c r="B27" s="273">
        <v>-0.1</v>
      </c>
    </row>
    <row r="28" spans="1:3" x14ac:dyDescent="0.75">
      <c r="A28" s="428"/>
      <c r="B28" s="273">
        <v>-0.15</v>
      </c>
    </row>
    <row r="29" spans="1:3" x14ac:dyDescent="0.75">
      <c r="A29" s="428"/>
      <c r="B29" s="273">
        <v>-0.2</v>
      </c>
    </row>
    <row r="30" spans="1:3" x14ac:dyDescent="0.75">
      <c r="A30" s="428"/>
      <c r="B30" s="273">
        <v>-0.25</v>
      </c>
    </row>
    <row r="31" spans="1:3" x14ac:dyDescent="0.75">
      <c r="A31" s="428"/>
      <c r="B31" s="273">
        <v>-0.3</v>
      </c>
    </row>
    <row r="32" spans="1:3" x14ac:dyDescent="0.75">
      <c r="A32" s="428"/>
      <c r="B32" s="273">
        <v>-0.35</v>
      </c>
    </row>
    <row r="33" spans="1:3" x14ac:dyDescent="0.75">
      <c r="A33" s="428"/>
      <c r="B33" s="273">
        <v>-0.4</v>
      </c>
    </row>
    <row r="34" spans="1:3" x14ac:dyDescent="0.75">
      <c r="A34" s="428"/>
      <c r="B34" s="273">
        <v>-0.5</v>
      </c>
    </row>
    <row r="35" spans="1:3" x14ac:dyDescent="0.75">
      <c r="A35" s="428"/>
      <c r="B35" s="273">
        <v>-0.6</v>
      </c>
    </row>
    <row r="36" spans="1:3" x14ac:dyDescent="0.75">
      <c r="A36" s="429"/>
      <c r="B36" s="273">
        <v>-0.7</v>
      </c>
    </row>
    <row r="37" spans="1:3" x14ac:dyDescent="0.75">
      <c r="B37" s="50"/>
    </row>
    <row r="39" spans="1:3" x14ac:dyDescent="0.75">
      <c r="A39" s="430" t="s">
        <v>743</v>
      </c>
      <c r="B39" s="273">
        <v>0.1</v>
      </c>
      <c r="C39" s="349" t="s">
        <v>812</v>
      </c>
    </row>
    <row r="40" spans="1:3" x14ac:dyDescent="0.75">
      <c r="A40" s="430"/>
      <c r="B40" s="273">
        <v>0.2</v>
      </c>
    </row>
    <row r="41" spans="1:3" x14ac:dyDescent="0.75">
      <c r="A41" s="430"/>
      <c r="B41" s="273">
        <v>0.3</v>
      </c>
    </row>
    <row r="42" spans="1:3" x14ac:dyDescent="0.75">
      <c r="A42" s="430"/>
      <c r="B42" s="273">
        <v>0.4</v>
      </c>
    </row>
    <row r="43" spans="1:3" x14ac:dyDescent="0.75">
      <c r="A43" s="430"/>
      <c r="B43" s="273">
        <v>0.5</v>
      </c>
    </row>
    <row r="44" spans="1:3" x14ac:dyDescent="0.75">
      <c r="A44" s="430"/>
      <c r="B44" s="273">
        <v>0.75</v>
      </c>
    </row>
    <row r="45" spans="1:3" x14ac:dyDescent="0.75">
      <c r="A45" s="430"/>
      <c r="B45" s="273">
        <v>1</v>
      </c>
    </row>
    <row r="46" spans="1:3" x14ac:dyDescent="0.75">
      <c r="A46" s="430"/>
      <c r="B46" s="273">
        <v>1.25</v>
      </c>
    </row>
    <row r="47" spans="1:3" x14ac:dyDescent="0.75">
      <c r="A47" s="430"/>
      <c r="B47" s="273">
        <v>1.5</v>
      </c>
    </row>
    <row r="48" spans="1:3" x14ac:dyDescent="0.75">
      <c r="A48" s="430"/>
      <c r="B48" s="273">
        <v>1.75</v>
      </c>
    </row>
    <row r="49" spans="1:22" x14ac:dyDescent="0.75">
      <c r="A49" s="430"/>
      <c r="B49" s="273">
        <v>2</v>
      </c>
    </row>
    <row r="52" spans="1:22" x14ac:dyDescent="0.75">
      <c r="A52" s="77" t="s">
        <v>53</v>
      </c>
      <c r="B52" s="76"/>
    </row>
    <row r="53" spans="1:22" x14ac:dyDescent="0.75">
      <c r="A53" s="272" t="s">
        <v>43</v>
      </c>
      <c r="B53" s="6" t="b">
        <f>FALSE</f>
        <v>0</v>
      </c>
      <c r="C53" s="60" t="s">
        <v>50</v>
      </c>
      <c r="D53" s="345"/>
      <c r="E53" s="74"/>
      <c r="F53" s="74"/>
      <c r="G53" s="74"/>
      <c r="H53" s="74"/>
      <c r="I53" s="74"/>
      <c r="J53" s="74"/>
      <c r="K53" s="74"/>
      <c r="L53" s="74"/>
      <c r="M53" s="322" t="s">
        <v>740</v>
      </c>
      <c r="N53" s="74"/>
      <c r="O53" s="74"/>
      <c r="P53" s="74"/>
      <c r="Q53" s="74"/>
      <c r="R53" s="74"/>
      <c r="S53" s="74"/>
      <c r="T53" s="74"/>
      <c r="U53" s="74"/>
      <c r="V53" s="75"/>
    </row>
    <row r="54" spans="1:22" x14ac:dyDescent="0.75">
      <c r="A54" s="272" t="s">
        <v>42</v>
      </c>
      <c r="B54" s="6" t="b">
        <f>TRUE</f>
        <v>1</v>
      </c>
      <c r="C54" s="60" t="s">
        <v>63</v>
      </c>
      <c r="D54" s="345"/>
      <c r="E54" s="74"/>
      <c r="F54" s="74"/>
      <c r="G54" s="74"/>
      <c r="H54" s="74"/>
      <c r="I54" s="74"/>
      <c r="J54" s="74"/>
      <c r="K54" s="74"/>
      <c r="L54" s="74"/>
      <c r="M54" s="322" t="s">
        <v>738</v>
      </c>
      <c r="N54" s="74"/>
      <c r="O54" s="74"/>
      <c r="P54" s="74"/>
      <c r="Q54" s="74"/>
      <c r="R54" s="74"/>
      <c r="S54" s="74"/>
      <c r="T54" s="74"/>
      <c r="U54" s="74"/>
      <c r="V54" s="75"/>
    </row>
    <row r="57" spans="1:22" x14ac:dyDescent="0.75">
      <c r="A57" s="77" t="s">
        <v>52</v>
      </c>
      <c r="B57" s="76"/>
    </row>
    <row r="58" spans="1:22" x14ac:dyDescent="0.75">
      <c r="A58" s="272" t="s">
        <v>44</v>
      </c>
      <c r="B58" s="6" t="b">
        <f>TRUE</f>
        <v>1</v>
      </c>
    </row>
    <row r="59" spans="1:22" x14ac:dyDescent="0.75">
      <c r="A59" s="272" t="s">
        <v>45</v>
      </c>
      <c r="B59" s="6" t="b">
        <f>FALSE</f>
        <v>0</v>
      </c>
    </row>
    <row r="60" spans="1:22" x14ac:dyDescent="0.75">
      <c r="A60" s="327" t="s">
        <v>889</v>
      </c>
    </row>
    <row r="61" spans="1:22" x14ac:dyDescent="0.75">
      <c r="A61" s="327"/>
    </row>
    <row r="62" spans="1:22" x14ac:dyDescent="0.75">
      <c r="A62" s="432" t="s">
        <v>744</v>
      </c>
      <c r="B62" s="273">
        <v>0</v>
      </c>
      <c r="C62" s="349" t="s">
        <v>812</v>
      </c>
    </row>
    <row r="63" spans="1:22" x14ac:dyDescent="0.75">
      <c r="A63" s="433"/>
      <c r="B63" s="273">
        <v>0.2</v>
      </c>
    </row>
    <row r="64" spans="1:22" x14ac:dyDescent="0.75">
      <c r="A64" s="433"/>
      <c r="B64" s="273">
        <v>0.3</v>
      </c>
    </row>
    <row r="65" spans="1:2" x14ac:dyDescent="0.75">
      <c r="A65" s="433"/>
      <c r="B65" s="273">
        <v>0.4</v>
      </c>
    </row>
    <row r="66" spans="1:2" x14ac:dyDescent="0.75">
      <c r="A66" s="433"/>
      <c r="B66" s="273">
        <v>0.5</v>
      </c>
    </row>
    <row r="67" spans="1:2" x14ac:dyDescent="0.75">
      <c r="A67" s="433"/>
      <c r="B67" s="273">
        <v>0.6</v>
      </c>
    </row>
    <row r="68" spans="1:2" x14ac:dyDescent="0.75">
      <c r="A68" s="433"/>
      <c r="B68" s="273">
        <v>0.7</v>
      </c>
    </row>
    <row r="69" spans="1:2" x14ac:dyDescent="0.75">
      <c r="A69" s="434"/>
      <c r="B69" s="273">
        <v>0.8</v>
      </c>
    </row>
    <row r="70" spans="1:2" x14ac:dyDescent="0.75">
      <c r="A70" s="327"/>
    </row>
    <row r="71" spans="1:2" x14ac:dyDescent="0.75">
      <c r="A71" s="327"/>
    </row>
    <row r="72" spans="1:2" x14ac:dyDescent="0.75">
      <c r="A72" s="54" t="s">
        <v>890</v>
      </c>
    </row>
    <row r="73" spans="1:2" x14ac:dyDescent="0.75">
      <c r="A73" s="273">
        <v>0.4</v>
      </c>
    </row>
    <row r="74" spans="1:2" x14ac:dyDescent="0.75">
      <c r="A74" s="273">
        <v>0.5</v>
      </c>
    </row>
    <row r="75" spans="1:2" x14ac:dyDescent="0.75">
      <c r="A75" s="273">
        <v>0.75</v>
      </c>
    </row>
    <row r="76" spans="1:2" x14ac:dyDescent="0.75">
      <c r="A76" s="273">
        <v>1</v>
      </c>
    </row>
    <row r="77" spans="1:2" x14ac:dyDescent="0.75">
      <c r="A77" s="273">
        <v>1.25</v>
      </c>
    </row>
    <row r="78" spans="1:2" x14ac:dyDescent="0.75">
      <c r="A78" s="273">
        <v>1.5</v>
      </c>
    </row>
    <row r="79" spans="1:2" x14ac:dyDescent="0.75">
      <c r="A79" s="273">
        <v>1.75</v>
      </c>
    </row>
    <row r="80" spans="1:2" x14ac:dyDescent="0.75">
      <c r="A80" s="273">
        <v>2</v>
      </c>
    </row>
    <row r="81" spans="1:6" x14ac:dyDescent="0.75">
      <c r="A81" s="327"/>
    </row>
    <row r="82" spans="1:6" x14ac:dyDescent="0.75">
      <c r="A82" s="141" t="str">
        <f>CONCATENATE("Version ",'Change Log'!$B$3," – © 2020-",YEAR('Change Log'!$A$3),", William W. Davis, MSPM, PMP")</f>
        <v>Version 0.5.4 – © 2020-2021, William W. Davis, MSPM, PMP</v>
      </c>
    </row>
    <row r="84" spans="1:6" x14ac:dyDescent="0.75">
      <c r="A84" s="140" t="s">
        <v>137</v>
      </c>
    </row>
    <row r="85" spans="1:6" x14ac:dyDescent="0.75">
      <c r="A85" s="140" t="s">
        <v>58</v>
      </c>
    </row>
    <row r="86" spans="1:6" x14ac:dyDescent="0.75">
      <c r="A86" s="140" t="s">
        <v>136</v>
      </c>
    </row>
    <row r="87" spans="1:6" x14ac:dyDescent="0.75">
      <c r="A87" s="140" t="s">
        <v>138</v>
      </c>
    </row>
    <row r="88" spans="1:6" x14ac:dyDescent="0.75">
      <c r="A88" s="140" t="s">
        <v>671</v>
      </c>
    </row>
    <row r="89" spans="1:6" x14ac:dyDescent="0.75">
      <c r="A89" s="140" t="s">
        <v>672</v>
      </c>
    </row>
    <row r="90" spans="1:6" x14ac:dyDescent="0.75">
      <c r="A90" s="140"/>
    </row>
    <row r="91" spans="1:6" x14ac:dyDescent="0.75">
      <c r="A91" s="140" t="s">
        <v>673</v>
      </c>
    </row>
    <row r="92" spans="1:6" x14ac:dyDescent="0.75">
      <c r="A92" s="140" t="s">
        <v>57</v>
      </c>
    </row>
    <row r="93" spans="1:6" x14ac:dyDescent="0.75">
      <c r="A93" s="431" t="s">
        <v>677</v>
      </c>
      <c r="B93" s="431"/>
      <c r="C93" s="431"/>
      <c r="D93" s="431"/>
      <c r="E93" s="431"/>
      <c r="F93" s="431"/>
    </row>
  </sheetData>
  <mergeCells count="4">
    <mergeCell ref="A26:A36"/>
    <mergeCell ref="A39:A49"/>
    <mergeCell ref="A93:F93"/>
    <mergeCell ref="A62:A69"/>
  </mergeCells>
  <phoneticPr fontId="35" type="noConversion"/>
  <hyperlinks>
    <hyperlink ref="A93"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32" t="s">
        <v>678</v>
      </c>
    </row>
    <row r="3" spans="1:5" x14ac:dyDescent="0.75">
      <c r="E3" s="185" t="s">
        <v>123</v>
      </c>
    </row>
    <row r="4" spans="1:5" ht="16" x14ac:dyDescent="0.8">
      <c r="E4" s="185" t="s">
        <v>676</v>
      </c>
    </row>
    <row r="5" spans="1:5" x14ac:dyDescent="0.75">
      <c r="E5" s="185"/>
    </row>
    <row r="6" spans="1:5" x14ac:dyDescent="0.75">
      <c r="E6" s="185" t="s">
        <v>134</v>
      </c>
    </row>
    <row r="7" spans="1:5" x14ac:dyDescent="0.75">
      <c r="E7" s="185" t="s">
        <v>124</v>
      </c>
    </row>
    <row r="8" spans="1:5" x14ac:dyDescent="0.75">
      <c r="E8" s="185" t="s">
        <v>125</v>
      </c>
    </row>
    <row r="9" spans="1:5" x14ac:dyDescent="0.75">
      <c r="E9" s="185" t="s">
        <v>126</v>
      </c>
    </row>
    <row r="10" spans="1:5" x14ac:dyDescent="0.75">
      <c r="E10" s="185"/>
    </row>
    <row r="11" spans="1:5" x14ac:dyDescent="0.75">
      <c r="E11" s="185" t="s">
        <v>127</v>
      </c>
    </row>
    <row r="12" spans="1:5" x14ac:dyDescent="0.75">
      <c r="E12" s="185" t="s">
        <v>133</v>
      </c>
    </row>
    <row r="13" spans="1:5" x14ac:dyDescent="0.75">
      <c r="E13" s="185" t="s">
        <v>130</v>
      </c>
    </row>
    <row r="14" spans="1:5" x14ac:dyDescent="0.75">
      <c r="E14" s="185" t="s">
        <v>131</v>
      </c>
    </row>
    <row r="15" spans="1:5" x14ac:dyDescent="0.75">
      <c r="E15" s="186" t="s">
        <v>132</v>
      </c>
    </row>
    <row r="16" spans="1:5" x14ac:dyDescent="0.75">
      <c r="E16" s="185"/>
    </row>
    <row r="17" spans="1:7" x14ac:dyDescent="0.75">
      <c r="E17" s="381" t="s">
        <v>128</v>
      </c>
      <c r="F17" s="381"/>
      <c r="G17" s="381"/>
    </row>
    <row r="18" spans="1:7" x14ac:dyDescent="0.75">
      <c r="E18" s="185" t="s">
        <v>129</v>
      </c>
    </row>
    <row r="24" spans="1:7" x14ac:dyDescent="0.75">
      <c r="A24" s="12"/>
      <c r="F24" s="12"/>
    </row>
    <row r="25" spans="1:7" x14ac:dyDescent="0.75">
      <c r="A25" s="94"/>
      <c r="B25" s="94"/>
      <c r="C25" s="94"/>
      <c r="D25" s="94"/>
      <c r="E25" s="94"/>
      <c r="F25" s="94"/>
    </row>
    <row r="26" spans="1:7" x14ac:dyDescent="0.75">
      <c r="A26" s="94"/>
      <c r="B26" s="94"/>
      <c r="F26" s="12"/>
    </row>
    <row r="27" spans="1:7" x14ac:dyDescent="0.75">
      <c r="A27" s="94"/>
      <c r="B27" s="94"/>
      <c r="F27" s="12"/>
    </row>
    <row r="28" spans="1:7" x14ac:dyDescent="0.75">
      <c r="A28" s="94"/>
      <c r="B28" s="94"/>
      <c r="F28" s="12"/>
    </row>
    <row r="30" spans="1:7" x14ac:dyDescent="0.75">
      <c r="A30" s="242" t="s">
        <v>679</v>
      </c>
    </row>
    <row r="31" spans="1:7" x14ac:dyDescent="0.75">
      <c r="A31" s="243" t="s">
        <v>680</v>
      </c>
    </row>
    <row r="32" spans="1:7" x14ac:dyDescent="0.75">
      <c r="A32" s="243"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showGridLines="0" workbookViewId="0">
      <selection activeCell="A4" sqref="A4"/>
    </sheetView>
  </sheetViews>
  <sheetFormatPr defaultRowHeight="14.75" x14ac:dyDescent="0.75"/>
  <cols>
    <col min="1" max="1" width="10.54296875" style="28" customWidth="1"/>
    <col min="2" max="2" width="10.54296875" style="29" customWidth="1"/>
    <col min="3" max="3" width="18.6796875" style="29" customWidth="1"/>
    <col min="4" max="4" width="132.40625" style="30" customWidth="1"/>
    <col min="5" max="5" width="9.1328125" customWidth="1"/>
  </cols>
  <sheetData>
    <row r="1" spans="1:4" ht="24.75" customHeight="1" x14ac:dyDescent="0.75">
      <c r="A1" s="53" t="s">
        <v>750</v>
      </c>
    </row>
    <row r="2" spans="1:4" x14ac:dyDescent="0.75">
      <c r="A2" s="25" t="s">
        <v>12</v>
      </c>
      <c r="B2" s="26" t="s">
        <v>13</v>
      </c>
      <c r="C2" s="26" t="s">
        <v>897</v>
      </c>
      <c r="D2" s="27" t="s">
        <v>14</v>
      </c>
    </row>
    <row r="3" spans="1:4" x14ac:dyDescent="0.75">
      <c r="A3" s="78">
        <v>44354</v>
      </c>
      <c r="B3" s="79" t="s">
        <v>899</v>
      </c>
      <c r="C3" s="79" t="s">
        <v>898</v>
      </c>
      <c r="D3" s="80" t="s">
        <v>900</v>
      </c>
    </row>
    <row r="4" spans="1:4" x14ac:dyDescent="0.75">
      <c r="A4" s="78">
        <v>44353</v>
      </c>
      <c r="B4" s="79" t="s">
        <v>892</v>
      </c>
      <c r="C4" s="79" t="s">
        <v>898</v>
      </c>
      <c r="D4" s="80" t="s">
        <v>896</v>
      </c>
    </row>
    <row r="5" spans="1:4" x14ac:dyDescent="0.75">
      <c r="A5" s="78">
        <v>44353</v>
      </c>
      <c r="B5" s="79" t="s">
        <v>888</v>
      </c>
      <c r="C5" s="79" t="s">
        <v>898</v>
      </c>
      <c r="D5" s="80" t="s">
        <v>891</v>
      </c>
    </row>
    <row r="6" spans="1:4" x14ac:dyDescent="0.75">
      <c r="A6" s="78">
        <v>44353</v>
      </c>
      <c r="B6" s="79" t="s">
        <v>886</v>
      </c>
      <c r="C6" s="79" t="s">
        <v>898</v>
      </c>
      <c r="D6" s="80" t="s">
        <v>887</v>
      </c>
    </row>
    <row r="7" spans="1:4" x14ac:dyDescent="0.75">
      <c r="A7" s="78">
        <v>44353</v>
      </c>
      <c r="B7" s="79" t="s">
        <v>881</v>
      </c>
      <c r="C7" s="79" t="s">
        <v>898</v>
      </c>
      <c r="D7" s="80" t="s">
        <v>885</v>
      </c>
    </row>
    <row r="8" spans="1:4" x14ac:dyDescent="0.75">
      <c r="A8" s="78">
        <v>44065</v>
      </c>
      <c r="B8" s="79" t="s">
        <v>865</v>
      </c>
      <c r="C8" s="79" t="s">
        <v>898</v>
      </c>
      <c r="D8" s="80" t="s">
        <v>866</v>
      </c>
    </row>
    <row r="9" spans="1:4" x14ac:dyDescent="0.75">
      <c r="A9" s="78">
        <v>44047</v>
      </c>
      <c r="B9" s="79" t="s">
        <v>852</v>
      </c>
      <c r="C9" s="79" t="s">
        <v>898</v>
      </c>
      <c r="D9" s="80" t="s">
        <v>853</v>
      </c>
    </row>
    <row r="10" spans="1:4" x14ac:dyDescent="0.75">
      <c r="A10" s="78">
        <v>44047</v>
      </c>
      <c r="B10" s="79" t="s">
        <v>827</v>
      </c>
      <c r="C10" s="79" t="s">
        <v>898</v>
      </c>
      <c r="D10" s="80" t="s">
        <v>832</v>
      </c>
    </row>
    <row r="11" spans="1:4" x14ac:dyDescent="0.75">
      <c r="A11" s="78">
        <v>44047</v>
      </c>
      <c r="B11" s="79" t="s">
        <v>825</v>
      </c>
      <c r="C11" s="79" t="s">
        <v>898</v>
      </c>
      <c r="D11" s="80" t="s">
        <v>826</v>
      </c>
    </row>
    <row r="12" spans="1:4" x14ac:dyDescent="0.75">
      <c r="A12" s="78">
        <v>44047</v>
      </c>
      <c r="B12" s="79" t="s">
        <v>823</v>
      </c>
      <c r="C12" s="79" t="s">
        <v>898</v>
      </c>
      <c r="D12" s="80" t="s">
        <v>824</v>
      </c>
    </row>
    <row r="13" spans="1:4" x14ac:dyDescent="0.75">
      <c r="A13" s="78">
        <v>44046</v>
      </c>
      <c r="B13" s="79" t="s">
        <v>806</v>
      </c>
      <c r="C13" s="79" t="s">
        <v>898</v>
      </c>
      <c r="D13" s="80" t="s">
        <v>822</v>
      </c>
    </row>
    <row r="14" spans="1:4" x14ac:dyDescent="0.75">
      <c r="A14" s="78">
        <v>44046</v>
      </c>
      <c r="B14" s="79" t="s">
        <v>804</v>
      </c>
      <c r="C14" s="79" t="s">
        <v>898</v>
      </c>
      <c r="D14" s="80" t="s">
        <v>805</v>
      </c>
    </row>
    <row r="15" spans="1:4" x14ac:dyDescent="0.75">
      <c r="A15" s="78">
        <v>44046</v>
      </c>
      <c r="B15" s="79" t="s">
        <v>801</v>
      </c>
      <c r="C15" s="79" t="s">
        <v>898</v>
      </c>
      <c r="D15" s="80" t="s">
        <v>802</v>
      </c>
    </row>
    <row r="16" spans="1:4" x14ac:dyDescent="0.75">
      <c r="A16" s="78">
        <v>44046</v>
      </c>
      <c r="B16" s="79" t="s">
        <v>799</v>
      </c>
      <c r="C16" s="79" t="s">
        <v>898</v>
      </c>
      <c r="D16" s="80" t="s">
        <v>800</v>
      </c>
    </row>
    <row r="17" spans="1:4" x14ac:dyDescent="0.75">
      <c r="A17" s="78">
        <v>44046</v>
      </c>
      <c r="B17" s="79" t="s">
        <v>797</v>
      </c>
      <c r="C17" s="79" t="s">
        <v>898</v>
      </c>
      <c r="D17" s="80" t="s">
        <v>798</v>
      </c>
    </row>
    <row r="18" spans="1:4" x14ac:dyDescent="0.75">
      <c r="A18" s="78">
        <v>44046</v>
      </c>
      <c r="B18" s="79" t="s">
        <v>795</v>
      </c>
      <c r="C18" s="79" t="s">
        <v>898</v>
      </c>
      <c r="D18" s="80" t="s">
        <v>796</v>
      </c>
    </row>
    <row r="19" spans="1:4" x14ac:dyDescent="0.75">
      <c r="A19" s="78">
        <v>44046</v>
      </c>
      <c r="B19" s="79" t="s">
        <v>793</v>
      </c>
      <c r="C19" s="79" t="s">
        <v>898</v>
      </c>
      <c r="D19" s="80" t="s">
        <v>794</v>
      </c>
    </row>
    <row r="20" spans="1:4" x14ac:dyDescent="0.75">
      <c r="A20" s="78">
        <v>44046</v>
      </c>
      <c r="B20" s="79" t="s">
        <v>791</v>
      </c>
      <c r="C20" s="79" t="s">
        <v>898</v>
      </c>
      <c r="D20" s="80" t="s">
        <v>792</v>
      </c>
    </row>
    <row r="21" spans="1:4" x14ac:dyDescent="0.75">
      <c r="A21" s="78">
        <v>44045</v>
      </c>
      <c r="B21" s="79" t="s">
        <v>780</v>
      </c>
      <c r="C21" s="79" t="s">
        <v>898</v>
      </c>
      <c r="D21" s="80" t="s">
        <v>782</v>
      </c>
    </row>
    <row r="22" spans="1:4" x14ac:dyDescent="0.75">
      <c r="A22" s="78">
        <v>44045</v>
      </c>
      <c r="B22" s="79" t="s">
        <v>778</v>
      </c>
      <c r="C22" s="79" t="s">
        <v>898</v>
      </c>
      <c r="D22" s="80" t="s">
        <v>779</v>
      </c>
    </row>
    <row r="23" spans="1:4" x14ac:dyDescent="0.75">
      <c r="A23" s="78">
        <v>44045</v>
      </c>
      <c r="B23" s="79" t="s">
        <v>772</v>
      </c>
      <c r="C23" s="79" t="s">
        <v>898</v>
      </c>
      <c r="D23" s="80" t="s">
        <v>777</v>
      </c>
    </row>
    <row r="24" spans="1:4" x14ac:dyDescent="0.75">
      <c r="A24" s="78">
        <v>44045</v>
      </c>
      <c r="B24" s="79" t="s">
        <v>769</v>
      </c>
      <c r="C24" s="79" t="s">
        <v>898</v>
      </c>
      <c r="D24" s="80" t="s">
        <v>771</v>
      </c>
    </row>
    <row r="25" spans="1:4" x14ac:dyDescent="0.75">
      <c r="A25" s="78">
        <v>44045</v>
      </c>
      <c r="B25" s="79" t="s">
        <v>767</v>
      </c>
      <c r="C25" s="79" t="s">
        <v>898</v>
      </c>
      <c r="D25" s="80" t="s">
        <v>768</v>
      </c>
    </row>
    <row r="26" spans="1:4" x14ac:dyDescent="0.75">
      <c r="A26" s="78">
        <v>44045</v>
      </c>
      <c r="B26" s="79" t="s">
        <v>765</v>
      </c>
      <c r="C26" s="79" t="s">
        <v>898</v>
      </c>
      <c r="D26" s="80" t="s">
        <v>766</v>
      </c>
    </row>
    <row r="27" spans="1:4" x14ac:dyDescent="0.75">
      <c r="A27" s="78">
        <v>44045</v>
      </c>
      <c r="B27" s="79" t="s">
        <v>763</v>
      </c>
      <c r="C27" s="79" t="s">
        <v>898</v>
      </c>
      <c r="D27" s="80" t="s">
        <v>764</v>
      </c>
    </row>
    <row r="28" spans="1:4" x14ac:dyDescent="0.75">
      <c r="A28" s="78">
        <v>44045</v>
      </c>
      <c r="B28" s="79" t="s">
        <v>761</v>
      </c>
      <c r="C28" s="79" t="s">
        <v>898</v>
      </c>
      <c r="D28" s="80" t="s">
        <v>762</v>
      </c>
    </row>
    <row r="29" spans="1:4" x14ac:dyDescent="0.75">
      <c r="A29" s="78">
        <v>44045</v>
      </c>
      <c r="B29" s="79" t="s">
        <v>758</v>
      </c>
      <c r="C29" s="79" t="s">
        <v>898</v>
      </c>
      <c r="D29" s="80" t="s">
        <v>760</v>
      </c>
    </row>
    <row r="30" spans="1:4" x14ac:dyDescent="0.75">
      <c r="A30" s="78">
        <v>44045</v>
      </c>
      <c r="B30" s="79" t="s">
        <v>756</v>
      </c>
      <c r="C30" s="79" t="s">
        <v>898</v>
      </c>
      <c r="D30" s="80" t="s">
        <v>757</v>
      </c>
    </row>
    <row r="31" spans="1:4" x14ac:dyDescent="0.75">
      <c r="A31" s="78">
        <v>44044</v>
      </c>
      <c r="B31" s="79" t="s">
        <v>748</v>
      </c>
      <c r="C31" s="79" t="s">
        <v>898</v>
      </c>
      <c r="D31" s="80" t="s">
        <v>749</v>
      </c>
    </row>
    <row r="32" spans="1:4" x14ac:dyDescent="0.75">
      <c r="A32" s="334"/>
      <c r="B32" s="335"/>
      <c r="C32" s="335"/>
      <c r="D32" s="336"/>
    </row>
    <row r="33" spans="1:4" x14ac:dyDescent="0.75">
      <c r="A33" s="334"/>
      <c r="B33" s="335"/>
      <c r="C33" s="335"/>
      <c r="D33" s="336"/>
    </row>
    <row r="34" spans="1:4" x14ac:dyDescent="0.75">
      <c r="A34" s="334"/>
      <c r="B34" s="335"/>
      <c r="C34" s="335"/>
      <c r="D34" s="336"/>
    </row>
    <row r="35" spans="1:4" x14ac:dyDescent="0.75">
      <c r="A35" s="334"/>
      <c r="B35" s="335"/>
      <c r="C35" s="335"/>
      <c r="D35" s="336"/>
    </row>
    <row r="36" spans="1:4" x14ac:dyDescent="0.75">
      <c r="A36" s="334"/>
      <c r="B36" s="335"/>
      <c r="C36" s="335"/>
      <c r="D36" s="336"/>
    </row>
    <row r="37" spans="1:4" x14ac:dyDescent="0.75">
      <c r="A37" s="334"/>
      <c r="B37" s="335"/>
      <c r="C37" s="335"/>
      <c r="D37" s="336"/>
    </row>
    <row r="38" spans="1:4" x14ac:dyDescent="0.75">
      <c r="A38" s="334"/>
      <c r="B38" s="335"/>
      <c r="C38" s="335"/>
      <c r="D38" s="336"/>
    </row>
    <row r="39" spans="1:4" x14ac:dyDescent="0.75">
      <c r="A39" s="334"/>
      <c r="B39" s="335"/>
      <c r="C39" s="335"/>
      <c r="D39" s="336"/>
    </row>
    <row r="40" spans="1:4" x14ac:dyDescent="0.75">
      <c r="A40" s="334"/>
      <c r="B40" s="335"/>
      <c r="C40" s="335"/>
      <c r="D40" s="336"/>
    </row>
    <row r="41" spans="1:4" x14ac:dyDescent="0.75">
      <c r="A41" s="334"/>
      <c r="B41" s="335"/>
      <c r="C41" s="335"/>
      <c r="D41" s="336"/>
    </row>
    <row r="42" spans="1:4" x14ac:dyDescent="0.75">
      <c r="A42" s="334"/>
      <c r="B42" s="335"/>
      <c r="C42" s="335"/>
      <c r="D42" s="336"/>
    </row>
    <row r="43" spans="1:4" x14ac:dyDescent="0.75">
      <c r="A43" s="334"/>
      <c r="B43" s="335"/>
      <c r="C43" s="335"/>
      <c r="D43" s="336"/>
    </row>
    <row r="44" spans="1:4" x14ac:dyDescent="0.75">
      <c r="A44" s="334"/>
      <c r="B44" s="335"/>
      <c r="C44" s="335"/>
      <c r="D44" s="336"/>
    </row>
    <row r="45" spans="1:4" x14ac:dyDescent="0.75">
      <c r="A45" s="334"/>
      <c r="B45" s="335"/>
      <c r="C45" s="335"/>
      <c r="D45" s="336"/>
    </row>
    <row r="46" spans="1:4" x14ac:dyDescent="0.75">
      <c r="A46" s="334"/>
      <c r="B46" s="335"/>
      <c r="C46" s="335"/>
      <c r="D46" s="336"/>
    </row>
    <row r="47" spans="1:4" x14ac:dyDescent="0.75">
      <c r="A47" s="334"/>
      <c r="B47" s="335"/>
      <c r="C47" s="335"/>
      <c r="D47" s="336"/>
    </row>
    <row r="48" spans="1:4" x14ac:dyDescent="0.75">
      <c r="A48" s="334"/>
      <c r="B48" s="335"/>
      <c r="C48" s="335"/>
      <c r="D48" s="336"/>
    </row>
    <row r="49" spans="1:4" x14ac:dyDescent="0.75">
      <c r="A49" s="334"/>
      <c r="B49" s="335"/>
      <c r="C49" s="335"/>
      <c r="D49" s="336"/>
    </row>
    <row r="50" spans="1:4" x14ac:dyDescent="0.75">
      <c r="A50" s="334"/>
      <c r="B50" s="335"/>
      <c r="C50" s="335"/>
      <c r="D50" s="336"/>
    </row>
    <row r="51" spans="1:4" x14ac:dyDescent="0.75">
      <c r="A51" s="334"/>
      <c r="B51" s="335"/>
      <c r="C51" s="335"/>
      <c r="D51" s="336"/>
    </row>
    <row r="52" spans="1:4" x14ac:dyDescent="0.75">
      <c r="A52" s="334"/>
      <c r="B52" s="335"/>
      <c r="C52" s="335"/>
      <c r="D52" s="336"/>
    </row>
    <row r="53" spans="1:4" x14ac:dyDescent="0.75">
      <c r="A53" s="334"/>
      <c r="B53" s="335"/>
      <c r="C53" s="335"/>
      <c r="D53" s="336"/>
    </row>
    <row r="54" spans="1:4" x14ac:dyDescent="0.75">
      <c r="A54" s="334"/>
      <c r="B54" s="335"/>
      <c r="C54" s="335"/>
      <c r="D54" s="336"/>
    </row>
    <row r="55" spans="1:4" x14ac:dyDescent="0.75">
      <c r="A55" s="334"/>
      <c r="B55" s="335"/>
      <c r="C55" s="335"/>
      <c r="D55" s="336"/>
    </row>
    <row r="56" spans="1:4" x14ac:dyDescent="0.75">
      <c r="A56" s="334"/>
      <c r="B56" s="335"/>
      <c r="C56" s="335"/>
      <c r="D56" s="336"/>
    </row>
    <row r="57" spans="1:4" x14ac:dyDescent="0.75">
      <c r="A57" s="334"/>
      <c r="B57" s="335"/>
      <c r="C57" s="335"/>
      <c r="D57"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31"/>
  </cols>
  <sheetData>
    <row r="1" spans="1:1" x14ac:dyDescent="0.75">
      <c r="A1" s="229" t="s">
        <v>670</v>
      </c>
    </row>
    <row r="2" spans="1:1" x14ac:dyDescent="0.75">
      <c r="A2" s="229" t="s">
        <v>158</v>
      </c>
    </row>
    <row r="3" spans="1:1" x14ac:dyDescent="0.75">
      <c r="A3" s="229"/>
    </row>
    <row r="4" spans="1:1" x14ac:dyDescent="0.75">
      <c r="A4" s="229" t="s">
        <v>159</v>
      </c>
    </row>
    <row r="5" spans="1:1" x14ac:dyDescent="0.75">
      <c r="A5" s="229" t="s">
        <v>160</v>
      </c>
    </row>
    <row r="6" spans="1:1" x14ac:dyDescent="0.75">
      <c r="A6" s="229" t="s">
        <v>161</v>
      </c>
    </row>
    <row r="7" spans="1:1" x14ac:dyDescent="0.75">
      <c r="A7" s="229"/>
    </row>
    <row r="8" spans="1:1" x14ac:dyDescent="0.75">
      <c r="A8" s="229" t="s">
        <v>162</v>
      </c>
    </row>
    <row r="9" spans="1:1" x14ac:dyDescent="0.75">
      <c r="A9" s="229"/>
    </row>
    <row r="10" spans="1:1" x14ac:dyDescent="0.75">
      <c r="A10" s="229" t="s">
        <v>163</v>
      </c>
    </row>
    <row r="11" spans="1:1" x14ac:dyDescent="0.75">
      <c r="A11" s="229" t="s">
        <v>164</v>
      </c>
    </row>
    <row r="12" spans="1:1" x14ac:dyDescent="0.75">
      <c r="A12" s="229"/>
    </row>
    <row r="13" spans="1:1" x14ac:dyDescent="0.75">
      <c r="A13" s="229" t="s">
        <v>165</v>
      </c>
    </row>
    <row r="14" spans="1:1" x14ac:dyDescent="0.75">
      <c r="A14" s="229" t="s">
        <v>166</v>
      </c>
    </row>
    <row r="15" spans="1:1" x14ac:dyDescent="0.75">
      <c r="A15" s="229" t="s">
        <v>167</v>
      </c>
    </row>
    <row r="16" spans="1:1" x14ac:dyDescent="0.75">
      <c r="A16" s="229" t="s">
        <v>168</v>
      </c>
    </row>
    <row r="17" spans="1:1" x14ac:dyDescent="0.75">
      <c r="A17" s="229" t="s">
        <v>169</v>
      </c>
    </row>
    <row r="18" spans="1:1" x14ac:dyDescent="0.75">
      <c r="A18" s="229" t="s">
        <v>170</v>
      </c>
    </row>
    <row r="19" spans="1:1" x14ac:dyDescent="0.75">
      <c r="A19" s="229" t="s">
        <v>171</v>
      </c>
    </row>
    <row r="20" spans="1:1" x14ac:dyDescent="0.75">
      <c r="A20" s="229" t="s">
        <v>172</v>
      </c>
    </row>
    <row r="21" spans="1:1" x14ac:dyDescent="0.75">
      <c r="A21" s="229"/>
    </row>
    <row r="22" spans="1:1" x14ac:dyDescent="0.75">
      <c r="A22" s="229" t="s">
        <v>173</v>
      </c>
    </row>
    <row r="23" spans="1:1" x14ac:dyDescent="0.75">
      <c r="A23" s="229" t="s">
        <v>174</v>
      </c>
    </row>
    <row r="24" spans="1:1" x14ac:dyDescent="0.75">
      <c r="A24" s="229" t="s">
        <v>175</v>
      </c>
    </row>
    <row r="25" spans="1:1" x14ac:dyDescent="0.75">
      <c r="A25" s="229" t="s">
        <v>176</v>
      </c>
    </row>
    <row r="26" spans="1:1" x14ac:dyDescent="0.75">
      <c r="A26" s="229" t="s">
        <v>177</v>
      </c>
    </row>
    <row r="27" spans="1:1" x14ac:dyDescent="0.75">
      <c r="A27" s="229" t="s">
        <v>178</v>
      </c>
    </row>
    <row r="28" spans="1:1" x14ac:dyDescent="0.75">
      <c r="A28" s="229"/>
    </row>
    <row r="29" spans="1:1" x14ac:dyDescent="0.75">
      <c r="A29" s="229" t="s">
        <v>179</v>
      </c>
    </row>
    <row r="30" spans="1:1" x14ac:dyDescent="0.75">
      <c r="A30" s="229" t="s">
        <v>180</v>
      </c>
    </row>
    <row r="31" spans="1:1" x14ac:dyDescent="0.75">
      <c r="A31" s="229" t="s">
        <v>181</v>
      </c>
    </row>
    <row r="32" spans="1:1" x14ac:dyDescent="0.75">
      <c r="A32" s="229" t="s">
        <v>182</v>
      </c>
    </row>
    <row r="33" spans="1:1" x14ac:dyDescent="0.75">
      <c r="A33" s="229"/>
    </row>
    <row r="34" spans="1:1" x14ac:dyDescent="0.75">
      <c r="A34" s="229" t="s">
        <v>183</v>
      </c>
    </row>
    <row r="35" spans="1:1" x14ac:dyDescent="0.75">
      <c r="A35" s="229" t="s">
        <v>184</v>
      </c>
    </row>
    <row r="36" spans="1:1" x14ac:dyDescent="0.75">
      <c r="A36" s="229" t="s">
        <v>185</v>
      </c>
    </row>
    <row r="37" spans="1:1" x14ac:dyDescent="0.75">
      <c r="A37" s="229" t="s">
        <v>186</v>
      </c>
    </row>
    <row r="38" spans="1:1" x14ac:dyDescent="0.75">
      <c r="A38" s="229" t="s">
        <v>187</v>
      </c>
    </row>
    <row r="39" spans="1:1" x14ac:dyDescent="0.75">
      <c r="A39" s="229"/>
    </row>
    <row r="40" spans="1:1" x14ac:dyDescent="0.75">
      <c r="A40" s="229" t="s">
        <v>188</v>
      </c>
    </row>
    <row r="41" spans="1:1" x14ac:dyDescent="0.75">
      <c r="A41" s="229" t="s">
        <v>189</v>
      </c>
    </row>
    <row r="42" spans="1:1" x14ac:dyDescent="0.75">
      <c r="A42" s="229" t="s">
        <v>190</v>
      </c>
    </row>
    <row r="43" spans="1:1" x14ac:dyDescent="0.75">
      <c r="A43" s="229"/>
    </row>
    <row r="44" spans="1:1" x14ac:dyDescent="0.75">
      <c r="A44" s="229" t="s">
        <v>191</v>
      </c>
    </row>
    <row r="45" spans="1:1" x14ac:dyDescent="0.75">
      <c r="A45" s="229" t="s">
        <v>192</v>
      </c>
    </row>
    <row r="46" spans="1:1" x14ac:dyDescent="0.75">
      <c r="A46" s="229" t="s">
        <v>193</v>
      </c>
    </row>
    <row r="47" spans="1:1" x14ac:dyDescent="0.75">
      <c r="A47" s="229" t="s">
        <v>194</v>
      </c>
    </row>
    <row r="48" spans="1:1" x14ac:dyDescent="0.75">
      <c r="A48" s="229" t="s">
        <v>195</v>
      </c>
    </row>
    <row r="49" spans="1:1" x14ac:dyDescent="0.75">
      <c r="A49" s="229"/>
    </row>
    <row r="50" spans="1:1" x14ac:dyDescent="0.75">
      <c r="A50" s="229" t="s">
        <v>196</v>
      </c>
    </row>
    <row r="51" spans="1:1" x14ac:dyDescent="0.75">
      <c r="A51" s="229" t="s">
        <v>197</v>
      </c>
    </row>
    <row r="52" spans="1:1" x14ac:dyDescent="0.75">
      <c r="A52" s="229" t="s">
        <v>198</v>
      </c>
    </row>
    <row r="53" spans="1:1" x14ac:dyDescent="0.75">
      <c r="A53" s="229" t="s">
        <v>199</v>
      </c>
    </row>
    <row r="54" spans="1:1" x14ac:dyDescent="0.75">
      <c r="A54" s="229" t="s">
        <v>200</v>
      </c>
    </row>
    <row r="55" spans="1:1" x14ac:dyDescent="0.75">
      <c r="A55" s="229" t="s">
        <v>201</v>
      </c>
    </row>
    <row r="56" spans="1:1" x14ac:dyDescent="0.75">
      <c r="A56" s="229" t="s">
        <v>202</v>
      </c>
    </row>
    <row r="57" spans="1:1" x14ac:dyDescent="0.75">
      <c r="A57" s="229" t="s">
        <v>203</v>
      </c>
    </row>
    <row r="58" spans="1:1" x14ac:dyDescent="0.75">
      <c r="A58" s="229" t="s">
        <v>204</v>
      </c>
    </row>
    <row r="59" spans="1:1" x14ac:dyDescent="0.75">
      <c r="A59" s="229" t="s">
        <v>205</v>
      </c>
    </row>
    <row r="60" spans="1:1" x14ac:dyDescent="0.75">
      <c r="A60" s="229"/>
    </row>
    <row r="61" spans="1:1" x14ac:dyDescent="0.75">
      <c r="A61" s="229" t="s">
        <v>206</v>
      </c>
    </row>
    <row r="62" spans="1:1" x14ac:dyDescent="0.75">
      <c r="A62" s="229" t="s">
        <v>207</v>
      </c>
    </row>
    <row r="63" spans="1:1" x14ac:dyDescent="0.75">
      <c r="A63" s="229" t="s">
        <v>208</v>
      </c>
    </row>
    <row r="64" spans="1:1" x14ac:dyDescent="0.75">
      <c r="A64" s="229" t="s">
        <v>209</v>
      </c>
    </row>
    <row r="65" spans="1:1" x14ac:dyDescent="0.75">
      <c r="A65" s="229" t="s">
        <v>210</v>
      </c>
    </row>
    <row r="66" spans="1:1" x14ac:dyDescent="0.75">
      <c r="A66" s="229" t="s">
        <v>211</v>
      </c>
    </row>
    <row r="67" spans="1:1" x14ac:dyDescent="0.75">
      <c r="A67" s="229"/>
    </row>
    <row r="68" spans="1:1" x14ac:dyDescent="0.75">
      <c r="A68" s="229" t="s">
        <v>212</v>
      </c>
    </row>
    <row r="69" spans="1:1" x14ac:dyDescent="0.75">
      <c r="A69" s="229" t="s">
        <v>213</v>
      </c>
    </row>
    <row r="70" spans="1:1" x14ac:dyDescent="0.75">
      <c r="A70" s="229"/>
    </row>
    <row r="71" spans="1:1" x14ac:dyDescent="0.75">
      <c r="A71" s="229" t="s">
        <v>214</v>
      </c>
    </row>
    <row r="72" spans="1:1" x14ac:dyDescent="0.75">
      <c r="A72" s="229"/>
    </row>
    <row r="73" spans="1:1" x14ac:dyDescent="0.75">
      <c r="A73" s="229" t="s">
        <v>215</v>
      </c>
    </row>
    <row r="74" spans="1:1" x14ac:dyDescent="0.75">
      <c r="A74" s="229"/>
    </row>
    <row r="75" spans="1:1" x14ac:dyDescent="0.75">
      <c r="A75" s="229" t="s">
        <v>216</v>
      </c>
    </row>
    <row r="76" spans="1:1" x14ac:dyDescent="0.75">
      <c r="A76" s="229"/>
    </row>
    <row r="77" spans="1:1" x14ac:dyDescent="0.75">
      <c r="A77" s="229" t="s">
        <v>217</v>
      </c>
    </row>
    <row r="78" spans="1:1" x14ac:dyDescent="0.75">
      <c r="A78" s="229" t="s">
        <v>218</v>
      </c>
    </row>
    <row r="79" spans="1:1" x14ac:dyDescent="0.75">
      <c r="A79" s="229"/>
    </row>
    <row r="80" spans="1:1" x14ac:dyDescent="0.75">
      <c r="A80" s="229" t="s">
        <v>219</v>
      </c>
    </row>
    <row r="81" spans="1:1" x14ac:dyDescent="0.75">
      <c r="A81" s="229" t="s">
        <v>220</v>
      </c>
    </row>
    <row r="82" spans="1:1" x14ac:dyDescent="0.75">
      <c r="A82" s="229" t="s">
        <v>221</v>
      </c>
    </row>
    <row r="83" spans="1:1" x14ac:dyDescent="0.75">
      <c r="A83" s="229"/>
    </row>
    <row r="84" spans="1:1" x14ac:dyDescent="0.75">
      <c r="A84" s="229" t="s">
        <v>222</v>
      </c>
    </row>
    <row r="85" spans="1:1" x14ac:dyDescent="0.75">
      <c r="A85" s="229" t="s">
        <v>223</v>
      </c>
    </row>
    <row r="86" spans="1:1" x14ac:dyDescent="0.75">
      <c r="A86" s="229" t="s">
        <v>224</v>
      </c>
    </row>
    <row r="87" spans="1:1" x14ac:dyDescent="0.75">
      <c r="A87" s="229" t="s">
        <v>225</v>
      </c>
    </row>
    <row r="88" spans="1:1" x14ac:dyDescent="0.75">
      <c r="A88" s="229"/>
    </row>
    <row r="89" spans="1:1" x14ac:dyDescent="0.75">
      <c r="A89" s="229" t="s">
        <v>226</v>
      </c>
    </row>
    <row r="90" spans="1:1" x14ac:dyDescent="0.75">
      <c r="A90" s="229" t="s">
        <v>227</v>
      </c>
    </row>
    <row r="91" spans="1:1" x14ac:dyDescent="0.75">
      <c r="A91" s="229"/>
    </row>
    <row r="92" spans="1:1" x14ac:dyDescent="0.75">
      <c r="A92" s="229" t="s">
        <v>228</v>
      </c>
    </row>
    <row r="93" spans="1:1" x14ac:dyDescent="0.75">
      <c r="A93" s="229" t="s">
        <v>229</v>
      </c>
    </row>
    <row r="94" spans="1:1" x14ac:dyDescent="0.75">
      <c r="A94" s="229" t="s">
        <v>230</v>
      </c>
    </row>
    <row r="95" spans="1:1" x14ac:dyDescent="0.75">
      <c r="A95" s="229" t="s">
        <v>231</v>
      </c>
    </row>
    <row r="96" spans="1:1" x14ac:dyDescent="0.75">
      <c r="A96" s="229" t="s">
        <v>232</v>
      </c>
    </row>
    <row r="97" spans="1:1" x14ac:dyDescent="0.75">
      <c r="A97" s="229" t="s">
        <v>233</v>
      </c>
    </row>
    <row r="98" spans="1:1" x14ac:dyDescent="0.75">
      <c r="A98" s="229"/>
    </row>
    <row r="99" spans="1:1" x14ac:dyDescent="0.75">
      <c r="A99" s="229" t="s">
        <v>234</v>
      </c>
    </row>
    <row r="100" spans="1:1" x14ac:dyDescent="0.75">
      <c r="A100" s="229" t="s">
        <v>235</v>
      </c>
    </row>
    <row r="101" spans="1:1" x14ac:dyDescent="0.75">
      <c r="A101" s="229" t="s">
        <v>236</v>
      </c>
    </row>
    <row r="102" spans="1:1" x14ac:dyDescent="0.75">
      <c r="A102" s="229"/>
    </row>
    <row r="103" spans="1:1" x14ac:dyDescent="0.75">
      <c r="A103" s="229" t="s">
        <v>237</v>
      </c>
    </row>
    <row r="104" spans="1:1" x14ac:dyDescent="0.75">
      <c r="A104" s="229" t="s">
        <v>238</v>
      </c>
    </row>
    <row r="105" spans="1:1" x14ac:dyDescent="0.75">
      <c r="A105" s="229" t="s">
        <v>239</v>
      </c>
    </row>
    <row r="106" spans="1:1" x14ac:dyDescent="0.75">
      <c r="A106" s="229" t="s">
        <v>240</v>
      </c>
    </row>
    <row r="107" spans="1:1" x14ac:dyDescent="0.75">
      <c r="A107" s="229" t="s">
        <v>241</v>
      </c>
    </row>
    <row r="108" spans="1:1" x14ac:dyDescent="0.75">
      <c r="A108" s="229" t="s">
        <v>242</v>
      </c>
    </row>
    <row r="109" spans="1:1" x14ac:dyDescent="0.75">
      <c r="A109" s="229" t="s">
        <v>243</v>
      </c>
    </row>
    <row r="110" spans="1:1" x14ac:dyDescent="0.75">
      <c r="A110" s="229" t="s">
        <v>244</v>
      </c>
    </row>
    <row r="111" spans="1:1" x14ac:dyDescent="0.75">
      <c r="A111" s="229"/>
    </row>
    <row r="112" spans="1:1" x14ac:dyDescent="0.75">
      <c r="A112" s="229" t="s">
        <v>245</v>
      </c>
    </row>
    <row r="113" spans="1:1" x14ac:dyDescent="0.75">
      <c r="A113" s="229"/>
    </row>
    <row r="114" spans="1:1" x14ac:dyDescent="0.75">
      <c r="A114" s="229" t="s">
        <v>246</v>
      </c>
    </row>
    <row r="115" spans="1:1" x14ac:dyDescent="0.75">
      <c r="A115" s="229" t="s">
        <v>247</v>
      </c>
    </row>
    <row r="116" spans="1:1" x14ac:dyDescent="0.75">
      <c r="A116" s="229" t="s">
        <v>248</v>
      </c>
    </row>
    <row r="117" spans="1:1" x14ac:dyDescent="0.75">
      <c r="A117" s="229"/>
    </row>
    <row r="118" spans="1:1" x14ac:dyDescent="0.75">
      <c r="A118" s="229" t="s">
        <v>249</v>
      </c>
    </row>
    <row r="119" spans="1:1" x14ac:dyDescent="0.75">
      <c r="A119" s="229" t="s">
        <v>250</v>
      </c>
    </row>
    <row r="120" spans="1:1" x14ac:dyDescent="0.75">
      <c r="A120" s="229" t="s">
        <v>251</v>
      </c>
    </row>
    <row r="121" spans="1:1" x14ac:dyDescent="0.75">
      <c r="A121" s="229" t="s">
        <v>252</v>
      </c>
    </row>
    <row r="122" spans="1:1" x14ac:dyDescent="0.75">
      <c r="A122" s="229"/>
    </row>
    <row r="123" spans="1:1" x14ac:dyDescent="0.75">
      <c r="A123" s="229" t="s">
        <v>253</v>
      </c>
    </row>
    <row r="124" spans="1:1" x14ac:dyDescent="0.75">
      <c r="A124" s="229" t="s">
        <v>254</v>
      </c>
    </row>
    <row r="125" spans="1:1" x14ac:dyDescent="0.75">
      <c r="A125" s="229" t="s">
        <v>255</v>
      </c>
    </row>
    <row r="126" spans="1:1" x14ac:dyDescent="0.75">
      <c r="A126" s="229" t="s">
        <v>256</v>
      </c>
    </row>
    <row r="127" spans="1:1" x14ac:dyDescent="0.75">
      <c r="A127" s="229" t="s">
        <v>257</v>
      </c>
    </row>
    <row r="128" spans="1:1" x14ac:dyDescent="0.75">
      <c r="A128" s="229" t="s">
        <v>258</v>
      </c>
    </row>
    <row r="129" spans="1:1" x14ac:dyDescent="0.75">
      <c r="A129" s="229" t="s">
        <v>259</v>
      </c>
    </row>
    <row r="130" spans="1:1" x14ac:dyDescent="0.75">
      <c r="A130" s="229" t="s">
        <v>260</v>
      </c>
    </row>
    <row r="131" spans="1:1" x14ac:dyDescent="0.75">
      <c r="A131" s="229" t="s">
        <v>261</v>
      </c>
    </row>
    <row r="132" spans="1:1" x14ac:dyDescent="0.75">
      <c r="A132" s="229" t="s">
        <v>262</v>
      </c>
    </row>
    <row r="133" spans="1:1" x14ac:dyDescent="0.75">
      <c r="A133" s="229"/>
    </row>
    <row r="134" spans="1:1" x14ac:dyDescent="0.75">
      <c r="A134" s="229" t="s">
        <v>263</v>
      </c>
    </row>
    <row r="135" spans="1:1" x14ac:dyDescent="0.75">
      <c r="A135" s="229" t="s">
        <v>264</v>
      </c>
    </row>
    <row r="136" spans="1:1" x14ac:dyDescent="0.75">
      <c r="A136" s="229" t="s">
        <v>265</v>
      </c>
    </row>
    <row r="137" spans="1:1" x14ac:dyDescent="0.75">
      <c r="A137" s="229" t="s">
        <v>266</v>
      </c>
    </row>
    <row r="138" spans="1:1" x14ac:dyDescent="0.75">
      <c r="A138" s="229" t="s">
        <v>267</v>
      </c>
    </row>
    <row r="139" spans="1:1" x14ac:dyDescent="0.75">
      <c r="A139" s="229" t="s">
        <v>268</v>
      </c>
    </row>
    <row r="140" spans="1:1" x14ac:dyDescent="0.75">
      <c r="A140" s="229" t="s">
        <v>269</v>
      </c>
    </row>
    <row r="141" spans="1:1" x14ac:dyDescent="0.75">
      <c r="A141" s="229" t="s">
        <v>270</v>
      </c>
    </row>
    <row r="142" spans="1:1" x14ac:dyDescent="0.75">
      <c r="A142" s="229" t="s">
        <v>271</v>
      </c>
    </row>
    <row r="143" spans="1:1" x14ac:dyDescent="0.75">
      <c r="A143" s="229" t="s">
        <v>272</v>
      </c>
    </row>
    <row r="144" spans="1:1" x14ac:dyDescent="0.75">
      <c r="A144" s="229" t="s">
        <v>273</v>
      </c>
    </row>
    <row r="145" spans="1:1" x14ac:dyDescent="0.75">
      <c r="A145" s="229" t="s">
        <v>274</v>
      </c>
    </row>
    <row r="146" spans="1:1" x14ac:dyDescent="0.75">
      <c r="A146" s="229"/>
    </row>
    <row r="147" spans="1:1" x14ac:dyDescent="0.75">
      <c r="A147" s="229" t="s">
        <v>275</v>
      </c>
    </row>
    <row r="148" spans="1:1" x14ac:dyDescent="0.75">
      <c r="A148" s="229" t="s">
        <v>276</v>
      </c>
    </row>
    <row r="149" spans="1:1" x14ac:dyDescent="0.75">
      <c r="A149" s="229" t="s">
        <v>277</v>
      </c>
    </row>
    <row r="150" spans="1:1" x14ac:dyDescent="0.75">
      <c r="A150" s="229"/>
    </row>
    <row r="151" spans="1:1" x14ac:dyDescent="0.75">
      <c r="A151" s="229" t="s">
        <v>278</v>
      </c>
    </row>
    <row r="152" spans="1:1" x14ac:dyDescent="0.75">
      <c r="A152" s="229" t="s">
        <v>279</v>
      </c>
    </row>
    <row r="153" spans="1:1" x14ac:dyDescent="0.75">
      <c r="A153" s="229"/>
    </row>
    <row r="154" spans="1:1" x14ac:dyDescent="0.75">
      <c r="A154" s="229" t="s">
        <v>280</v>
      </c>
    </row>
    <row r="155" spans="1:1" x14ac:dyDescent="0.75">
      <c r="A155" s="229"/>
    </row>
    <row r="156" spans="1:1" x14ac:dyDescent="0.75">
      <c r="A156" s="229" t="s">
        <v>281</v>
      </c>
    </row>
    <row r="157" spans="1:1" x14ac:dyDescent="0.75">
      <c r="A157" s="229" t="s">
        <v>282</v>
      </c>
    </row>
    <row r="158" spans="1:1" x14ac:dyDescent="0.75">
      <c r="A158" s="229" t="s">
        <v>283</v>
      </c>
    </row>
    <row r="159" spans="1:1" x14ac:dyDescent="0.75">
      <c r="A159" s="229" t="s">
        <v>284</v>
      </c>
    </row>
    <row r="160" spans="1:1" x14ac:dyDescent="0.75">
      <c r="A160" s="229" t="s">
        <v>285</v>
      </c>
    </row>
    <row r="161" spans="1:1" x14ac:dyDescent="0.75">
      <c r="A161" s="229" t="s">
        <v>286</v>
      </c>
    </row>
    <row r="162" spans="1:1" x14ac:dyDescent="0.75">
      <c r="A162" s="229" t="s">
        <v>287</v>
      </c>
    </row>
    <row r="163" spans="1:1" x14ac:dyDescent="0.75">
      <c r="A163" s="229"/>
    </row>
    <row r="164" spans="1:1" x14ac:dyDescent="0.75">
      <c r="A164" s="229" t="s">
        <v>288</v>
      </c>
    </row>
    <row r="165" spans="1:1" x14ac:dyDescent="0.75">
      <c r="A165" s="229" t="s">
        <v>289</v>
      </c>
    </row>
    <row r="166" spans="1:1" x14ac:dyDescent="0.75">
      <c r="A166" s="229" t="s">
        <v>290</v>
      </c>
    </row>
    <row r="167" spans="1:1" x14ac:dyDescent="0.75">
      <c r="A167" s="229" t="s">
        <v>291</v>
      </c>
    </row>
    <row r="168" spans="1:1" x14ac:dyDescent="0.75">
      <c r="A168" s="229" t="s">
        <v>292</v>
      </c>
    </row>
    <row r="169" spans="1:1" x14ac:dyDescent="0.75">
      <c r="A169" s="229" t="s">
        <v>293</v>
      </c>
    </row>
    <row r="170" spans="1:1" x14ac:dyDescent="0.75">
      <c r="A170" s="229" t="s">
        <v>294</v>
      </c>
    </row>
    <row r="171" spans="1:1" x14ac:dyDescent="0.75">
      <c r="A171" s="229" t="s">
        <v>295</v>
      </c>
    </row>
    <row r="172" spans="1:1" x14ac:dyDescent="0.75">
      <c r="A172" s="229" t="s">
        <v>296</v>
      </c>
    </row>
    <row r="173" spans="1:1" x14ac:dyDescent="0.75">
      <c r="A173" s="229" t="s">
        <v>297</v>
      </c>
    </row>
    <row r="174" spans="1:1" x14ac:dyDescent="0.75">
      <c r="A174" s="229"/>
    </row>
    <row r="175" spans="1:1" x14ac:dyDescent="0.75">
      <c r="A175" s="229" t="s">
        <v>298</v>
      </c>
    </row>
    <row r="176" spans="1:1" x14ac:dyDescent="0.75">
      <c r="A176" s="229" t="s">
        <v>299</v>
      </c>
    </row>
    <row r="177" spans="1:1" x14ac:dyDescent="0.75">
      <c r="A177" s="229" t="s">
        <v>300</v>
      </c>
    </row>
    <row r="178" spans="1:1" x14ac:dyDescent="0.75">
      <c r="A178" s="229"/>
    </row>
    <row r="179" spans="1:1" x14ac:dyDescent="0.75">
      <c r="A179" s="229" t="s">
        <v>301</v>
      </c>
    </row>
    <row r="180" spans="1:1" x14ac:dyDescent="0.75">
      <c r="A180" s="229"/>
    </row>
    <row r="181" spans="1:1" x14ac:dyDescent="0.75">
      <c r="A181" s="229" t="s">
        <v>302</v>
      </c>
    </row>
    <row r="182" spans="1:1" x14ac:dyDescent="0.75">
      <c r="A182" s="229" t="s">
        <v>303</v>
      </c>
    </row>
    <row r="183" spans="1:1" x14ac:dyDescent="0.75">
      <c r="A183" s="229" t="s">
        <v>304</v>
      </c>
    </row>
    <row r="184" spans="1:1" x14ac:dyDescent="0.75">
      <c r="A184" s="229" t="s">
        <v>305</v>
      </c>
    </row>
    <row r="185" spans="1:1" x14ac:dyDescent="0.75">
      <c r="A185" s="229" t="s">
        <v>306</v>
      </c>
    </row>
    <row r="186" spans="1:1" x14ac:dyDescent="0.75">
      <c r="A186" s="229"/>
    </row>
    <row r="187" spans="1:1" x14ac:dyDescent="0.75">
      <c r="A187" s="229" t="s">
        <v>307</v>
      </c>
    </row>
    <row r="188" spans="1:1" x14ac:dyDescent="0.75">
      <c r="A188" s="229" t="s">
        <v>308</v>
      </c>
    </row>
    <row r="189" spans="1:1" x14ac:dyDescent="0.75">
      <c r="A189" s="229" t="s">
        <v>309</v>
      </c>
    </row>
    <row r="190" spans="1:1" x14ac:dyDescent="0.75">
      <c r="A190" s="229" t="s">
        <v>310</v>
      </c>
    </row>
    <row r="191" spans="1:1" x14ac:dyDescent="0.75">
      <c r="A191" s="229" t="s">
        <v>311</v>
      </c>
    </row>
    <row r="192" spans="1:1" x14ac:dyDescent="0.75">
      <c r="A192" s="229" t="s">
        <v>312</v>
      </c>
    </row>
    <row r="193" spans="1:1" x14ac:dyDescent="0.75">
      <c r="A193" s="229" t="s">
        <v>313</v>
      </c>
    </row>
    <row r="194" spans="1:1" x14ac:dyDescent="0.75">
      <c r="A194" s="229"/>
    </row>
    <row r="195" spans="1:1" x14ac:dyDescent="0.75">
      <c r="A195" s="229" t="s">
        <v>314</v>
      </c>
    </row>
    <row r="196" spans="1:1" x14ac:dyDescent="0.75">
      <c r="A196" s="229"/>
    </row>
    <row r="197" spans="1:1" x14ac:dyDescent="0.75">
      <c r="A197" s="229" t="s">
        <v>315</v>
      </c>
    </row>
    <row r="198" spans="1:1" x14ac:dyDescent="0.75">
      <c r="A198" s="229" t="s">
        <v>316</v>
      </c>
    </row>
    <row r="199" spans="1:1" x14ac:dyDescent="0.75">
      <c r="A199" s="229" t="s">
        <v>317</v>
      </c>
    </row>
    <row r="200" spans="1:1" x14ac:dyDescent="0.75">
      <c r="A200" s="229" t="s">
        <v>318</v>
      </c>
    </row>
    <row r="201" spans="1:1" x14ac:dyDescent="0.75">
      <c r="A201" s="229" t="s">
        <v>319</v>
      </c>
    </row>
    <row r="202" spans="1:1" x14ac:dyDescent="0.75">
      <c r="A202" s="229" t="s">
        <v>320</v>
      </c>
    </row>
    <row r="203" spans="1:1" x14ac:dyDescent="0.75">
      <c r="A203" s="229" t="s">
        <v>321</v>
      </c>
    </row>
    <row r="204" spans="1:1" x14ac:dyDescent="0.75">
      <c r="A204" s="229"/>
    </row>
    <row r="205" spans="1:1" x14ac:dyDescent="0.75">
      <c r="A205" s="229" t="s">
        <v>322</v>
      </c>
    </row>
    <row r="206" spans="1:1" x14ac:dyDescent="0.75">
      <c r="A206" s="229" t="s">
        <v>323</v>
      </c>
    </row>
    <row r="207" spans="1:1" x14ac:dyDescent="0.75">
      <c r="A207" s="229"/>
    </row>
    <row r="208" spans="1:1" x14ac:dyDescent="0.75">
      <c r="A208" s="229" t="s">
        <v>324</v>
      </c>
    </row>
    <row r="209" spans="1:1" x14ac:dyDescent="0.75">
      <c r="A209" s="229"/>
    </row>
    <row r="210" spans="1:1" x14ac:dyDescent="0.75">
      <c r="A210" s="229" t="s">
        <v>325</v>
      </c>
    </row>
    <row r="211" spans="1:1" x14ac:dyDescent="0.75">
      <c r="A211" s="229" t="s">
        <v>326</v>
      </c>
    </row>
    <row r="212" spans="1:1" x14ac:dyDescent="0.75">
      <c r="A212" s="229" t="s">
        <v>327</v>
      </c>
    </row>
    <row r="213" spans="1:1" x14ac:dyDescent="0.75">
      <c r="A213" s="229"/>
    </row>
    <row r="214" spans="1:1" x14ac:dyDescent="0.75">
      <c r="A214" s="229" t="s">
        <v>328</v>
      </c>
    </row>
    <row r="215" spans="1:1" x14ac:dyDescent="0.75">
      <c r="A215" s="229" t="s">
        <v>329</v>
      </c>
    </row>
    <row r="216" spans="1:1" x14ac:dyDescent="0.75">
      <c r="A216" s="229"/>
    </row>
    <row r="217" spans="1:1" x14ac:dyDescent="0.75">
      <c r="A217" s="229" t="s">
        <v>330</v>
      </c>
    </row>
    <row r="218" spans="1:1" x14ac:dyDescent="0.75">
      <c r="A218" s="229" t="s">
        <v>331</v>
      </c>
    </row>
    <row r="219" spans="1:1" x14ac:dyDescent="0.75">
      <c r="A219" s="229" t="s">
        <v>332</v>
      </c>
    </row>
    <row r="220" spans="1:1" x14ac:dyDescent="0.75">
      <c r="A220" s="229" t="s">
        <v>333</v>
      </c>
    </row>
    <row r="221" spans="1:1" x14ac:dyDescent="0.75">
      <c r="A221" s="229"/>
    </row>
    <row r="222" spans="1:1" x14ac:dyDescent="0.75">
      <c r="A222" s="229" t="s">
        <v>334</v>
      </c>
    </row>
    <row r="223" spans="1:1" x14ac:dyDescent="0.75">
      <c r="A223" s="229" t="s">
        <v>335</v>
      </c>
    </row>
    <row r="224" spans="1:1" x14ac:dyDescent="0.75">
      <c r="A224" s="229" t="s">
        <v>336</v>
      </c>
    </row>
    <row r="225" spans="1:1" x14ac:dyDescent="0.75">
      <c r="A225" s="229" t="s">
        <v>337</v>
      </c>
    </row>
    <row r="226" spans="1:1" x14ac:dyDescent="0.75">
      <c r="A226" s="229" t="s">
        <v>338</v>
      </c>
    </row>
    <row r="227" spans="1:1" x14ac:dyDescent="0.75">
      <c r="A227" s="229" t="s">
        <v>339</v>
      </c>
    </row>
    <row r="228" spans="1:1" x14ac:dyDescent="0.75">
      <c r="A228" s="229" t="s">
        <v>340</v>
      </c>
    </row>
    <row r="229" spans="1:1" x14ac:dyDescent="0.75">
      <c r="A229" s="229"/>
    </row>
    <row r="230" spans="1:1" x14ac:dyDescent="0.75">
      <c r="A230" s="229" t="s">
        <v>341</v>
      </c>
    </row>
    <row r="231" spans="1:1" x14ac:dyDescent="0.75">
      <c r="A231" s="229" t="s">
        <v>342</v>
      </c>
    </row>
    <row r="232" spans="1:1" x14ac:dyDescent="0.75">
      <c r="A232" s="229" t="s">
        <v>343</v>
      </c>
    </row>
    <row r="233" spans="1:1" x14ac:dyDescent="0.75">
      <c r="A233" s="229" t="s">
        <v>344</v>
      </c>
    </row>
    <row r="234" spans="1:1" x14ac:dyDescent="0.75">
      <c r="A234" s="229"/>
    </row>
    <row r="235" spans="1:1" x14ac:dyDescent="0.75">
      <c r="A235" s="229" t="s">
        <v>345</v>
      </c>
    </row>
    <row r="236" spans="1:1" x14ac:dyDescent="0.75">
      <c r="A236" s="229" t="s">
        <v>346</v>
      </c>
    </row>
    <row r="237" spans="1:1" x14ac:dyDescent="0.75">
      <c r="A237" s="229" t="s">
        <v>347</v>
      </c>
    </row>
    <row r="238" spans="1:1" x14ac:dyDescent="0.75">
      <c r="A238" s="229" t="s">
        <v>348</v>
      </c>
    </row>
    <row r="239" spans="1:1" x14ac:dyDescent="0.75">
      <c r="A239" s="229" t="s">
        <v>349</v>
      </c>
    </row>
    <row r="240" spans="1:1" x14ac:dyDescent="0.75">
      <c r="A240" s="229" t="s">
        <v>350</v>
      </c>
    </row>
    <row r="241" spans="1:1" x14ac:dyDescent="0.75">
      <c r="A241" s="229" t="s">
        <v>351</v>
      </c>
    </row>
    <row r="242" spans="1:1" x14ac:dyDescent="0.75">
      <c r="A242" s="229" t="s">
        <v>352</v>
      </c>
    </row>
    <row r="243" spans="1:1" x14ac:dyDescent="0.75">
      <c r="A243" s="229" t="s">
        <v>353</v>
      </c>
    </row>
    <row r="244" spans="1:1" x14ac:dyDescent="0.75">
      <c r="A244" s="229"/>
    </row>
    <row r="245" spans="1:1" x14ac:dyDescent="0.75">
      <c r="A245" s="229" t="s">
        <v>354</v>
      </c>
    </row>
    <row r="246" spans="1:1" x14ac:dyDescent="0.75">
      <c r="A246" s="229"/>
    </row>
    <row r="247" spans="1:1" x14ac:dyDescent="0.75">
      <c r="A247" s="229" t="s">
        <v>355</v>
      </c>
    </row>
    <row r="248" spans="1:1" x14ac:dyDescent="0.75">
      <c r="A248" s="229" t="s">
        <v>356</v>
      </c>
    </row>
    <row r="249" spans="1:1" x14ac:dyDescent="0.75">
      <c r="A249" s="229" t="s">
        <v>357</v>
      </c>
    </row>
    <row r="250" spans="1:1" x14ac:dyDescent="0.75">
      <c r="A250" s="229" t="s">
        <v>358</v>
      </c>
    </row>
    <row r="251" spans="1:1" x14ac:dyDescent="0.75">
      <c r="A251" s="229"/>
    </row>
    <row r="252" spans="1:1" x14ac:dyDescent="0.75">
      <c r="A252" s="229" t="s">
        <v>359</v>
      </c>
    </row>
    <row r="253" spans="1:1" x14ac:dyDescent="0.75">
      <c r="A253" s="229" t="s">
        <v>360</v>
      </c>
    </row>
    <row r="254" spans="1:1" x14ac:dyDescent="0.75">
      <c r="A254" s="229" t="s">
        <v>361</v>
      </c>
    </row>
    <row r="255" spans="1:1" x14ac:dyDescent="0.75">
      <c r="A255" s="229" t="s">
        <v>362</v>
      </c>
    </row>
    <row r="256" spans="1:1" x14ac:dyDescent="0.75">
      <c r="A256" s="229"/>
    </row>
    <row r="257" spans="1:1" x14ac:dyDescent="0.75">
      <c r="A257" s="229" t="s">
        <v>363</v>
      </c>
    </row>
    <row r="258" spans="1:1" x14ac:dyDescent="0.75">
      <c r="A258" s="229" t="s">
        <v>364</v>
      </c>
    </row>
    <row r="259" spans="1:1" x14ac:dyDescent="0.75">
      <c r="A259" s="229" t="s">
        <v>365</v>
      </c>
    </row>
    <row r="260" spans="1:1" x14ac:dyDescent="0.75">
      <c r="A260" s="229" t="s">
        <v>366</v>
      </c>
    </row>
    <row r="261" spans="1:1" x14ac:dyDescent="0.75">
      <c r="A261" s="229" t="s">
        <v>367</v>
      </c>
    </row>
    <row r="262" spans="1:1" x14ac:dyDescent="0.75">
      <c r="A262" s="229" t="s">
        <v>368</v>
      </c>
    </row>
    <row r="263" spans="1:1" x14ac:dyDescent="0.75">
      <c r="A263" s="229" t="s">
        <v>369</v>
      </c>
    </row>
    <row r="264" spans="1:1" x14ac:dyDescent="0.75">
      <c r="A264" s="229" t="s">
        <v>370</v>
      </c>
    </row>
    <row r="265" spans="1:1" x14ac:dyDescent="0.75">
      <c r="A265" s="229" t="s">
        <v>371</v>
      </c>
    </row>
    <row r="266" spans="1:1" x14ac:dyDescent="0.75">
      <c r="A266" s="229" t="s">
        <v>372</v>
      </c>
    </row>
    <row r="267" spans="1:1" x14ac:dyDescent="0.75">
      <c r="A267" s="229" t="s">
        <v>373</v>
      </c>
    </row>
    <row r="268" spans="1:1" x14ac:dyDescent="0.75">
      <c r="A268" s="229"/>
    </row>
    <row r="269" spans="1:1" x14ac:dyDescent="0.75">
      <c r="A269" s="229" t="s">
        <v>374</v>
      </c>
    </row>
    <row r="270" spans="1:1" x14ac:dyDescent="0.75">
      <c r="A270" s="229" t="s">
        <v>375</v>
      </c>
    </row>
    <row r="271" spans="1:1" x14ac:dyDescent="0.75">
      <c r="A271" s="229" t="s">
        <v>376</v>
      </c>
    </row>
    <row r="272" spans="1:1" x14ac:dyDescent="0.75">
      <c r="A272" s="229" t="s">
        <v>377</v>
      </c>
    </row>
    <row r="273" spans="1:1" x14ac:dyDescent="0.75">
      <c r="A273" s="229" t="s">
        <v>378</v>
      </c>
    </row>
    <row r="274" spans="1:1" x14ac:dyDescent="0.75">
      <c r="A274" s="229"/>
    </row>
    <row r="275" spans="1:1" x14ac:dyDescent="0.75">
      <c r="A275" s="229" t="s">
        <v>379</v>
      </c>
    </row>
    <row r="276" spans="1:1" x14ac:dyDescent="0.75">
      <c r="A276" s="229" t="s">
        <v>380</v>
      </c>
    </row>
    <row r="277" spans="1:1" x14ac:dyDescent="0.75">
      <c r="A277" s="229" t="s">
        <v>381</v>
      </c>
    </row>
    <row r="278" spans="1:1" x14ac:dyDescent="0.75">
      <c r="A278" s="229" t="s">
        <v>382</v>
      </c>
    </row>
    <row r="279" spans="1:1" x14ac:dyDescent="0.75">
      <c r="A279" s="229" t="s">
        <v>383</v>
      </c>
    </row>
    <row r="280" spans="1:1" x14ac:dyDescent="0.75">
      <c r="A280" s="229" t="s">
        <v>384</v>
      </c>
    </row>
    <row r="281" spans="1:1" x14ac:dyDescent="0.75">
      <c r="A281" s="229" t="s">
        <v>385</v>
      </c>
    </row>
    <row r="282" spans="1:1" x14ac:dyDescent="0.75">
      <c r="A282" s="229" t="s">
        <v>386</v>
      </c>
    </row>
    <row r="283" spans="1:1" x14ac:dyDescent="0.75">
      <c r="A283" s="229" t="s">
        <v>387</v>
      </c>
    </row>
    <row r="284" spans="1:1" x14ac:dyDescent="0.75">
      <c r="A284" s="229" t="s">
        <v>388</v>
      </c>
    </row>
    <row r="285" spans="1:1" x14ac:dyDescent="0.75">
      <c r="A285" s="229" t="s">
        <v>389</v>
      </c>
    </row>
    <row r="286" spans="1:1" x14ac:dyDescent="0.75">
      <c r="A286" s="229" t="s">
        <v>390</v>
      </c>
    </row>
    <row r="287" spans="1:1" x14ac:dyDescent="0.75">
      <c r="A287" s="229"/>
    </row>
    <row r="288" spans="1:1" x14ac:dyDescent="0.75">
      <c r="A288" s="229" t="s">
        <v>391</v>
      </c>
    </row>
    <row r="289" spans="1:1" x14ac:dyDescent="0.75">
      <c r="A289" s="229" t="s">
        <v>392</v>
      </c>
    </row>
    <row r="290" spans="1:1" x14ac:dyDescent="0.75">
      <c r="A290" s="229" t="s">
        <v>393</v>
      </c>
    </row>
    <row r="291" spans="1:1" x14ac:dyDescent="0.75">
      <c r="A291" s="229" t="s">
        <v>394</v>
      </c>
    </row>
    <row r="292" spans="1:1" x14ac:dyDescent="0.75">
      <c r="A292" s="229"/>
    </row>
    <row r="293" spans="1:1" x14ac:dyDescent="0.75">
      <c r="A293" s="229" t="s">
        <v>395</v>
      </c>
    </row>
    <row r="294" spans="1:1" x14ac:dyDescent="0.75">
      <c r="A294" s="229" t="s">
        <v>396</v>
      </c>
    </row>
    <row r="295" spans="1:1" x14ac:dyDescent="0.75">
      <c r="A295" s="229" t="s">
        <v>397</v>
      </c>
    </row>
    <row r="296" spans="1:1" x14ac:dyDescent="0.75">
      <c r="A296" s="229"/>
    </row>
    <row r="297" spans="1:1" x14ac:dyDescent="0.75">
      <c r="A297" s="229" t="s">
        <v>398</v>
      </c>
    </row>
    <row r="298" spans="1:1" x14ac:dyDescent="0.75">
      <c r="A298" s="229" t="s">
        <v>399</v>
      </c>
    </row>
    <row r="299" spans="1:1" x14ac:dyDescent="0.75">
      <c r="A299" s="229" t="s">
        <v>400</v>
      </c>
    </row>
    <row r="300" spans="1:1" x14ac:dyDescent="0.75">
      <c r="A300" s="229" t="s">
        <v>401</v>
      </c>
    </row>
    <row r="301" spans="1:1" x14ac:dyDescent="0.75">
      <c r="A301" s="229" t="s">
        <v>402</v>
      </c>
    </row>
    <row r="302" spans="1:1" x14ac:dyDescent="0.75">
      <c r="A302" s="229" t="s">
        <v>403</v>
      </c>
    </row>
    <row r="303" spans="1:1" x14ac:dyDescent="0.75">
      <c r="A303" s="229" t="s">
        <v>404</v>
      </c>
    </row>
    <row r="304" spans="1:1" x14ac:dyDescent="0.75">
      <c r="A304" s="229" t="s">
        <v>405</v>
      </c>
    </row>
    <row r="305" spans="1:1" x14ac:dyDescent="0.75">
      <c r="A305" s="229" t="s">
        <v>406</v>
      </c>
    </row>
    <row r="306" spans="1:1" x14ac:dyDescent="0.75">
      <c r="A306" s="229" t="s">
        <v>407</v>
      </c>
    </row>
    <row r="307" spans="1:1" x14ac:dyDescent="0.75">
      <c r="A307" s="229" t="s">
        <v>408</v>
      </c>
    </row>
    <row r="308" spans="1:1" x14ac:dyDescent="0.75">
      <c r="A308" s="229" t="s">
        <v>409</v>
      </c>
    </row>
    <row r="309" spans="1:1" x14ac:dyDescent="0.75">
      <c r="A309" s="229"/>
    </row>
    <row r="310" spans="1:1" x14ac:dyDescent="0.75">
      <c r="A310" s="229" t="s">
        <v>410</v>
      </c>
    </row>
    <row r="311" spans="1:1" x14ac:dyDescent="0.75">
      <c r="A311" s="229" t="s">
        <v>411</v>
      </c>
    </row>
    <row r="312" spans="1:1" x14ac:dyDescent="0.75">
      <c r="A312" s="229" t="s">
        <v>412</v>
      </c>
    </row>
    <row r="313" spans="1:1" x14ac:dyDescent="0.75">
      <c r="A313" s="229" t="s">
        <v>413</v>
      </c>
    </row>
    <row r="314" spans="1:1" x14ac:dyDescent="0.75">
      <c r="A314" s="229" t="s">
        <v>414</v>
      </c>
    </row>
    <row r="315" spans="1:1" x14ac:dyDescent="0.75">
      <c r="A315" s="229" t="s">
        <v>415</v>
      </c>
    </row>
    <row r="316" spans="1:1" x14ac:dyDescent="0.75">
      <c r="A316" s="229" t="s">
        <v>416</v>
      </c>
    </row>
    <row r="317" spans="1:1" x14ac:dyDescent="0.75">
      <c r="A317" s="229"/>
    </row>
    <row r="318" spans="1:1" x14ac:dyDescent="0.75">
      <c r="A318" s="229" t="s">
        <v>417</v>
      </c>
    </row>
    <row r="319" spans="1:1" x14ac:dyDescent="0.75">
      <c r="A319" s="229" t="s">
        <v>418</v>
      </c>
    </row>
    <row r="320" spans="1:1" x14ac:dyDescent="0.75">
      <c r="A320" s="229" t="s">
        <v>419</v>
      </c>
    </row>
    <row r="321" spans="1:1" x14ac:dyDescent="0.75">
      <c r="A321" s="229" t="s">
        <v>420</v>
      </c>
    </row>
    <row r="322" spans="1:1" x14ac:dyDescent="0.75">
      <c r="A322" s="229" t="s">
        <v>421</v>
      </c>
    </row>
    <row r="323" spans="1:1" x14ac:dyDescent="0.75">
      <c r="A323" s="229" t="s">
        <v>422</v>
      </c>
    </row>
    <row r="324" spans="1:1" x14ac:dyDescent="0.75">
      <c r="A324" s="229" t="s">
        <v>423</v>
      </c>
    </row>
    <row r="325" spans="1:1" x14ac:dyDescent="0.75">
      <c r="A325" s="229" t="s">
        <v>424</v>
      </c>
    </row>
    <row r="326" spans="1:1" x14ac:dyDescent="0.75">
      <c r="A326" s="229" t="s">
        <v>425</v>
      </c>
    </row>
    <row r="327" spans="1:1" x14ac:dyDescent="0.75">
      <c r="A327" s="229" t="s">
        <v>426</v>
      </c>
    </row>
    <row r="328" spans="1:1" x14ac:dyDescent="0.75">
      <c r="A328" s="229"/>
    </row>
    <row r="329" spans="1:1" x14ac:dyDescent="0.75">
      <c r="A329" s="229" t="s">
        <v>427</v>
      </c>
    </row>
    <row r="330" spans="1:1" x14ac:dyDescent="0.75">
      <c r="A330" s="229" t="s">
        <v>428</v>
      </c>
    </row>
    <row r="331" spans="1:1" x14ac:dyDescent="0.75">
      <c r="A331" s="229" t="s">
        <v>429</v>
      </c>
    </row>
    <row r="332" spans="1:1" x14ac:dyDescent="0.75">
      <c r="A332" s="229" t="s">
        <v>430</v>
      </c>
    </row>
    <row r="333" spans="1:1" x14ac:dyDescent="0.75">
      <c r="A333" s="229" t="s">
        <v>431</v>
      </c>
    </row>
    <row r="334" spans="1:1" x14ac:dyDescent="0.75">
      <c r="A334" s="229" t="s">
        <v>432</v>
      </c>
    </row>
    <row r="335" spans="1:1" x14ac:dyDescent="0.75">
      <c r="A335" s="229" t="s">
        <v>433</v>
      </c>
    </row>
    <row r="336" spans="1:1" x14ac:dyDescent="0.75">
      <c r="A336" s="229"/>
    </row>
    <row r="337" spans="1:1" x14ac:dyDescent="0.75">
      <c r="A337" s="229" t="s">
        <v>434</v>
      </c>
    </row>
    <row r="338" spans="1:1" x14ac:dyDescent="0.75">
      <c r="A338" s="229" t="s">
        <v>435</v>
      </c>
    </row>
    <row r="339" spans="1:1" x14ac:dyDescent="0.75">
      <c r="A339" s="229" t="s">
        <v>436</v>
      </c>
    </row>
    <row r="340" spans="1:1" x14ac:dyDescent="0.75">
      <c r="A340" s="229" t="s">
        <v>437</v>
      </c>
    </row>
    <row r="341" spans="1:1" x14ac:dyDescent="0.75">
      <c r="A341" s="229" t="s">
        <v>438</v>
      </c>
    </row>
    <row r="342" spans="1:1" x14ac:dyDescent="0.75">
      <c r="A342" s="229"/>
    </row>
    <row r="343" spans="1:1" x14ac:dyDescent="0.75">
      <c r="A343" s="229" t="s">
        <v>439</v>
      </c>
    </row>
    <row r="344" spans="1:1" x14ac:dyDescent="0.75">
      <c r="A344" s="229"/>
    </row>
    <row r="345" spans="1:1" x14ac:dyDescent="0.75">
      <c r="A345" s="229" t="s">
        <v>440</v>
      </c>
    </row>
    <row r="346" spans="1:1" x14ac:dyDescent="0.75">
      <c r="A346" s="229" t="s">
        <v>441</v>
      </c>
    </row>
    <row r="347" spans="1:1" x14ac:dyDescent="0.75">
      <c r="A347" s="229" t="s">
        <v>442</v>
      </c>
    </row>
    <row r="348" spans="1:1" x14ac:dyDescent="0.75">
      <c r="A348" s="229" t="s">
        <v>443</v>
      </c>
    </row>
    <row r="349" spans="1:1" x14ac:dyDescent="0.75">
      <c r="A349" s="229" t="s">
        <v>444</v>
      </c>
    </row>
    <row r="350" spans="1:1" x14ac:dyDescent="0.75">
      <c r="A350" s="229" t="s">
        <v>445</v>
      </c>
    </row>
    <row r="351" spans="1:1" x14ac:dyDescent="0.75">
      <c r="A351" s="229" t="s">
        <v>446</v>
      </c>
    </row>
    <row r="352" spans="1:1" x14ac:dyDescent="0.75">
      <c r="A352" s="229" t="s">
        <v>447</v>
      </c>
    </row>
    <row r="353" spans="1:1" x14ac:dyDescent="0.75">
      <c r="A353" s="229"/>
    </row>
    <row r="354" spans="1:1" x14ac:dyDescent="0.75">
      <c r="A354" s="229" t="s">
        <v>448</v>
      </c>
    </row>
    <row r="355" spans="1:1" x14ac:dyDescent="0.75">
      <c r="A355" s="229" t="s">
        <v>449</v>
      </c>
    </row>
    <row r="356" spans="1:1" x14ac:dyDescent="0.75">
      <c r="A356" s="229" t="s">
        <v>450</v>
      </c>
    </row>
    <row r="357" spans="1:1" x14ac:dyDescent="0.75">
      <c r="A357" s="229" t="s">
        <v>451</v>
      </c>
    </row>
    <row r="358" spans="1:1" x14ac:dyDescent="0.75">
      <c r="A358" s="229" t="s">
        <v>452</v>
      </c>
    </row>
    <row r="359" spans="1:1" x14ac:dyDescent="0.75">
      <c r="A359" s="229" t="s">
        <v>453</v>
      </c>
    </row>
    <row r="360" spans="1:1" x14ac:dyDescent="0.75">
      <c r="A360" s="229"/>
    </row>
    <row r="361" spans="1:1" x14ac:dyDescent="0.75">
      <c r="A361" s="229" t="s">
        <v>454</v>
      </c>
    </row>
    <row r="362" spans="1:1" x14ac:dyDescent="0.75">
      <c r="A362" s="229" t="s">
        <v>455</v>
      </c>
    </row>
    <row r="363" spans="1:1" x14ac:dyDescent="0.75">
      <c r="A363" s="229" t="s">
        <v>456</v>
      </c>
    </row>
    <row r="364" spans="1:1" x14ac:dyDescent="0.75">
      <c r="A364" s="229"/>
    </row>
    <row r="365" spans="1:1" x14ac:dyDescent="0.75">
      <c r="A365" s="229" t="s">
        <v>457</v>
      </c>
    </row>
    <row r="366" spans="1:1" x14ac:dyDescent="0.75">
      <c r="A366" s="229" t="s">
        <v>458</v>
      </c>
    </row>
    <row r="367" spans="1:1" x14ac:dyDescent="0.75">
      <c r="A367" s="229"/>
    </row>
    <row r="368" spans="1:1" x14ac:dyDescent="0.75">
      <c r="A368" s="229" t="s">
        <v>459</v>
      </c>
    </row>
    <row r="369" spans="1:1" x14ac:dyDescent="0.75">
      <c r="A369" s="229" t="s">
        <v>460</v>
      </c>
    </row>
    <row r="370" spans="1:1" x14ac:dyDescent="0.75">
      <c r="A370" s="229" t="s">
        <v>461</v>
      </c>
    </row>
    <row r="371" spans="1:1" x14ac:dyDescent="0.75">
      <c r="A371" s="229"/>
    </row>
    <row r="372" spans="1:1" x14ac:dyDescent="0.75">
      <c r="A372" s="229" t="s">
        <v>462</v>
      </c>
    </row>
    <row r="373" spans="1:1" x14ac:dyDescent="0.75">
      <c r="A373" s="229" t="s">
        <v>463</v>
      </c>
    </row>
    <row r="374" spans="1:1" x14ac:dyDescent="0.75">
      <c r="A374" s="229" t="s">
        <v>464</v>
      </c>
    </row>
    <row r="375" spans="1:1" x14ac:dyDescent="0.75">
      <c r="A375" s="229"/>
    </row>
    <row r="376" spans="1:1" x14ac:dyDescent="0.75">
      <c r="A376" s="229" t="s">
        <v>465</v>
      </c>
    </row>
    <row r="377" spans="1:1" x14ac:dyDescent="0.75">
      <c r="A377" s="229" t="s">
        <v>466</v>
      </c>
    </row>
    <row r="378" spans="1:1" x14ac:dyDescent="0.75">
      <c r="A378" s="229"/>
    </row>
    <row r="379" spans="1:1" x14ac:dyDescent="0.75">
      <c r="A379" s="229" t="s">
        <v>467</v>
      </c>
    </row>
    <row r="380" spans="1:1" x14ac:dyDescent="0.75">
      <c r="A380" s="229" t="s">
        <v>468</v>
      </c>
    </row>
    <row r="381" spans="1:1" x14ac:dyDescent="0.75">
      <c r="A381" s="229"/>
    </row>
    <row r="382" spans="1:1" x14ac:dyDescent="0.75">
      <c r="A382" s="229" t="s">
        <v>469</v>
      </c>
    </row>
    <row r="383" spans="1:1" x14ac:dyDescent="0.75">
      <c r="A383" s="229" t="s">
        <v>470</v>
      </c>
    </row>
    <row r="384" spans="1:1" x14ac:dyDescent="0.75">
      <c r="A384" s="229" t="s">
        <v>471</v>
      </c>
    </row>
    <row r="385" spans="1:1" x14ac:dyDescent="0.75">
      <c r="A385" s="229" t="s">
        <v>472</v>
      </c>
    </row>
    <row r="386" spans="1:1" x14ac:dyDescent="0.75">
      <c r="A386" s="229" t="s">
        <v>473</v>
      </c>
    </row>
    <row r="387" spans="1:1" x14ac:dyDescent="0.75">
      <c r="A387" s="229"/>
    </row>
    <row r="388" spans="1:1" x14ac:dyDescent="0.75">
      <c r="A388" s="229" t="s">
        <v>474</v>
      </c>
    </row>
    <row r="389" spans="1:1" x14ac:dyDescent="0.75">
      <c r="A389" s="229" t="s">
        <v>475</v>
      </c>
    </row>
    <row r="390" spans="1:1" x14ac:dyDescent="0.75">
      <c r="A390" s="229" t="s">
        <v>476</v>
      </c>
    </row>
    <row r="391" spans="1:1" x14ac:dyDescent="0.75">
      <c r="A391" s="229" t="s">
        <v>477</v>
      </c>
    </row>
    <row r="392" spans="1:1" x14ac:dyDescent="0.75">
      <c r="A392" s="229" t="s">
        <v>478</v>
      </c>
    </row>
    <row r="393" spans="1:1" x14ac:dyDescent="0.75">
      <c r="A393" s="229" t="s">
        <v>479</v>
      </c>
    </row>
    <row r="394" spans="1:1" x14ac:dyDescent="0.75">
      <c r="A394" s="229" t="s">
        <v>480</v>
      </c>
    </row>
    <row r="395" spans="1:1" x14ac:dyDescent="0.75">
      <c r="A395" s="229" t="s">
        <v>481</v>
      </c>
    </row>
    <row r="396" spans="1:1" x14ac:dyDescent="0.75">
      <c r="A396" s="229" t="s">
        <v>482</v>
      </c>
    </row>
    <row r="397" spans="1:1" x14ac:dyDescent="0.75">
      <c r="A397" s="229"/>
    </row>
    <row r="398" spans="1:1" x14ac:dyDescent="0.75">
      <c r="A398" s="229" t="s">
        <v>483</v>
      </c>
    </row>
    <row r="399" spans="1:1" x14ac:dyDescent="0.75">
      <c r="A399" s="229" t="s">
        <v>484</v>
      </c>
    </row>
    <row r="400" spans="1:1" x14ac:dyDescent="0.75">
      <c r="A400" s="229" t="s">
        <v>485</v>
      </c>
    </row>
    <row r="401" spans="1:1" x14ac:dyDescent="0.75">
      <c r="A401" s="229" t="s">
        <v>486</v>
      </c>
    </row>
    <row r="402" spans="1:1" x14ac:dyDescent="0.75">
      <c r="A402" s="229"/>
    </row>
    <row r="403" spans="1:1" x14ac:dyDescent="0.75">
      <c r="A403" s="229" t="s">
        <v>487</v>
      </c>
    </row>
    <row r="404" spans="1:1" x14ac:dyDescent="0.75">
      <c r="A404" s="229" t="s">
        <v>488</v>
      </c>
    </row>
    <row r="405" spans="1:1" x14ac:dyDescent="0.75">
      <c r="A405" s="229" t="s">
        <v>489</v>
      </c>
    </row>
    <row r="406" spans="1:1" x14ac:dyDescent="0.75">
      <c r="A406" s="229"/>
    </row>
    <row r="407" spans="1:1" x14ac:dyDescent="0.75">
      <c r="A407" s="229" t="s">
        <v>490</v>
      </c>
    </row>
    <row r="408" spans="1:1" x14ac:dyDescent="0.75">
      <c r="A408" s="229"/>
    </row>
    <row r="409" spans="1:1" x14ac:dyDescent="0.75">
      <c r="A409" s="229" t="s">
        <v>491</v>
      </c>
    </row>
    <row r="410" spans="1:1" x14ac:dyDescent="0.75">
      <c r="A410" s="229" t="s">
        <v>492</v>
      </c>
    </row>
    <row r="411" spans="1:1" x14ac:dyDescent="0.75">
      <c r="A411" s="229" t="s">
        <v>493</v>
      </c>
    </row>
    <row r="412" spans="1:1" x14ac:dyDescent="0.75">
      <c r="A412" s="229" t="s">
        <v>494</v>
      </c>
    </row>
    <row r="413" spans="1:1" x14ac:dyDescent="0.75">
      <c r="A413" s="229" t="s">
        <v>495</v>
      </c>
    </row>
    <row r="414" spans="1:1" x14ac:dyDescent="0.75">
      <c r="A414" s="229"/>
    </row>
    <row r="415" spans="1:1" x14ac:dyDescent="0.75">
      <c r="A415" s="229" t="s">
        <v>496</v>
      </c>
    </row>
    <row r="416" spans="1:1" x14ac:dyDescent="0.75">
      <c r="A416" s="229" t="s">
        <v>497</v>
      </c>
    </row>
    <row r="417" spans="1:1" x14ac:dyDescent="0.75">
      <c r="A417" s="229" t="s">
        <v>498</v>
      </c>
    </row>
    <row r="418" spans="1:1" x14ac:dyDescent="0.75">
      <c r="A418" s="229" t="s">
        <v>499</v>
      </c>
    </row>
    <row r="419" spans="1:1" x14ac:dyDescent="0.75">
      <c r="A419" s="229" t="s">
        <v>500</v>
      </c>
    </row>
    <row r="420" spans="1:1" x14ac:dyDescent="0.75">
      <c r="A420" s="229" t="s">
        <v>501</v>
      </c>
    </row>
    <row r="421" spans="1:1" x14ac:dyDescent="0.75">
      <c r="A421" s="229"/>
    </row>
    <row r="422" spans="1:1" x14ac:dyDescent="0.75">
      <c r="A422" s="229" t="s">
        <v>502</v>
      </c>
    </row>
    <row r="423" spans="1:1" x14ac:dyDescent="0.75">
      <c r="A423" s="229" t="s">
        <v>503</v>
      </c>
    </row>
    <row r="424" spans="1:1" x14ac:dyDescent="0.75">
      <c r="A424" s="229" t="s">
        <v>504</v>
      </c>
    </row>
    <row r="425" spans="1:1" x14ac:dyDescent="0.75">
      <c r="A425" s="229" t="s">
        <v>505</v>
      </c>
    </row>
    <row r="426" spans="1:1" x14ac:dyDescent="0.75">
      <c r="A426" s="229" t="s">
        <v>506</v>
      </c>
    </row>
    <row r="427" spans="1:1" x14ac:dyDescent="0.75">
      <c r="A427" s="229" t="s">
        <v>507</v>
      </c>
    </row>
    <row r="428" spans="1:1" x14ac:dyDescent="0.75">
      <c r="A428" s="229"/>
    </row>
    <row r="429" spans="1:1" x14ac:dyDescent="0.75">
      <c r="A429" s="229" t="s">
        <v>508</v>
      </c>
    </row>
    <row r="430" spans="1:1" x14ac:dyDescent="0.75">
      <c r="A430" s="229" t="s">
        <v>509</v>
      </c>
    </row>
    <row r="431" spans="1:1" x14ac:dyDescent="0.75">
      <c r="A431" s="229" t="s">
        <v>510</v>
      </c>
    </row>
    <row r="432" spans="1:1" x14ac:dyDescent="0.75">
      <c r="A432" s="229" t="s">
        <v>511</v>
      </c>
    </row>
    <row r="433" spans="1:1" x14ac:dyDescent="0.75">
      <c r="A433" s="229" t="s">
        <v>512</v>
      </c>
    </row>
    <row r="434" spans="1:1" x14ac:dyDescent="0.75">
      <c r="A434" s="229"/>
    </row>
    <row r="435" spans="1:1" x14ac:dyDescent="0.75">
      <c r="A435" s="229" t="s">
        <v>513</v>
      </c>
    </row>
    <row r="436" spans="1:1" x14ac:dyDescent="0.75">
      <c r="A436" s="229"/>
    </row>
    <row r="437" spans="1:1" x14ac:dyDescent="0.75">
      <c r="A437" s="229" t="s">
        <v>514</v>
      </c>
    </row>
    <row r="438" spans="1:1" x14ac:dyDescent="0.75">
      <c r="A438" s="229" t="s">
        <v>515</v>
      </c>
    </row>
    <row r="439" spans="1:1" x14ac:dyDescent="0.75">
      <c r="A439" s="229" t="s">
        <v>516</v>
      </c>
    </row>
    <row r="440" spans="1:1" x14ac:dyDescent="0.75">
      <c r="A440" s="229" t="s">
        <v>517</v>
      </c>
    </row>
    <row r="441" spans="1:1" x14ac:dyDescent="0.75">
      <c r="A441" s="229" t="s">
        <v>518</v>
      </c>
    </row>
    <row r="442" spans="1:1" x14ac:dyDescent="0.75">
      <c r="A442" s="229" t="s">
        <v>519</v>
      </c>
    </row>
    <row r="443" spans="1:1" x14ac:dyDescent="0.75">
      <c r="A443" s="229" t="s">
        <v>520</v>
      </c>
    </row>
    <row r="444" spans="1:1" x14ac:dyDescent="0.75">
      <c r="A444" s="229" t="s">
        <v>521</v>
      </c>
    </row>
    <row r="445" spans="1:1" x14ac:dyDescent="0.75">
      <c r="A445" s="229"/>
    </row>
    <row r="446" spans="1:1" x14ac:dyDescent="0.75">
      <c r="A446" s="229" t="s">
        <v>522</v>
      </c>
    </row>
    <row r="447" spans="1:1" x14ac:dyDescent="0.75">
      <c r="A447" s="229"/>
    </row>
    <row r="448" spans="1:1" x14ac:dyDescent="0.75">
      <c r="A448" s="229" t="s">
        <v>523</v>
      </c>
    </row>
    <row r="449" spans="1:1" x14ac:dyDescent="0.75">
      <c r="A449" s="229" t="s">
        <v>524</v>
      </c>
    </row>
    <row r="450" spans="1:1" x14ac:dyDescent="0.75">
      <c r="A450" s="229" t="s">
        <v>525</v>
      </c>
    </row>
    <row r="451" spans="1:1" x14ac:dyDescent="0.75">
      <c r="A451" s="229" t="s">
        <v>526</v>
      </c>
    </row>
    <row r="452" spans="1:1" x14ac:dyDescent="0.75">
      <c r="A452" s="229"/>
    </row>
    <row r="453" spans="1:1" x14ac:dyDescent="0.75">
      <c r="A453" s="229" t="s">
        <v>527</v>
      </c>
    </row>
    <row r="454" spans="1:1" x14ac:dyDescent="0.75">
      <c r="A454" s="229" t="s">
        <v>528</v>
      </c>
    </row>
    <row r="455" spans="1:1" x14ac:dyDescent="0.75">
      <c r="A455" s="229" t="s">
        <v>529</v>
      </c>
    </row>
    <row r="456" spans="1:1" x14ac:dyDescent="0.75">
      <c r="A456" s="229" t="s">
        <v>530</v>
      </c>
    </row>
    <row r="457" spans="1:1" x14ac:dyDescent="0.75">
      <c r="A457" s="229" t="s">
        <v>531</v>
      </c>
    </row>
    <row r="458" spans="1:1" x14ac:dyDescent="0.75">
      <c r="A458" s="229" t="s">
        <v>532</v>
      </c>
    </row>
    <row r="459" spans="1:1" x14ac:dyDescent="0.75">
      <c r="A459" s="229" t="s">
        <v>533</v>
      </c>
    </row>
    <row r="460" spans="1:1" x14ac:dyDescent="0.75">
      <c r="A460" s="229" t="s">
        <v>534</v>
      </c>
    </row>
    <row r="461" spans="1:1" x14ac:dyDescent="0.75">
      <c r="A461" s="229" t="s">
        <v>535</v>
      </c>
    </row>
    <row r="462" spans="1:1" x14ac:dyDescent="0.75">
      <c r="A462" s="229"/>
    </row>
    <row r="463" spans="1:1" x14ac:dyDescent="0.75">
      <c r="A463" s="229" t="s">
        <v>536</v>
      </c>
    </row>
    <row r="464" spans="1:1" x14ac:dyDescent="0.75">
      <c r="A464" s="229" t="s">
        <v>537</v>
      </c>
    </row>
    <row r="465" spans="1:1" x14ac:dyDescent="0.75">
      <c r="A465" s="229" t="s">
        <v>538</v>
      </c>
    </row>
    <row r="466" spans="1:1" x14ac:dyDescent="0.75">
      <c r="A466" s="229" t="s">
        <v>539</v>
      </c>
    </row>
    <row r="467" spans="1:1" x14ac:dyDescent="0.75">
      <c r="A467" s="229" t="s">
        <v>540</v>
      </c>
    </row>
    <row r="468" spans="1:1" x14ac:dyDescent="0.75">
      <c r="A468" s="229" t="s">
        <v>541</v>
      </c>
    </row>
    <row r="469" spans="1:1" x14ac:dyDescent="0.75">
      <c r="A469" s="229" t="s">
        <v>542</v>
      </c>
    </row>
    <row r="470" spans="1:1" x14ac:dyDescent="0.75">
      <c r="A470" s="229"/>
    </row>
    <row r="471" spans="1:1" x14ac:dyDescent="0.75">
      <c r="A471" s="229" t="s">
        <v>543</v>
      </c>
    </row>
    <row r="472" spans="1:1" x14ac:dyDescent="0.75">
      <c r="A472" s="229"/>
    </row>
    <row r="473" spans="1:1" x14ac:dyDescent="0.75">
      <c r="A473" s="229" t="s">
        <v>544</v>
      </c>
    </row>
    <row r="474" spans="1:1" x14ac:dyDescent="0.75">
      <c r="A474" s="229" t="s">
        <v>545</v>
      </c>
    </row>
    <row r="475" spans="1:1" x14ac:dyDescent="0.75">
      <c r="A475" s="229" t="s">
        <v>546</v>
      </c>
    </row>
    <row r="476" spans="1:1" x14ac:dyDescent="0.75">
      <c r="A476" s="229"/>
    </row>
    <row r="477" spans="1:1" x14ac:dyDescent="0.75">
      <c r="A477" s="229" t="s">
        <v>547</v>
      </c>
    </row>
    <row r="478" spans="1:1" x14ac:dyDescent="0.75">
      <c r="A478" s="229" t="s">
        <v>548</v>
      </c>
    </row>
    <row r="479" spans="1:1" x14ac:dyDescent="0.75">
      <c r="A479" s="229" t="s">
        <v>549</v>
      </c>
    </row>
    <row r="480" spans="1:1" x14ac:dyDescent="0.75">
      <c r="A480" s="229" t="s">
        <v>550</v>
      </c>
    </row>
    <row r="481" spans="1:1" x14ac:dyDescent="0.75">
      <c r="A481" s="229" t="s">
        <v>551</v>
      </c>
    </row>
    <row r="482" spans="1:1" x14ac:dyDescent="0.75">
      <c r="A482" s="229" t="s">
        <v>552</v>
      </c>
    </row>
    <row r="483" spans="1:1" x14ac:dyDescent="0.75">
      <c r="A483" s="229" t="s">
        <v>553</v>
      </c>
    </row>
    <row r="484" spans="1:1" x14ac:dyDescent="0.75">
      <c r="A484" s="229" t="s">
        <v>554</v>
      </c>
    </row>
    <row r="485" spans="1:1" x14ac:dyDescent="0.75">
      <c r="A485" s="229" t="s">
        <v>555</v>
      </c>
    </row>
    <row r="486" spans="1:1" x14ac:dyDescent="0.75">
      <c r="A486" s="229"/>
    </row>
    <row r="487" spans="1:1" x14ac:dyDescent="0.75">
      <c r="A487" s="229" t="s">
        <v>556</v>
      </c>
    </row>
    <row r="488" spans="1:1" x14ac:dyDescent="0.75">
      <c r="A488" s="229" t="s">
        <v>557</v>
      </c>
    </row>
    <row r="489" spans="1:1" x14ac:dyDescent="0.75">
      <c r="A489" s="229" t="s">
        <v>558</v>
      </c>
    </row>
    <row r="490" spans="1:1" x14ac:dyDescent="0.75">
      <c r="A490" s="229" t="s">
        <v>559</v>
      </c>
    </row>
    <row r="491" spans="1:1" x14ac:dyDescent="0.75">
      <c r="A491" s="229"/>
    </row>
    <row r="492" spans="1:1" x14ac:dyDescent="0.75">
      <c r="A492" s="229" t="s">
        <v>560</v>
      </c>
    </row>
    <row r="493" spans="1:1" x14ac:dyDescent="0.75">
      <c r="A493" s="229" t="s">
        <v>561</v>
      </c>
    </row>
    <row r="494" spans="1:1" x14ac:dyDescent="0.75">
      <c r="A494" s="229" t="s">
        <v>562</v>
      </c>
    </row>
    <row r="495" spans="1:1" x14ac:dyDescent="0.75">
      <c r="A495" s="229" t="s">
        <v>563</v>
      </c>
    </row>
    <row r="496" spans="1:1" x14ac:dyDescent="0.75">
      <c r="A496" s="229" t="s">
        <v>564</v>
      </c>
    </row>
    <row r="497" spans="1:1" x14ac:dyDescent="0.75">
      <c r="A497" s="229" t="s">
        <v>565</v>
      </c>
    </row>
    <row r="498" spans="1:1" x14ac:dyDescent="0.75">
      <c r="A498" s="229"/>
    </row>
    <row r="499" spans="1:1" x14ac:dyDescent="0.75">
      <c r="A499" s="229" t="s">
        <v>566</v>
      </c>
    </row>
    <row r="500" spans="1:1" x14ac:dyDescent="0.75">
      <c r="A500" s="229" t="s">
        <v>567</v>
      </c>
    </row>
    <row r="501" spans="1:1" x14ac:dyDescent="0.75">
      <c r="A501" s="229" t="s">
        <v>568</v>
      </c>
    </row>
    <row r="502" spans="1:1" x14ac:dyDescent="0.75">
      <c r="A502" s="229" t="s">
        <v>569</v>
      </c>
    </row>
    <row r="503" spans="1:1" x14ac:dyDescent="0.75">
      <c r="A503" s="229" t="s">
        <v>570</v>
      </c>
    </row>
    <row r="504" spans="1:1" x14ac:dyDescent="0.75">
      <c r="A504" s="229" t="s">
        <v>571</v>
      </c>
    </row>
    <row r="505" spans="1:1" x14ac:dyDescent="0.75">
      <c r="A505" s="229" t="s">
        <v>572</v>
      </c>
    </row>
    <row r="506" spans="1:1" x14ac:dyDescent="0.75">
      <c r="A506" s="229" t="s">
        <v>573</v>
      </c>
    </row>
    <row r="507" spans="1:1" x14ac:dyDescent="0.75">
      <c r="A507" s="229" t="s">
        <v>574</v>
      </c>
    </row>
    <row r="508" spans="1:1" x14ac:dyDescent="0.75">
      <c r="A508" s="229" t="s">
        <v>575</v>
      </c>
    </row>
    <row r="509" spans="1:1" x14ac:dyDescent="0.75">
      <c r="A509" s="229" t="s">
        <v>576</v>
      </c>
    </row>
    <row r="510" spans="1:1" x14ac:dyDescent="0.75">
      <c r="A510" s="229" t="s">
        <v>577</v>
      </c>
    </row>
    <row r="511" spans="1:1" x14ac:dyDescent="0.75">
      <c r="A511" s="229" t="s">
        <v>578</v>
      </c>
    </row>
    <row r="512" spans="1:1" x14ac:dyDescent="0.75">
      <c r="A512" s="229"/>
    </row>
    <row r="513" spans="1:1" x14ac:dyDescent="0.75">
      <c r="A513" s="229" t="s">
        <v>579</v>
      </c>
    </row>
    <row r="514" spans="1:1" x14ac:dyDescent="0.75">
      <c r="A514" s="229" t="s">
        <v>580</v>
      </c>
    </row>
    <row r="515" spans="1:1" x14ac:dyDescent="0.75">
      <c r="A515" s="229" t="s">
        <v>581</v>
      </c>
    </row>
    <row r="516" spans="1:1" x14ac:dyDescent="0.75">
      <c r="A516" s="229" t="s">
        <v>582</v>
      </c>
    </row>
    <row r="517" spans="1:1" x14ac:dyDescent="0.75">
      <c r="A517" s="229" t="s">
        <v>583</v>
      </c>
    </row>
    <row r="518" spans="1:1" x14ac:dyDescent="0.75">
      <c r="A518" s="229" t="s">
        <v>584</v>
      </c>
    </row>
    <row r="519" spans="1:1" x14ac:dyDescent="0.75">
      <c r="A519" s="229" t="s">
        <v>585</v>
      </c>
    </row>
    <row r="520" spans="1:1" x14ac:dyDescent="0.75">
      <c r="A520" s="229"/>
    </row>
    <row r="521" spans="1:1" x14ac:dyDescent="0.75">
      <c r="A521" s="229" t="s">
        <v>586</v>
      </c>
    </row>
    <row r="522" spans="1:1" x14ac:dyDescent="0.75">
      <c r="A522" s="229" t="s">
        <v>587</v>
      </c>
    </row>
    <row r="523" spans="1:1" x14ac:dyDescent="0.75">
      <c r="A523" s="229" t="s">
        <v>588</v>
      </c>
    </row>
    <row r="524" spans="1:1" x14ac:dyDescent="0.75">
      <c r="A524" s="229" t="s">
        <v>589</v>
      </c>
    </row>
    <row r="525" spans="1:1" x14ac:dyDescent="0.75">
      <c r="A525" s="229" t="s">
        <v>590</v>
      </c>
    </row>
    <row r="526" spans="1:1" x14ac:dyDescent="0.75">
      <c r="A526" s="229" t="s">
        <v>591</v>
      </c>
    </row>
    <row r="527" spans="1:1" x14ac:dyDescent="0.75">
      <c r="A527" s="229" t="s">
        <v>592</v>
      </c>
    </row>
    <row r="528" spans="1:1" x14ac:dyDescent="0.75">
      <c r="A528" s="229" t="s">
        <v>593</v>
      </c>
    </row>
    <row r="529" spans="1:1" x14ac:dyDescent="0.75">
      <c r="A529" s="229" t="s">
        <v>594</v>
      </c>
    </row>
    <row r="530" spans="1:1" x14ac:dyDescent="0.75">
      <c r="A530" s="229" t="s">
        <v>595</v>
      </c>
    </row>
    <row r="531" spans="1:1" x14ac:dyDescent="0.75">
      <c r="A531" s="229" t="s">
        <v>596</v>
      </c>
    </row>
    <row r="532" spans="1:1" x14ac:dyDescent="0.75">
      <c r="A532" s="229" t="s">
        <v>597</v>
      </c>
    </row>
    <row r="533" spans="1:1" x14ac:dyDescent="0.75">
      <c r="A533" s="229" t="s">
        <v>598</v>
      </c>
    </row>
    <row r="534" spans="1:1" x14ac:dyDescent="0.75">
      <c r="A534" s="229" t="s">
        <v>599</v>
      </c>
    </row>
    <row r="535" spans="1:1" x14ac:dyDescent="0.75">
      <c r="A535" s="229"/>
    </row>
    <row r="536" spans="1:1" x14ac:dyDescent="0.75">
      <c r="A536" s="229" t="s">
        <v>600</v>
      </c>
    </row>
    <row r="537" spans="1:1" x14ac:dyDescent="0.75">
      <c r="A537" s="229" t="s">
        <v>601</v>
      </c>
    </row>
    <row r="538" spans="1:1" x14ac:dyDescent="0.75">
      <c r="A538" s="229" t="s">
        <v>602</v>
      </c>
    </row>
    <row r="539" spans="1:1" x14ac:dyDescent="0.75">
      <c r="A539" s="229"/>
    </row>
    <row r="540" spans="1:1" x14ac:dyDescent="0.75">
      <c r="A540" s="229" t="s">
        <v>603</v>
      </c>
    </row>
    <row r="541" spans="1:1" x14ac:dyDescent="0.75">
      <c r="A541" s="229"/>
    </row>
    <row r="542" spans="1:1" x14ac:dyDescent="0.75">
      <c r="A542" s="229" t="s">
        <v>604</v>
      </c>
    </row>
    <row r="543" spans="1:1" x14ac:dyDescent="0.75">
      <c r="A543" s="229" t="s">
        <v>605</v>
      </c>
    </row>
    <row r="544" spans="1:1" x14ac:dyDescent="0.75">
      <c r="A544" s="229" t="s">
        <v>606</v>
      </c>
    </row>
    <row r="545" spans="1:1" x14ac:dyDescent="0.75">
      <c r="A545" s="229" t="s">
        <v>607</v>
      </c>
    </row>
    <row r="546" spans="1:1" x14ac:dyDescent="0.75">
      <c r="A546" s="229" t="s">
        <v>608</v>
      </c>
    </row>
    <row r="547" spans="1:1" x14ac:dyDescent="0.75">
      <c r="A547" s="229" t="s">
        <v>609</v>
      </c>
    </row>
    <row r="548" spans="1:1" x14ac:dyDescent="0.75">
      <c r="A548" s="229" t="s">
        <v>610</v>
      </c>
    </row>
    <row r="549" spans="1:1" x14ac:dyDescent="0.75">
      <c r="A549" s="229" t="s">
        <v>611</v>
      </c>
    </row>
    <row r="550" spans="1:1" x14ac:dyDescent="0.75">
      <c r="A550" s="229" t="s">
        <v>612</v>
      </c>
    </row>
    <row r="551" spans="1:1" x14ac:dyDescent="0.75">
      <c r="A551" s="229"/>
    </row>
    <row r="552" spans="1:1" x14ac:dyDescent="0.75">
      <c r="A552" s="229" t="s">
        <v>613</v>
      </c>
    </row>
    <row r="553" spans="1:1" x14ac:dyDescent="0.75">
      <c r="A553" s="229"/>
    </row>
    <row r="554" spans="1:1" x14ac:dyDescent="0.75">
      <c r="A554" s="229" t="s">
        <v>614</v>
      </c>
    </row>
    <row r="555" spans="1:1" x14ac:dyDescent="0.75">
      <c r="A555" s="229" t="s">
        <v>615</v>
      </c>
    </row>
    <row r="556" spans="1:1" x14ac:dyDescent="0.75">
      <c r="A556" s="229" t="s">
        <v>616</v>
      </c>
    </row>
    <row r="557" spans="1:1" x14ac:dyDescent="0.75">
      <c r="A557" s="229" t="s">
        <v>617</v>
      </c>
    </row>
    <row r="558" spans="1:1" x14ac:dyDescent="0.75">
      <c r="A558" s="229" t="s">
        <v>618</v>
      </c>
    </row>
    <row r="559" spans="1:1" x14ac:dyDescent="0.75">
      <c r="A559" s="229" t="s">
        <v>619</v>
      </c>
    </row>
    <row r="560" spans="1:1" x14ac:dyDescent="0.75">
      <c r="A560" s="229" t="s">
        <v>620</v>
      </c>
    </row>
    <row r="561" spans="1:1" x14ac:dyDescent="0.75">
      <c r="A561" s="229" t="s">
        <v>621</v>
      </c>
    </row>
    <row r="562" spans="1:1" x14ac:dyDescent="0.75">
      <c r="A562" s="229"/>
    </row>
    <row r="563" spans="1:1" x14ac:dyDescent="0.75">
      <c r="A563" s="229" t="s">
        <v>622</v>
      </c>
    </row>
    <row r="564" spans="1:1" x14ac:dyDescent="0.75">
      <c r="A564" s="229"/>
    </row>
    <row r="565" spans="1:1" x14ac:dyDescent="0.75">
      <c r="A565" s="229" t="s">
        <v>623</v>
      </c>
    </row>
    <row r="566" spans="1:1" x14ac:dyDescent="0.75">
      <c r="A566" s="229" t="s">
        <v>624</v>
      </c>
    </row>
    <row r="567" spans="1:1" x14ac:dyDescent="0.75">
      <c r="A567" s="229" t="s">
        <v>625</v>
      </c>
    </row>
    <row r="568" spans="1:1" x14ac:dyDescent="0.75">
      <c r="A568" s="229" t="s">
        <v>626</v>
      </c>
    </row>
    <row r="569" spans="1:1" x14ac:dyDescent="0.75">
      <c r="A569" s="229"/>
    </row>
    <row r="570" spans="1:1" x14ac:dyDescent="0.75">
      <c r="A570" s="229" t="s">
        <v>627</v>
      </c>
    </row>
    <row r="571" spans="1:1" x14ac:dyDescent="0.75">
      <c r="A571" s="229" t="s">
        <v>628</v>
      </c>
    </row>
    <row r="572" spans="1:1" x14ac:dyDescent="0.75">
      <c r="A572" s="229" t="s">
        <v>629</v>
      </c>
    </row>
    <row r="573" spans="1:1" x14ac:dyDescent="0.75">
      <c r="A573" s="229" t="s">
        <v>630</v>
      </c>
    </row>
    <row r="574" spans="1:1" x14ac:dyDescent="0.75">
      <c r="A574" s="229" t="s">
        <v>631</v>
      </c>
    </row>
    <row r="575" spans="1:1" x14ac:dyDescent="0.75">
      <c r="A575" s="229" t="s">
        <v>632</v>
      </c>
    </row>
    <row r="576" spans="1:1" x14ac:dyDescent="0.75">
      <c r="A576" s="229" t="s">
        <v>633</v>
      </c>
    </row>
    <row r="577" spans="1:1" x14ac:dyDescent="0.75">
      <c r="A577" s="229" t="s">
        <v>634</v>
      </c>
    </row>
    <row r="578" spans="1:1" x14ac:dyDescent="0.75">
      <c r="A578" s="229"/>
    </row>
    <row r="579" spans="1:1" x14ac:dyDescent="0.75">
      <c r="A579" s="229" t="s">
        <v>635</v>
      </c>
    </row>
    <row r="580" spans="1:1" x14ac:dyDescent="0.75">
      <c r="A580" s="229" t="s">
        <v>636</v>
      </c>
    </row>
    <row r="581" spans="1:1" x14ac:dyDescent="0.75">
      <c r="A581" s="229" t="s">
        <v>637</v>
      </c>
    </row>
    <row r="582" spans="1:1" x14ac:dyDescent="0.75">
      <c r="A582" s="229" t="s">
        <v>638</v>
      </c>
    </row>
    <row r="583" spans="1:1" x14ac:dyDescent="0.75">
      <c r="A583" s="229"/>
    </row>
    <row r="584" spans="1:1" x14ac:dyDescent="0.75">
      <c r="A584" s="229" t="s">
        <v>639</v>
      </c>
    </row>
    <row r="585" spans="1:1" x14ac:dyDescent="0.75">
      <c r="A585" s="229" t="s">
        <v>640</v>
      </c>
    </row>
    <row r="586" spans="1:1" x14ac:dyDescent="0.75">
      <c r="A586" s="229" t="s">
        <v>641</v>
      </c>
    </row>
    <row r="587" spans="1:1" x14ac:dyDescent="0.75">
      <c r="A587" s="229" t="s">
        <v>642</v>
      </c>
    </row>
    <row r="588" spans="1:1" x14ac:dyDescent="0.75">
      <c r="A588" s="229"/>
    </row>
    <row r="589" spans="1:1" x14ac:dyDescent="0.75">
      <c r="A589" s="229" t="s">
        <v>643</v>
      </c>
    </row>
    <row r="590" spans="1:1" x14ac:dyDescent="0.75">
      <c r="A590" s="229"/>
    </row>
    <row r="591" spans="1:1" x14ac:dyDescent="0.75">
      <c r="A591" s="229" t="s">
        <v>644</v>
      </c>
    </row>
    <row r="592" spans="1:1" x14ac:dyDescent="0.75">
      <c r="A592" s="229" t="s">
        <v>645</v>
      </c>
    </row>
    <row r="593" spans="1:1" x14ac:dyDescent="0.75">
      <c r="A593" s="229" t="s">
        <v>646</v>
      </c>
    </row>
    <row r="594" spans="1:1" x14ac:dyDescent="0.75">
      <c r="A594" s="229" t="s">
        <v>647</v>
      </c>
    </row>
    <row r="595" spans="1:1" x14ac:dyDescent="0.75">
      <c r="A595" s="229" t="s">
        <v>648</v>
      </c>
    </row>
    <row r="596" spans="1:1" x14ac:dyDescent="0.75">
      <c r="A596" s="229" t="s">
        <v>649</v>
      </c>
    </row>
    <row r="597" spans="1:1" x14ac:dyDescent="0.75">
      <c r="A597" s="229" t="s">
        <v>650</v>
      </c>
    </row>
    <row r="598" spans="1:1" x14ac:dyDescent="0.75">
      <c r="A598" s="229" t="s">
        <v>651</v>
      </c>
    </row>
    <row r="599" spans="1:1" x14ac:dyDescent="0.75">
      <c r="A599" s="229"/>
    </row>
    <row r="600" spans="1:1" x14ac:dyDescent="0.75">
      <c r="A600" s="229" t="s">
        <v>652</v>
      </c>
    </row>
    <row r="601" spans="1:1" x14ac:dyDescent="0.75">
      <c r="A601" s="229"/>
    </row>
    <row r="602" spans="1:1" x14ac:dyDescent="0.75">
      <c r="A602" s="229" t="s">
        <v>653</v>
      </c>
    </row>
    <row r="603" spans="1:1" x14ac:dyDescent="0.75">
      <c r="A603" s="229" t="s">
        <v>654</v>
      </c>
    </row>
    <row r="604" spans="1:1" x14ac:dyDescent="0.75">
      <c r="A604" s="229" t="s">
        <v>655</v>
      </c>
    </row>
    <row r="605" spans="1:1" x14ac:dyDescent="0.75">
      <c r="A605" s="229" t="s">
        <v>656</v>
      </c>
    </row>
    <row r="606" spans="1:1" x14ac:dyDescent="0.75">
      <c r="A606" s="229" t="s">
        <v>657</v>
      </c>
    </row>
    <row r="607" spans="1:1" x14ac:dyDescent="0.75">
      <c r="A607" s="229" t="s">
        <v>658</v>
      </c>
    </row>
    <row r="608" spans="1:1" x14ac:dyDescent="0.75">
      <c r="A608" s="229" t="s">
        <v>659</v>
      </c>
    </row>
    <row r="609" spans="1:1" x14ac:dyDescent="0.75">
      <c r="A609" s="229" t="s">
        <v>660</v>
      </c>
    </row>
    <row r="610" spans="1:1" x14ac:dyDescent="0.75">
      <c r="A610" s="229" t="s">
        <v>661</v>
      </c>
    </row>
    <row r="611" spans="1:1" x14ac:dyDescent="0.75">
      <c r="A611" s="229"/>
    </row>
    <row r="612" spans="1:1" x14ac:dyDescent="0.75">
      <c r="A612" s="229" t="s">
        <v>662</v>
      </c>
    </row>
    <row r="613" spans="1:1" x14ac:dyDescent="0.75">
      <c r="A613" s="229"/>
    </row>
    <row r="614" spans="1:1" x14ac:dyDescent="0.75">
      <c r="A614" s="229" t="s">
        <v>663</v>
      </c>
    </row>
    <row r="615" spans="1:1" x14ac:dyDescent="0.75">
      <c r="A615" s="229" t="s">
        <v>664</v>
      </c>
    </row>
    <row r="616" spans="1:1" x14ac:dyDescent="0.75">
      <c r="A616" s="229" t="s">
        <v>665</v>
      </c>
    </row>
    <row r="617" spans="1:1" x14ac:dyDescent="0.75">
      <c r="A617" s="229" t="s">
        <v>666</v>
      </c>
    </row>
    <row r="618" spans="1:1" x14ac:dyDescent="0.75">
      <c r="A618" s="229" t="s">
        <v>667</v>
      </c>
    </row>
    <row r="619" spans="1:1" x14ac:dyDescent="0.75">
      <c r="A619" s="229" t="s">
        <v>668</v>
      </c>
    </row>
    <row r="620" spans="1:1" x14ac:dyDescent="0.75">
      <c r="A620" s="229"/>
    </row>
    <row r="621" spans="1:1" x14ac:dyDescent="0.75">
      <c r="A621" s="229" t="s">
        <v>669</v>
      </c>
    </row>
    <row r="622" spans="1:1" x14ac:dyDescent="0.75">
      <c r="A622" s="229"/>
    </row>
    <row r="623" spans="1:1" x14ac:dyDescent="0.75">
      <c r="A623" s="229"/>
    </row>
    <row r="624" spans="1:1" x14ac:dyDescent="0.75">
      <c r="A624" s="229"/>
    </row>
    <row r="625" spans="1:1" x14ac:dyDescent="0.75">
      <c r="A625" s="229"/>
    </row>
    <row r="626" spans="1:1" x14ac:dyDescent="0.75">
      <c r="A626" s="229"/>
    </row>
    <row r="627" spans="1:1" x14ac:dyDescent="0.75">
      <c r="A627" s="229"/>
    </row>
    <row r="628" spans="1:1" x14ac:dyDescent="0.75">
      <c r="A628" s="229"/>
    </row>
    <row r="629" spans="1:1" x14ac:dyDescent="0.75">
      <c r="A629" s="229"/>
    </row>
    <row r="630" spans="1:1" x14ac:dyDescent="0.75">
      <c r="A630" s="229"/>
    </row>
    <row r="631" spans="1:1" x14ac:dyDescent="0.75">
      <c r="A631" s="229"/>
    </row>
    <row r="632" spans="1:1" x14ac:dyDescent="0.75">
      <c r="A632" s="229"/>
    </row>
    <row r="633" spans="1:1" x14ac:dyDescent="0.75">
      <c r="A633" s="229"/>
    </row>
    <row r="634" spans="1:1" x14ac:dyDescent="0.75">
      <c r="A634" s="229"/>
    </row>
    <row r="635" spans="1:1" x14ac:dyDescent="0.75">
      <c r="A635" s="229"/>
    </row>
    <row r="636" spans="1:1" x14ac:dyDescent="0.75">
      <c r="A636" s="229"/>
    </row>
    <row r="637" spans="1:1" x14ac:dyDescent="0.75">
      <c r="A637" s="229"/>
    </row>
    <row r="638" spans="1:1" x14ac:dyDescent="0.75">
      <c r="A638" s="229"/>
    </row>
    <row r="639" spans="1:1" x14ac:dyDescent="0.75">
      <c r="A639" s="229"/>
    </row>
    <row r="640" spans="1:1" x14ac:dyDescent="0.75">
      <c r="A640" s="229"/>
    </row>
    <row r="641" spans="1:1" x14ac:dyDescent="0.75">
      <c r="A641" s="229"/>
    </row>
    <row r="642" spans="1:1" x14ac:dyDescent="0.75">
      <c r="A642" s="229"/>
    </row>
    <row r="643" spans="1:1" x14ac:dyDescent="0.75">
      <c r="A643" s="229"/>
    </row>
    <row r="644" spans="1:1" x14ac:dyDescent="0.75">
      <c r="A644" s="229"/>
    </row>
    <row r="645" spans="1:1" x14ac:dyDescent="0.75">
      <c r="A645" s="229"/>
    </row>
    <row r="646" spans="1:1" x14ac:dyDescent="0.75">
      <c r="A646" s="229"/>
    </row>
    <row r="647" spans="1:1" x14ac:dyDescent="0.75">
      <c r="A647" s="229"/>
    </row>
    <row r="648" spans="1:1" x14ac:dyDescent="0.75">
      <c r="A648" s="229"/>
    </row>
    <row r="649" spans="1:1" x14ac:dyDescent="0.75">
      <c r="A649" s="229"/>
    </row>
    <row r="650" spans="1:1" x14ac:dyDescent="0.75">
      <c r="A650" s="229"/>
    </row>
    <row r="651" spans="1:1" x14ac:dyDescent="0.75">
      <c r="A651" s="229"/>
    </row>
    <row r="652" spans="1:1" x14ac:dyDescent="0.75">
      <c r="A652" s="229"/>
    </row>
    <row r="653" spans="1:1" x14ac:dyDescent="0.75">
      <c r="A653" s="229"/>
    </row>
    <row r="654" spans="1:1" x14ac:dyDescent="0.75">
      <c r="A654" s="229"/>
    </row>
    <row r="655" spans="1:1" x14ac:dyDescent="0.75">
      <c r="A655" s="229"/>
    </row>
    <row r="656" spans="1:1" x14ac:dyDescent="0.75">
      <c r="A656" s="229"/>
    </row>
    <row r="657" spans="1:1" x14ac:dyDescent="0.75">
      <c r="A657" s="229"/>
    </row>
    <row r="658" spans="1:1" x14ac:dyDescent="0.75">
      <c r="A658" s="229"/>
    </row>
    <row r="659" spans="1:1" x14ac:dyDescent="0.75">
      <c r="A659" s="229"/>
    </row>
    <row r="660" spans="1:1" x14ac:dyDescent="0.75">
      <c r="A660" s="229"/>
    </row>
    <row r="661" spans="1:1" x14ac:dyDescent="0.75">
      <c r="A661" s="229"/>
    </row>
    <row r="662" spans="1:1" x14ac:dyDescent="0.75">
      <c r="A662" s="229"/>
    </row>
    <row r="663" spans="1:1" x14ac:dyDescent="0.75">
      <c r="A663" s="229"/>
    </row>
    <row r="664" spans="1:1" x14ac:dyDescent="0.75">
      <c r="A664" s="229"/>
    </row>
    <row r="665" spans="1:1" x14ac:dyDescent="0.75">
      <c r="A665" s="229"/>
    </row>
    <row r="666" spans="1:1" x14ac:dyDescent="0.75">
      <c r="A666" s="229"/>
    </row>
    <row r="667" spans="1:1" x14ac:dyDescent="0.75">
      <c r="A667" s="229"/>
    </row>
    <row r="668" spans="1:1" x14ac:dyDescent="0.75">
      <c r="A668" s="229"/>
    </row>
    <row r="669" spans="1:1" x14ac:dyDescent="0.75">
      <c r="A669" s="229"/>
    </row>
    <row r="670" spans="1:1" x14ac:dyDescent="0.75">
      <c r="A670" s="229"/>
    </row>
    <row r="671" spans="1:1" x14ac:dyDescent="0.75">
      <c r="A671" s="229"/>
    </row>
    <row r="672" spans="1:1" x14ac:dyDescent="0.75">
      <c r="A672" s="229"/>
    </row>
    <row r="673" spans="1:1" x14ac:dyDescent="0.75">
      <c r="A673" s="229"/>
    </row>
    <row r="674" spans="1:1" x14ac:dyDescent="0.75">
      <c r="A674" s="229"/>
    </row>
    <row r="675" spans="1:1" x14ac:dyDescent="0.75">
      <c r="A675" s="230"/>
    </row>
    <row r="676" spans="1:1" x14ac:dyDescent="0.7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2021-06-07T12:22:11Z</dcterms:modified>
</cp:coreProperties>
</file>