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2 - Agile Burnup Product Backlog nocopydown\"/>
    </mc:Choice>
  </mc:AlternateContent>
  <xr:revisionPtr revIDLastSave="0" documentId="13_ncr:1_{DB7C24FD-7EC3-4179-BBCE-70D1816C60C8}"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 i="25" l="1" a="1"/>
  <c r="G7" i="25" s="1"/>
  <c r="G8" i="25" a="1"/>
  <c r="G8" i="25"/>
  <c r="G9" i="25" a="1"/>
  <c r="G9" i="25" s="1"/>
  <c r="G10" i="25" a="1"/>
  <c r="G10" i="25" s="1"/>
  <c r="G11" i="25" a="1"/>
  <c r="G11" i="25" s="1"/>
  <c r="G12" i="25" a="1"/>
  <c r="G12" i="25" s="1"/>
  <c r="G13" i="25" a="1"/>
  <c r="G13" i="25" s="1"/>
  <c r="G20" i="25" a="1"/>
  <c r="G20" i="25"/>
  <c r="G21" i="25" a="1"/>
  <c r="G21" i="25" s="1"/>
  <c r="G22" i="25" a="1"/>
  <c r="G22" i="25"/>
  <c r="G23" i="25" a="1"/>
  <c r="G23" i="25" s="1"/>
  <c r="G24" i="25" a="1"/>
  <c r="G24" i="25" s="1"/>
  <c r="G25" i="25" a="1"/>
  <c r="G25" i="25" s="1"/>
  <c r="G26" i="25" a="1"/>
  <c r="G26" i="25" s="1"/>
  <c r="G27" i="25" a="1"/>
  <c r="G27" i="25" s="1"/>
  <c r="G28" i="25" a="1"/>
  <c r="G28" i="25"/>
  <c r="G29" i="25" a="1"/>
  <c r="G29" i="25" s="1"/>
  <c r="G30" i="25" a="1"/>
  <c r="G30" i="25"/>
  <c r="G31" i="25" a="1"/>
  <c r="G31" i="25" s="1"/>
  <c r="G32" i="25" a="1"/>
  <c r="G32" i="25" s="1"/>
  <c r="G33" i="25" a="1"/>
  <c r="G33" i="25" s="1"/>
  <c r="G34" i="25" a="1"/>
  <c r="G34" i="25" s="1"/>
  <c r="G35" i="25" a="1"/>
  <c r="G35" i="25" s="1"/>
  <c r="G36" i="25" a="1"/>
  <c r="G36" i="25"/>
  <c r="G37" i="25" a="1"/>
  <c r="G37" i="25" s="1"/>
  <c r="G38" i="25" a="1"/>
  <c r="G38" i="25"/>
  <c r="G39" i="25" a="1"/>
  <c r="G39" i="25" s="1"/>
  <c r="G40" i="25" a="1"/>
  <c r="G40" i="25" s="1"/>
  <c r="G41" i="25" a="1"/>
  <c r="G41" i="25" s="1"/>
  <c r="G42" i="25" a="1"/>
  <c r="G42" i="25" s="1"/>
  <c r="G43" i="25" a="1"/>
  <c r="G43" i="25" s="1"/>
  <c r="G44" i="25" a="1"/>
  <c r="G44" i="25"/>
  <c r="G45" i="25" a="1"/>
  <c r="G45" i="25" s="1"/>
  <c r="G46" i="25" a="1"/>
  <c r="G46" i="25"/>
  <c r="G47" i="25" a="1"/>
  <c r="G47" i="25" s="1"/>
  <c r="G48" i="25" a="1"/>
  <c r="G48" i="25" s="1"/>
  <c r="G49" i="25" a="1"/>
  <c r="G49" i="25" s="1"/>
  <c r="G50" i="25" a="1"/>
  <c r="G50" i="25" s="1"/>
  <c r="G51" i="25" a="1"/>
  <c r="G51" i="25" s="1"/>
  <c r="G52" i="25" a="1"/>
  <c r="G52" i="25"/>
  <c r="G53" i="25" a="1"/>
  <c r="G53" i="25" s="1"/>
  <c r="G54" i="25" a="1"/>
  <c r="G54" i="25"/>
  <c r="G55" i="25" a="1"/>
  <c r="G55" i="25" s="1"/>
  <c r="G56" i="25" a="1"/>
  <c r="G56" i="25" s="1"/>
  <c r="G6" i="25" a="1"/>
  <c r="G6" i="25" s="1"/>
  <c r="T17" i="24" l="1"/>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N5" i="25" l="1"/>
  <c r="M5" i="25"/>
  <c r="N10" i="25"/>
  <c r="M20" i="25" l="1"/>
  <c r="E19" i="25"/>
  <c r="F19" i="25" s="1"/>
  <c r="E20" i="25"/>
  <c r="F20" i="25" s="1"/>
  <c r="H20" i="25"/>
  <c r="I20" i="25"/>
  <c r="J20" i="25"/>
  <c r="K20" i="25"/>
  <c r="E21" i="25"/>
  <c r="F21" i="25" s="1"/>
  <c r="H21" i="25"/>
  <c r="I21" i="25"/>
  <c r="J21" i="25"/>
  <c r="K21" i="25"/>
  <c r="E22" i="25"/>
  <c r="F22" i="25" s="1"/>
  <c r="H22" i="25"/>
  <c r="I22" i="25"/>
  <c r="J22" i="25"/>
  <c r="K22" i="25"/>
  <c r="E23" i="25"/>
  <c r="F23" i="25" s="1"/>
  <c r="H23" i="25"/>
  <c r="I23" i="25"/>
  <c r="J23" i="25"/>
  <c r="K23" i="25"/>
  <c r="E24" i="25"/>
  <c r="F24" i="25" s="1"/>
  <c r="H24" i="25"/>
  <c r="I24" i="25"/>
  <c r="J24" i="25"/>
  <c r="K24" i="25"/>
  <c r="E25" i="25"/>
  <c r="F25" i="25" s="1"/>
  <c r="H25" i="25"/>
  <c r="I25" i="25"/>
  <c r="J25" i="25"/>
  <c r="K25" i="25"/>
  <c r="E26" i="25"/>
  <c r="F26" i="25" s="1"/>
  <c r="H26" i="25"/>
  <c r="I26" i="25"/>
  <c r="J26" i="25"/>
  <c r="K26" i="25"/>
  <c r="E27" i="25"/>
  <c r="F27" i="25" s="1"/>
  <c r="H27" i="25"/>
  <c r="I27" i="25"/>
  <c r="J27" i="25"/>
  <c r="K27" i="25"/>
  <c r="E28" i="25"/>
  <c r="F28" i="25" s="1"/>
  <c r="H28" i="25"/>
  <c r="I28" i="25"/>
  <c r="J28" i="25"/>
  <c r="K28" i="25"/>
  <c r="E29" i="25"/>
  <c r="F29" i="25" s="1"/>
  <c r="H29" i="25"/>
  <c r="I29" i="25"/>
  <c r="J29" i="25"/>
  <c r="K29" i="25"/>
  <c r="E30" i="25"/>
  <c r="F30" i="25" s="1"/>
  <c r="H30" i="25"/>
  <c r="I30" i="25"/>
  <c r="J30" i="25"/>
  <c r="K30" i="25"/>
  <c r="E31" i="25"/>
  <c r="F31" i="25" s="1"/>
  <c r="H31" i="25"/>
  <c r="I31" i="25"/>
  <c r="J31" i="25"/>
  <c r="K31" i="25"/>
  <c r="E32" i="25"/>
  <c r="F32" i="25" s="1"/>
  <c r="H32" i="25"/>
  <c r="I32" i="25"/>
  <c r="J32" i="25"/>
  <c r="K32" i="25"/>
  <c r="E33" i="25"/>
  <c r="F33" i="25" s="1"/>
  <c r="H33" i="25"/>
  <c r="I33" i="25"/>
  <c r="J33" i="25"/>
  <c r="K33" i="25"/>
  <c r="E34" i="25"/>
  <c r="F34" i="25" s="1"/>
  <c r="H34" i="25"/>
  <c r="I34" i="25"/>
  <c r="J34" i="25"/>
  <c r="K34" i="25"/>
  <c r="E35" i="25"/>
  <c r="F35" i="25" s="1"/>
  <c r="H35" i="25"/>
  <c r="I35" i="25"/>
  <c r="J35" i="25"/>
  <c r="K35" i="25"/>
  <c r="E36" i="25"/>
  <c r="F36" i="25" s="1"/>
  <c r="H36" i="25"/>
  <c r="I36" i="25"/>
  <c r="J36" i="25"/>
  <c r="K36" i="25"/>
  <c r="E37" i="25"/>
  <c r="F37" i="25" s="1"/>
  <c r="H37" i="25"/>
  <c r="I37" i="25"/>
  <c r="J37" i="25"/>
  <c r="K37" i="25"/>
  <c r="E38" i="25"/>
  <c r="F38" i="25" s="1"/>
  <c r="H38" i="25"/>
  <c r="I38" i="25"/>
  <c r="J38" i="25"/>
  <c r="K38" i="25"/>
  <c r="E39" i="25"/>
  <c r="F39" i="25" s="1"/>
  <c r="H39" i="25"/>
  <c r="I39" i="25"/>
  <c r="J39" i="25"/>
  <c r="K39" i="25"/>
  <c r="E40" i="25"/>
  <c r="F40" i="25" s="1"/>
  <c r="H40" i="25"/>
  <c r="I40" i="25"/>
  <c r="J40" i="25"/>
  <c r="K40" i="25"/>
  <c r="E41" i="25"/>
  <c r="F41" i="25" s="1"/>
  <c r="H41" i="25"/>
  <c r="I41" i="25"/>
  <c r="J41" i="25"/>
  <c r="K41" i="25"/>
  <c r="E42" i="25"/>
  <c r="F42" i="25" s="1"/>
  <c r="H42" i="25"/>
  <c r="I42" i="25"/>
  <c r="J42" i="25"/>
  <c r="K42" i="25"/>
  <c r="E43" i="25"/>
  <c r="F43" i="25" s="1"/>
  <c r="H43" i="25"/>
  <c r="I43" i="25"/>
  <c r="J43" i="25"/>
  <c r="K43" i="25"/>
  <c r="E44" i="25"/>
  <c r="F44" i="25" s="1"/>
  <c r="H44" i="25"/>
  <c r="I44" i="25"/>
  <c r="J44" i="25"/>
  <c r="K44" i="25"/>
  <c r="E45" i="25"/>
  <c r="F45" i="25" s="1"/>
  <c r="H45" i="25"/>
  <c r="I45" i="25"/>
  <c r="J45" i="25"/>
  <c r="K45" i="25"/>
  <c r="E46" i="25"/>
  <c r="F46" i="25" s="1"/>
  <c r="H46" i="25"/>
  <c r="I46" i="25"/>
  <c r="J46" i="25"/>
  <c r="K46" i="25"/>
  <c r="E47" i="25"/>
  <c r="F47" i="25" s="1"/>
  <c r="H47" i="25"/>
  <c r="I47" i="25"/>
  <c r="J47" i="25"/>
  <c r="K47" i="25"/>
  <c r="E48" i="25"/>
  <c r="F48" i="25" s="1"/>
  <c r="H48" i="25"/>
  <c r="I48" i="25"/>
  <c r="J48" i="25"/>
  <c r="K48" i="25"/>
  <c r="E49" i="25"/>
  <c r="F49" i="25" s="1"/>
  <c r="H49" i="25"/>
  <c r="I49" i="25"/>
  <c r="J49" i="25"/>
  <c r="K49" i="25"/>
  <c r="E50" i="25"/>
  <c r="F50" i="25" s="1"/>
  <c r="H50" i="25"/>
  <c r="I50" i="25"/>
  <c r="J50" i="25"/>
  <c r="K50" i="25"/>
  <c r="E51" i="25"/>
  <c r="F51" i="25" s="1"/>
  <c r="H51" i="25"/>
  <c r="I51" i="25"/>
  <c r="J51" i="25"/>
  <c r="K51" i="25"/>
  <c r="E52" i="25"/>
  <c r="F52" i="25" s="1"/>
  <c r="H52" i="25"/>
  <c r="I52" i="25"/>
  <c r="J52" i="25"/>
  <c r="K52" i="25"/>
  <c r="E53" i="25"/>
  <c r="F53" i="25" s="1"/>
  <c r="H53" i="25"/>
  <c r="I53" i="25"/>
  <c r="J53" i="25"/>
  <c r="K53" i="25"/>
  <c r="E54" i="25"/>
  <c r="F54" i="25" s="1"/>
  <c r="H54" i="25"/>
  <c r="I54" i="25"/>
  <c r="J54" i="25"/>
  <c r="K54" i="25"/>
  <c r="E55" i="25"/>
  <c r="F55" i="25" s="1"/>
  <c r="H55" i="25"/>
  <c r="I55" i="25"/>
  <c r="J55" i="25"/>
  <c r="K55" i="25"/>
  <c r="E56" i="25"/>
  <c r="F56" i="25" s="1"/>
  <c r="H56" i="25"/>
  <c r="I56" i="25"/>
  <c r="J56" i="25"/>
  <c r="K56" i="25"/>
  <c r="O10" i="25"/>
  <c r="G15" i="25" l="1" a="1"/>
  <c r="G15" i="25" s="1"/>
  <c r="G17" i="25" a="1"/>
  <c r="G17" i="25" s="1"/>
  <c r="G19" i="25" a="1"/>
  <c r="G19" i="25" s="1"/>
  <c r="G16" i="25" a="1"/>
  <c r="G16" i="25" s="1"/>
  <c r="G18" i="25" a="1"/>
  <c r="G18" i="25" s="1"/>
  <c r="G14" i="25" a="1"/>
  <c r="G14" i="25" s="1"/>
  <c r="N20" i="25"/>
  <c r="E13" i="25"/>
  <c r="F13" i="25" s="1"/>
  <c r="E14" i="25"/>
  <c r="E15" i="25"/>
  <c r="F15" i="25" s="1"/>
  <c r="E16" i="25"/>
  <c r="E17" i="25"/>
  <c r="E18" i="25"/>
  <c r="F18" i="25" s="1"/>
  <c r="G5" i="25"/>
  <c r="F16" i="25" l="1"/>
  <c r="F14" i="25"/>
  <c r="F17" i="25"/>
  <c r="E5" i="25"/>
  <c r="E6" i="25" l="1"/>
  <c r="F5" i="25"/>
  <c r="H6" i="25"/>
  <c r="I6" i="25" s="1"/>
  <c r="E7" i="25" l="1"/>
  <c r="F6" i="25"/>
  <c r="E8" i="25" l="1"/>
  <c r="F7" i="25"/>
  <c r="K4" i="25"/>
  <c r="K7" i="25" s="1"/>
  <c r="K8" i="25" s="1"/>
  <c r="K9" i="25" s="1"/>
  <c r="K10" i="25" s="1"/>
  <c r="K11" i="25" s="1"/>
  <c r="K12" i="25" s="1"/>
  <c r="J4" i="25"/>
  <c r="J7" i="25" s="1"/>
  <c r="J8" i="25" s="1"/>
  <c r="J9" i="25" s="1"/>
  <c r="J10" i="25" s="1"/>
  <c r="J11" i="25" s="1"/>
  <c r="J12" i="25" s="1"/>
  <c r="Q9" i="24"/>
  <c r="Q1" i="24"/>
  <c r="F8" i="25" l="1"/>
  <c r="E9" i="25"/>
  <c r="E10" i="25" l="1"/>
  <c r="F9" i="25"/>
  <c r="D17" i="24"/>
  <c r="D18" i="24"/>
  <c r="D19" i="24"/>
  <c r="E11" i="25" l="1"/>
  <c r="F10" i="25"/>
  <c r="E12" i="25" l="1"/>
  <c r="F11" i="25"/>
  <c r="M4" i="24"/>
  <c r="B44" i="24"/>
  <c r="O5" i="24"/>
  <c r="D5" i="24"/>
  <c r="C5" i="24"/>
  <c r="B5" i="24"/>
  <c r="X4" i="24"/>
  <c r="K4" i="24"/>
  <c r="G4" i="24"/>
  <c r="G5" i="24" s="1"/>
  <c r="F4" i="24"/>
  <c r="E4" i="24"/>
  <c r="F12" i="25" l="1"/>
  <c r="N4" i="24"/>
  <c r="C63" i="24" s="1"/>
  <c r="L4" i="24"/>
  <c r="L5" i="24" s="1"/>
  <c r="AS4" i="24"/>
  <c r="AT4" i="24" s="1"/>
  <c r="J5" i="24"/>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C15" i="23"/>
  <c r="H12" i="25"/>
  <c r="I12" i="25" s="1"/>
  <c r="AR4" i="24"/>
  <c r="EO4" i="24" s="1"/>
  <c r="EO8" i="24" s="1"/>
  <c r="EQ4" i="24"/>
  <c r="EQ8" i="24" s="1"/>
  <c r="AU4" i="24"/>
  <c r="ER4" i="24" s="1"/>
  <c r="EP4" i="24"/>
  <c r="EP8" i="24" s="1"/>
  <c r="AQ4" i="24"/>
  <c r="EN9" i="24" s="1"/>
  <c r="D36" i="24"/>
  <c r="D30" i="24"/>
  <c r="D35" i="24"/>
  <c r="D34" i="24"/>
  <c r="D29" i="24"/>
  <c r="AP4" i="24"/>
  <c r="EP10" i="24"/>
  <c r="EP9" i="24"/>
  <c r="EQ9" i="24"/>
  <c r="EQ10"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O9" i="24" l="1"/>
  <c r="I7" i="25"/>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10" i="24"/>
  <c r="EN4" i="24"/>
  <c r="EN8" i="24" s="1"/>
  <c r="EP11" i="24"/>
  <c r="EO11" i="24"/>
  <c r="EQ11" i="24"/>
  <c r="EM9" i="24"/>
  <c r="EM4" i="24"/>
  <c r="EM8" i="24" s="1"/>
  <c r="AO4" i="24"/>
  <c r="E16" i="23"/>
  <c r="D16" i="23"/>
  <c r="C16" i="23"/>
  <c r="EM10" i="24" l="1"/>
  <c r="E18" i="23"/>
  <c r="ES4" i="24"/>
  <c r="ES8" i="24" s="1"/>
  <c r="I8" i="25"/>
  <c r="H9" i="25"/>
  <c r="D18" i="23"/>
  <c r="C18" i="23"/>
  <c r="I13" i="25"/>
  <c r="H15" i="25"/>
  <c r="I14" i="25"/>
  <c r="EN11" i="24"/>
  <c r="ES9" i="24"/>
  <c r="ER11" i="24"/>
  <c r="EM11"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S10" i="24" l="1"/>
  <c r="ET10" i="24"/>
  <c r="ET11" i="24" s="1"/>
  <c r="EL10" i="24"/>
  <c r="EL11" i="24" s="1"/>
  <c r="H10" i="25"/>
  <c r="I9" i="25"/>
  <c r="H16" i="25"/>
  <c r="I15" i="25"/>
  <c r="ES11" i="24"/>
  <c r="EU9" i="24"/>
  <c r="EU10" i="24"/>
  <c r="AY4" i="24"/>
  <c r="EU4" i="24"/>
  <c r="EU8" i="24" s="1"/>
  <c r="EK9" i="24"/>
  <c r="EK4" i="24"/>
  <c r="EK8" i="24" s="1"/>
  <c r="AM4" i="24"/>
  <c r="C20" i="23"/>
  <c r="D20" i="23"/>
  <c r="E20" i="23"/>
  <c r="T103" i="23"/>
  <c r="R103" i="23"/>
  <c r="S103" i="23"/>
  <c r="V4" i="19"/>
  <c r="EK10" i="24" l="1"/>
  <c r="H11" i="25"/>
  <c r="I11" i="25" s="1"/>
  <c r="I10" i="25"/>
  <c r="H17" i="25"/>
  <c r="I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V10" i="24"/>
  <c r="I17" i="25"/>
  <c r="H18" i="25"/>
  <c r="EJ11" i="24"/>
  <c r="EV11" i="24"/>
  <c r="EI9" i="24"/>
  <c r="EI10"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W10" i="24" l="1"/>
  <c r="I18" i="25"/>
  <c r="H19" i="25"/>
  <c r="I19" i="25" s="1"/>
  <c r="EW11" i="24"/>
  <c r="EI11" i="24"/>
  <c r="EH9" i="24"/>
  <c r="AJ4" i="24"/>
  <c r="EH4" i="24"/>
  <c r="EH8" i="24" s="1"/>
  <c r="EX9" i="24"/>
  <c r="EX4" i="24"/>
  <c r="EX8" i="24" s="1"/>
  <c r="BB4" i="24"/>
  <c r="EX10" i="24" l="1"/>
  <c r="EH10" i="24"/>
  <c r="EH11" i="24" s="1"/>
  <c r="EX11" i="24"/>
  <c r="EG9" i="24"/>
  <c r="EG4" i="24"/>
  <c r="EG8" i="24" s="1"/>
  <c r="AI4" i="24"/>
  <c r="EY9" i="24"/>
  <c r="EY4" i="24"/>
  <c r="EY8" i="24" s="1"/>
  <c r="BC4" i="24"/>
  <c r="EY10" i="24" l="1"/>
  <c r="EY11" i="24" s="1"/>
  <c r="EG10" i="24"/>
  <c r="EG11" i="24" s="1"/>
  <c r="EF9" i="24"/>
  <c r="EF4" i="24"/>
  <c r="EF8" i="24" s="1"/>
  <c r="AH4" i="24"/>
  <c r="EZ9" i="24"/>
  <c r="BD4" i="24"/>
  <c r="EZ4" i="24"/>
  <c r="EZ8" i="24" s="1"/>
  <c r="EF10" i="24" l="1"/>
  <c r="EZ10" i="24"/>
  <c r="EZ11" i="24" s="1"/>
  <c r="EF11" i="24"/>
  <c r="FA9" i="24"/>
  <c r="FA4" i="24"/>
  <c r="FA8" i="24" s="1"/>
  <c r="BE4" i="24"/>
  <c r="EE9" i="24"/>
  <c r="EE4" i="24"/>
  <c r="EE8" i="24" s="1"/>
  <c r="AG4" i="24"/>
  <c r="EE10" i="24" l="1"/>
  <c r="FA10" i="24"/>
  <c r="FA11" i="24" s="1"/>
  <c r="EE11" i="24"/>
  <c r="ED9" i="24"/>
  <c r="AF4" i="24"/>
  <c r="ED4" i="24"/>
  <c r="ED8" i="24" s="1"/>
  <c r="FB9" i="24"/>
  <c r="BF4" i="24"/>
  <c r="FB4" i="24"/>
  <c r="FB8" i="24" s="1"/>
  <c r="FB10" i="24" l="1"/>
  <c r="ED10" i="24"/>
  <c r="ED11" i="24" s="1"/>
  <c r="FB11" i="24"/>
  <c r="FC9" i="24"/>
  <c r="FC4" i="24"/>
  <c r="FC8" i="24" s="1"/>
  <c r="BG4"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I5" i="15" s="1"/>
  <c r="F6" i="15"/>
  <c r="F7" i="15"/>
  <c r="F8" i="15"/>
  <c r="K8" i="15" s="1"/>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D9" i="15"/>
  <c r="D10" i="15"/>
  <c r="I10" i="15" s="1"/>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O10" i="14"/>
  <c r="Q10" i="14"/>
  <c r="S10" i="14"/>
  <c r="AN7" i="14"/>
  <c r="FC10" i="24" l="1"/>
  <c r="EC10" i="24"/>
  <c r="O5" i="15"/>
  <c r="O12" i="15"/>
  <c r="I8" i="15"/>
  <c r="K5" i="15"/>
  <c r="I6" i="15"/>
  <c r="J8" i="15"/>
  <c r="AP10" i="7"/>
  <c r="AO6" i="7"/>
  <c r="AN6" i="7" s="1"/>
  <c r="AM6" i="7" s="1"/>
  <c r="AL6" i="7" s="1"/>
  <c r="AK6" i="7" s="1"/>
  <c r="AJ6" i="7" s="1"/>
  <c r="AI6" i="7" s="1"/>
  <c r="AH6" i="7" s="1"/>
  <c r="AG6" i="7" s="1"/>
  <c r="AF6" i="7" s="1"/>
  <c r="AE6" i="7" s="1"/>
  <c r="AD6" i="7" s="1"/>
  <c r="AC6" i="7" s="1"/>
  <c r="AB6" i="7" s="1"/>
  <c r="AA6" i="7" s="1"/>
  <c r="Z6" i="7" s="1"/>
  <c r="Y6" i="7" s="1"/>
  <c r="X6" i="7" s="1"/>
  <c r="W6" i="7" s="1"/>
  <c r="V5" i="14"/>
  <c r="T10" i="14"/>
  <c r="R10" i="14"/>
  <c r="AP7" i="14"/>
  <c r="AO7" i="14" s="1"/>
  <c r="G9" i="14"/>
  <c r="G8" i="14"/>
  <c r="F8" i="14"/>
  <c r="E5" i="14"/>
  <c r="P10" i="14"/>
  <c r="AR7" i="14"/>
  <c r="G10"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L10" i="14" s="1"/>
  <c r="AP8" i="14"/>
  <c r="AR8" i="14"/>
  <c r="K4" i="14"/>
  <c r="L4" i="14" s="1"/>
  <c r="K8" i="14"/>
  <c r="N8" i="14" s="1"/>
  <c r="T13" i="7"/>
  <c r="P13" i="7"/>
  <c r="R12" i="7"/>
  <c r="T11" i="7"/>
  <c r="P11" i="7"/>
  <c r="I101" i="15"/>
  <c r="J5" i="15"/>
  <c r="F91" i="14"/>
  <c r="R71" i="14"/>
  <c r="G15" i="14"/>
  <c r="K7" i="14"/>
  <c r="N7" i="14" s="1"/>
  <c r="S13" i="7"/>
  <c r="O13" i="7"/>
  <c r="Q12" i="7"/>
  <c r="S11" i="7"/>
  <c r="O11" i="7"/>
  <c r="Z8" i="15"/>
  <c r="O8" i="15"/>
  <c r="P8" i="15" s="1"/>
  <c r="Q7" i="14"/>
  <c r="P94" i="14"/>
  <c r="T26" i="14"/>
  <c r="R13" i="7"/>
  <c r="T12" i="7"/>
  <c r="P12" i="7"/>
  <c r="R11" i="7"/>
  <c r="K10" i="15"/>
  <c r="O10" i="15"/>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O7" i="14"/>
  <c r="Q4" i="14"/>
  <c r="R7" i="14"/>
  <c r="P7" i="14"/>
  <c r="R4" i="14"/>
  <c r="L7" i="14"/>
  <c r="S7" i="14"/>
  <c r="P4" i="14"/>
  <c r="EL7"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s="1"/>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S8"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N12" i="14"/>
  <c r="EL12" i="14"/>
  <c r="EO12" i="14"/>
  <c r="EM14"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HB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S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V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Z5" i="15"/>
  <c r="AR24" i="7"/>
  <c r="AC61" i="7"/>
  <c r="AV77" i="7"/>
  <c r="AE84" i="7"/>
  <c r="AP4" i="14"/>
  <c r="EN4" i="14"/>
  <c r="AR4" i="14"/>
  <c r="AU4" i="7"/>
  <c r="EK7" i="14"/>
  <c r="AM7" i="14"/>
  <c r="ER5" i="14"/>
  <c r="AV5" i="14"/>
  <c r="AO9" i="14"/>
  <c r="EO8" i="14"/>
  <c r="AS8" i="14"/>
  <c r="EK10" i="7"/>
  <c r="C88" i="16"/>
  <c r="EO7" i="14"/>
  <c r="AS7" i="14"/>
  <c r="AN8" i="14"/>
  <c r="AP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EL8" i="14" l="1"/>
  <c r="FM86" i="15"/>
  <c r="EM8" i="14"/>
  <c r="GJ86" i="15"/>
  <c r="GJ54" i="15"/>
  <c r="EN8" i="14"/>
  <c r="R5" i="15"/>
  <c r="EN10" i="14"/>
  <c r="GQ86" i="15"/>
  <c r="FL70" i="15"/>
  <c r="EM7" i="14"/>
  <c r="N10" i="14"/>
  <c r="FD10" i="24"/>
  <c r="EB10" i="24"/>
  <c r="T8" i="15"/>
  <c r="T11" i="15"/>
  <c r="U8" i="15"/>
  <c r="W8" i="15"/>
  <c r="V11" i="15"/>
  <c r="W12" i="15"/>
  <c r="V8" i="15"/>
  <c r="X8" i="15"/>
  <c r="ER8" i="15"/>
  <c r="R8" i="15"/>
  <c r="AQ5" i="14"/>
  <c r="AP5" i="14" s="1"/>
  <c r="AR5" i="14"/>
  <c r="AS5" i="14" s="1"/>
  <c r="AT5" i="14" s="1"/>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EA10"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F11" i="15"/>
  <c r="EN11" i="15"/>
  <c r="EO11" i="15"/>
  <c r="EH11" i="15"/>
  <c r="EL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Q12" i="15"/>
  <c r="EB12" i="15"/>
  <c r="EK12" i="15"/>
  <c r="EL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V10" i="15"/>
  <c r="ES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FE10" i="24" l="1"/>
  <c r="DZ12" i="15"/>
  <c r="ER12" i="15"/>
  <c r="EI12" i="15"/>
  <c r="EQ11" i="15"/>
  <c r="EG11" i="15"/>
  <c r="AV13" i="15"/>
  <c r="EG12" i="15"/>
  <c r="EJ12" i="15"/>
  <c r="EA12" i="15"/>
  <c r="EA11" i="15"/>
  <c r="DY11" i="15"/>
  <c r="AV9" i="15"/>
  <c r="ES9" i="15" s="1"/>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9" i="24"/>
  <c r="DZ4" i="24"/>
  <c r="DZ8" i="24" s="1"/>
  <c r="AB4" i="24"/>
  <c r="FE11" i="24"/>
  <c r="FF10"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EM10" i="19"/>
  <c r="EO10" i="19"/>
  <c r="EO11" i="19" s="1"/>
  <c r="AW9"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F11" i="24"/>
  <c r="FG8" i="24"/>
  <c r="BK4" i="24"/>
  <c r="FG4" i="24"/>
  <c r="FG9" i="24" s="1"/>
  <c r="DY10" i="24"/>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EP10" i="19"/>
  <c r="EL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DX11" i="24" s="1"/>
  <c r="EK10" i="19"/>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R10" i="19"/>
  <c r="EJ10" i="19"/>
  <c r="EJ11" i="19" s="1"/>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R11" i="19"/>
  <c r="FS108" i="15"/>
  <c r="FS109" i="15" s="1"/>
  <c r="FM106" i="14"/>
  <c r="FM109" i="14" s="1"/>
  <c r="AO10" i="15"/>
  <c r="EM10" i="15"/>
  <c r="EI4" i="19"/>
  <c r="EI8" i="19" s="1"/>
  <c r="EI9"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DV11" i="24" s="1"/>
  <c r="FJ10" i="24"/>
  <c r="EI10" i="19"/>
  <c r="BA11" i="15"/>
  <c r="EW11" i="15"/>
  <c r="AX11" i="7"/>
  <c r="ET11" i="7"/>
  <c r="BA12" i="15"/>
  <c r="EW12" i="15"/>
  <c r="BB13" i="15"/>
  <c r="EX13" i="15"/>
  <c r="AO13" i="15"/>
  <c r="EM13" i="15"/>
  <c r="FL108" i="14"/>
  <c r="FL109" i="14" s="1"/>
  <c r="FP108" i="14"/>
  <c r="FP109" i="14" s="1"/>
  <c r="FU108" i="15"/>
  <c r="FU109" i="15" s="1"/>
  <c r="FK108" i="7"/>
  <c r="FK109" i="7" s="1"/>
  <c r="FP108" i="7"/>
  <c r="EI13" i="14"/>
  <c r="AK13" i="14"/>
  <c r="ET13" i="14"/>
  <c r="AX13" i="14"/>
  <c r="AE12" i="14"/>
  <c r="EC12" i="14"/>
  <c r="AZ12" i="14"/>
  <c r="EV12" i="14"/>
  <c r="AH11" i="14"/>
  <c r="EF11" i="14"/>
  <c r="AZ11" i="14"/>
  <c r="EV11" i="14"/>
  <c r="AY9" i="14"/>
  <c r="EU9" i="14"/>
  <c r="FJ11" i="24"/>
  <c r="FK8" i="24"/>
  <c r="BO4" i="24"/>
  <c r="FK4" i="24"/>
  <c r="FK9" i="24" s="1"/>
  <c r="BU104" i="14"/>
  <c r="FQ104" i="14"/>
  <c r="FQ107" i="14" s="1"/>
  <c r="FQ106" i="14"/>
  <c r="EW5" i="15"/>
  <c r="BA5" i="15"/>
  <c r="AM8" i="15"/>
  <c r="EK8" i="15"/>
  <c r="FR107" i="15"/>
  <c r="BC8" i="15"/>
  <c r="EY8" i="15"/>
  <c r="BZ104" i="15"/>
  <c r="FV104" i="15"/>
  <c r="FV107" i="15" s="1"/>
  <c r="FV106"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FR109" i="15" s="1"/>
  <c r="EX9" i="15"/>
  <c r="BB9" i="15"/>
  <c r="FQ106" i="15"/>
  <c r="FQ104" i="15"/>
  <c r="FQ107" i="15" s="1"/>
  <c r="BD10" i="15"/>
  <c r="EZ10" i="15"/>
  <c r="EH9" i="19"/>
  <c r="EH4" i="19"/>
  <c r="EH8" i="19" s="1"/>
  <c r="EH10" i="19"/>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ET10" i="19"/>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EU10" i="19" l="1"/>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V10" i="19"/>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W10" i="19" l="1"/>
  <c r="EE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FZ108" i="15"/>
  <c r="FZ109" i="15" s="1"/>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FP11" i="24" s="1"/>
  <c r="EC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8" i="24"/>
  <c r="FQ4" i="24"/>
  <c r="FQ9" i="24" s="1"/>
  <c r="BU4"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FQ10" i="24" l="1"/>
  <c r="EZ10" i="19"/>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FD109" i="7"/>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10"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B109" i="14" l="1"/>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10"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DW10" i="19" l="1"/>
  <c r="FE10" i="19"/>
  <c r="FE11" i="19" s="1"/>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10"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FJ9" i="15"/>
  <c r="BN9" i="15"/>
  <c r="AB5" i="15"/>
  <c r="DZ5" i="15"/>
  <c r="FF4" i="19"/>
  <c r="FF8" i="19" s="1"/>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DV10" i="19" l="1"/>
  <c r="FF10" i="19"/>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EY107" i="14"/>
  <c r="AB9" i="15"/>
  <c r="DZ9" i="15"/>
  <c r="BQ10" i="15"/>
  <c r="FM10" i="15"/>
  <c r="FD104" i="15"/>
  <c r="FD106" i="15" s="1"/>
  <c r="AA5" i="15"/>
  <c r="DX5" i="15" s="1"/>
  <c r="DY5" i="15"/>
  <c r="AA10" i="15"/>
  <c r="DX10" i="15" s="1"/>
  <c r="DY10" i="15"/>
  <c r="FG4" i="19"/>
  <c r="FG10" i="19" s="1"/>
  <c r="FG8" i="19"/>
  <c r="BO9" i="15"/>
  <c r="FK9" i="15"/>
  <c r="DU10" i="19"/>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E109" i="15" l="1"/>
  <c r="FX10" i="24"/>
  <c r="FX11" i="24" s="1"/>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EX109" i="14" s="1"/>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FD109" i="15"/>
  <c r="BM11" i="7"/>
  <c r="FI11" i="7"/>
  <c r="BQ13" i="15"/>
  <c r="FM13" i="15"/>
  <c r="BP11" i="15"/>
  <c r="FL11" i="15"/>
  <c r="BP12" i="15"/>
  <c r="FL12" i="15"/>
  <c r="EV107" i="7"/>
  <c r="FC108" i="15"/>
  <c r="EW108" i="14"/>
  <c r="FC107" i="15"/>
  <c r="GJ108" i="15"/>
  <c r="GJ109" i="15" s="1"/>
  <c r="GE108" i="7"/>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GE109"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ES108" i="14"/>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C11"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ER108" i="14"/>
  <c r="BU12" i="15"/>
  <c r="FQ12" i="15"/>
  <c r="BV13" i="15"/>
  <c r="FR13" i="15"/>
  <c r="BU11" i="15"/>
  <c r="FQ11" i="15"/>
  <c r="BR11" i="7"/>
  <c r="FN11" i="7"/>
  <c r="GJ108" i="14"/>
  <c r="GJ109" i="14" s="1"/>
  <c r="ER109" i="7"/>
  <c r="EQ107" i="7"/>
  <c r="EQ108" i="7"/>
  <c r="GJ108" i="7"/>
  <c r="GJ109" i="7" s="1"/>
  <c r="FN13" i="14"/>
  <c r="BR13" i="14"/>
  <c r="BT12" i="14"/>
  <c r="FP12" i="14"/>
  <c r="ER107" i="14"/>
  <c r="ER109" i="14" s="1"/>
  <c r="BT11" i="14"/>
  <c r="FP11" i="14"/>
  <c r="FO9" i="14"/>
  <c r="BS9" i="14"/>
  <c r="GE10" i="24"/>
  <c r="GE8" i="24"/>
  <c r="CI4" i="24"/>
  <c r="GE4" i="24"/>
  <c r="GE9" i="24" s="1"/>
  <c r="GD11" i="24"/>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FM10" i="19"/>
  <c r="FM8" i="19"/>
  <c r="EX108" i="15"/>
  <c r="EX109" i="15" s="1"/>
  <c r="EW104" i="15"/>
  <c r="EW106" i="15" s="1"/>
  <c r="FR9" i="15"/>
  <c r="BV9" i="15"/>
  <c r="FN4" i="19"/>
  <c r="FN8" i="19" s="1"/>
  <c r="FT10" i="15"/>
  <c r="BX10" i="15"/>
  <c r="C115" i="16"/>
  <c r="B116" i="16"/>
  <c r="EP104" i="7"/>
  <c r="EP106" i="7" s="1"/>
  <c r="FP7" i="14"/>
  <c r="BT7" i="14"/>
  <c r="EQ108"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EP108" i="7" l="1"/>
  <c r="BS11" i="7"/>
  <c r="FO11" i="7"/>
  <c r="BW13" i="15"/>
  <c r="FS13" i="15"/>
  <c r="BV11" i="15"/>
  <c r="FR11" i="15"/>
  <c r="BV12" i="15"/>
  <c r="FR12" i="15"/>
  <c r="EQ109" i="7"/>
  <c r="GK108" i="14"/>
  <c r="EP107" i="7"/>
  <c r="EP109" i="7" s="1"/>
  <c r="EW107" i="15"/>
  <c r="FO13" i="14"/>
  <c r="BS13" i="14"/>
  <c r="BU12" i="14"/>
  <c r="FQ12" i="14"/>
  <c r="BU11" i="14"/>
  <c r="FQ11" i="14"/>
  <c r="GP107" i="15"/>
  <c r="GP109" i="15" s="1"/>
  <c r="BT9" i="14"/>
  <c r="FP9" i="14"/>
  <c r="GF8" i="24"/>
  <c r="CJ4" i="24"/>
  <c r="GF4" i="24"/>
  <c r="GF9" i="24" s="1"/>
  <c r="GE11" i="24"/>
  <c r="FM11" i="19"/>
  <c r="GK109" i="14"/>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GF10" i="24" l="1"/>
  <c r="EO108" i="7"/>
  <c r="EP108" i="14"/>
  <c r="BW12" i="15"/>
  <c r="FS12" i="15"/>
  <c r="BX13" i="15"/>
  <c r="FT13" i="15"/>
  <c r="BW11" i="15"/>
  <c r="FS11" i="15"/>
  <c r="BT11" i="7"/>
  <c r="FP11" i="7"/>
  <c r="EW109" i="15"/>
  <c r="EV108" i="15"/>
  <c r="EV107" i="15"/>
  <c r="EO107" i="7"/>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EO109" i="7"/>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GH11" i="24" s="1"/>
  <c r="EN108" i="14"/>
  <c r="BY12" i="15"/>
  <c r="FU12" i="15"/>
  <c r="BZ13" i="15"/>
  <c r="FV13" i="15"/>
  <c r="BY11" i="15"/>
  <c r="FU11" i="15"/>
  <c r="BV11" i="7"/>
  <c r="FR11" i="7"/>
  <c r="EN109" i="7"/>
  <c r="ET108" i="15"/>
  <c r="ET107" i="15"/>
  <c r="EM108" i="7"/>
  <c r="EM107" i="7"/>
  <c r="GN108" i="14"/>
  <c r="GN109" i="14" s="1"/>
  <c r="FR13" i="14"/>
  <c r="BV13" i="14"/>
  <c r="BX12" i="14"/>
  <c r="FT12" i="14"/>
  <c r="BX11" i="14"/>
  <c r="FT11" i="14"/>
  <c r="GS107" i="15"/>
  <c r="GS109" i="15" s="1"/>
  <c r="FS9" i="14"/>
  <c r="BW9" i="14"/>
  <c r="FP11" i="19"/>
  <c r="GI10" i="24"/>
  <c r="GI8" i="24"/>
  <c r="CM4" i="24"/>
  <c r="GI4" i="24"/>
  <c r="GI9" i="24" s="1"/>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ET109" i="15" l="1"/>
  <c r="EL108" i="7"/>
  <c r="EM108" i="14"/>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8" i="14"/>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A12" i="15" l="1"/>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J108" i="14"/>
  <c r="CC12" i="15"/>
  <c r="FY12" i="15"/>
  <c r="CD13" i="15"/>
  <c r="FZ13" i="15"/>
  <c r="CC11" i="15"/>
  <c r="FY11" i="15"/>
  <c r="BZ11" i="7"/>
  <c r="FV11" i="7"/>
  <c r="EQ109" i="15"/>
  <c r="EJ109" i="7"/>
  <c r="EP107" i="15"/>
  <c r="EI107" i="7"/>
  <c r="EI109" i="7" s="1"/>
  <c r="FV13" i="14"/>
  <c r="BZ13" i="14"/>
  <c r="CB12" i="14"/>
  <c r="FX12" i="14"/>
  <c r="EJ107" i="14"/>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P109" i="15" l="1"/>
  <c r="EJ109" i="14"/>
  <c r="EI108" i="14"/>
  <c r="CA11" i="7"/>
  <c r="FW11" i="7"/>
  <c r="CE13" i="15"/>
  <c r="GA13" i="15"/>
  <c r="CD11" i="15"/>
  <c r="FZ11" i="15"/>
  <c r="CD12" i="15"/>
  <c r="FZ12" i="15"/>
  <c r="EO107" i="15"/>
  <c r="EH108" i="7"/>
  <c r="EH107" i="7"/>
  <c r="FW13" i="14"/>
  <c r="CA13" i="14"/>
  <c r="EI107" i="14"/>
  <c r="EI109" i="14" s="1"/>
  <c r="CC12" i="14"/>
  <c r="FY12" i="14"/>
  <c r="CC11" i="14"/>
  <c r="FY11" i="14"/>
  <c r="GS107" i="7"/>
  <c r="GS109" i="7" s="1"/>
  <c r="GS107" i="14"/>
  <c r="GS109" i="14" s="1"/>
  <c r="FX9" i="14"/>
  <c r="CB9" i="14"/>
  <c r="GM11" i="24"/>
  <c r="GN9" i="24"/>
  <c r="GN8" i="24"/>
  <c r="GN4" i="24"/>
  <c r="GN10" i="24" s="1"/>
  <c r="CR4" i="24"/>
  <c r="CX104" i="14"/>
  <c r="GT106" i="14"/>
  <c r="GT104" i="14"/>
  <c r="GT108" i="14" s="1"/>
  <c r="GT107"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O109" i="15" l="1"/>
  <c r="EH109" i="7"/>
  <c r="EH108" i="14"/>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8" i="14"/>
  <c r="EG104" i="14"/>
  <c r="EG106" i="14" s="1"/>
  <c r="EG109" i="7" l="1"/>
  <c r="CC11" i="7"/>
  <c r="FY11" i="7"/>
  <c r="CG13" i="15"/>
  <c r="GC13" i="15"/>
  <c r="CF11" i="15"/>
  <c r="GB11" i="15"/>
  <c r="CF12" i="15"/>
  <c r="GB12" i="15"/>
  <c r="EN109" i="15"/>
  <c r="EF108" i="7"/>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F109" i="7" l="1"/>
  <c r="EE108" i="7"/>
  <c r="CG12" i="15"/>
  <c r="GC12" i="15"/>
  <c r="CH13" i="15"/>
  <c r="GD13" i="15"/>
  <c r="CG11" i="15"/>
  <c r="GC11" i="15"/>
  <c r="CD11" i="7"/>
  <c r="FZ11"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D108" i="7" l="1"/>
  <c r="CE11" i="7"/>
  <c r="GA11" i="7"/>
  <c r="CI13" i="15"/>
  <c r="GE13" i="15"/>
  <c r="CH11" i="15"/>
  <c r="GD11" i="15"/>
  <c r="CH12" i="15"/>
  <c r="GD12" i="15"/>
  <c r="EK108" i="15"/>
  <c r="EK107" i="15"/>
  <c r="ED107" i="7"/>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J108" i="15" l="1"/>
  <c r="EJ109" i="15" s="1"/>
  <c r="ED109" i="7"/>
  <c r="EC108" i="7"/>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B108" i="7" l="1"/>
  <c r="EC108" i="14"/>
  <c r="CG11" i="7"/>
  <c r="GC11" i="7"/>
  <c r="CK13" i="15"/>
  <c r="GG13" i="15"/>
  <c r="CJ11" i="15"/>
  <c r="GF11" i="15"/>
  <c r="CJ12" i="15"/>
  <c r="GF12" i="15"/>
  <c r="EI108" i="15"/>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8" i="7"/>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I109" i="15" l="1"/>
  <c r="EB108"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EG108" i="15"/>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DZ108" i="7" l="1"/>
  <c r="CI11" i="7"/>
  <c r="GE11" i="7"/>
  <c r="CM13" i="15"/>
  <c r="GI13" i="15"/>
  <c r="CL11" i="15"/>
  <c r="GH11" i="15"/>
  <c r="CL12" i="15"/>
  <c r="GH12" i="15"/>
  <c r="EH109" i="15"/>
  <c r="EG107" i="15"/>
  <c r="EG109" i="15" s="1"/>
  <c r="DZ107" i="7"/>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Z109" i="7" l="1"/>
  <c r="DY108" i="7"/>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8"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CK11" i="7"/>
  <c r="GG11" i="7"/>
  <c r="CO13" i="15"/>
  <c r="GK13" i="15"/>
  <c r="CN11" i="15"/>
  <c r="GJ11" i="15"/>
  <c r="CN12" i="15"/>
  <c r="GJ12" i="15"/>
  <c r="EE107" i="15"/>
  <c r="DX107" i="7"/>
  <c r="DX109" i="7" s="1"/>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8" i="14"/>
  <c r="DX104" i="14"/>
  <c r="DX106" i="14" s="1"/>
  <c r="GI7" i="14"/>
  <c r="CM7" i="14"/>
  <c r="DW104" i="7"/>
  <c r="DW106" i="7" s="1"/>
  <c r="GG10" i="19" l="1"/>
  <c r="DW108" i="7"/>
  <c r="CO12" i="15"/>
  <c r="GK12" i="15"/>
  <c r="CP13" i="15"/>
  <c r="GL13" i="15"/>
  <c r="CO11" i="15"/>
  <c r="GK11" i="15"/>
  <c r="CL11" i="7"/>
  <c r="GH11" i="7"/>
  <c r="DX107" i="14"/>
  <c r="DX109" i="14" s="1"/>
  <c r="ED107" i="15"/>
  <c r="DW107" i="7"/>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4" i="7"/>
  <c r="DV106" i="7" s="1"/>
  <c r="GL4" i="7"/>
  <c r="CP4" i="7"/>
  <c r="CP7" i="15"/>
  <c r="GL7" i="15"/>
  <c r="DW104" i="14"/>
  <c r="DW106" i="14" s="1"/>
  <c r="GI4" i="14"/>
  <c r="CM4" i="14"/>
  <c r="DW109" i="7" l="1"/>
  <c r="DV108" i="7"/>
  <c r="DW108" i="14"/>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GH11" i="19" l="1"/>
  <c r="DU108" i="7"/>
  <c r="DV108" i="14"/>
  <c r="CQ12" i="15"/>
  <c r="GM12" i="15"/>
  <c r="CR13" i="15"/>
  <c r="GN13" i="15"/>
  <c r="CQ11" i="15"/>
  <c r="GM11" i="15"/>
  <c r="CN11" i="7"/>
  <c r="GJ11" i="7"/>
  <c r="EC109" i="15"/>
  <c r="DU107" i="7"/>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8" i="14"/>
  <c r="DU104" i="14"/>
  <c r="DU106" i="14" s="1"/>
  <c r="DU109" i="7" l="1"/>
  <c r="DT108" i="7"/>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DZ109" i="15" s="1"/>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8" i="15"/>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Y109" i="15" l="1"/>
  <c r="CU12" i="15"/>
  <c r="GQ12" i="15"/>
  <c r="CV13" i="15"/>
  <c r="GR13" i="15"/>
  <c r="CU11" i="15"/>
  <c r="GQ11" i="15"/>
  <c r="CR11" i="7"/>
  <c r="GN11" i="7"/>
  <c r="DX107" i="15"/>
  <c r="DX109" i="15" s="1"/>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<sst xmlns="http://schemas.openxmlformats.org/spreadsheetml/2006/main" count="1240" uniqueCount="874">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</sst>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009900"/>
      <color rgb="FFFFFFCC"/>
      <color rgb="FF0000FF"/>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entry)'!$V$104:$DS$104</c:f>
            </c:multiLvlStr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entry)'!$V$104:$DS$104</c:f>
            </c:multiLvlStr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entry)'!$V$104:$DS$104</c:f>
            </c:multiLvlStr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entry)'!$V$104:$DS$104</c:f>
            </c:multiLvlStr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entry)'!$V$104:$DS$104</c:f>
            </c:multiLvlStr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entry)'!$V$104:$DS$104</c:f>
            </c:multiLvlStr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entry)'!$V$104:$DS$104</c:f>
            </c:multiLvlStr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entry)'!$V$104:$DS$104</c:f>
            </c:multiLvlStr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entry)'!$Z$104:$DW$104</c:f>
            </c:multiLvlStr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entry)'!$Z$104:$DW$104</c:f>
            </c:multiLvlStr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entry)'!$Z$104:$DW$104</c:f>
            </c:multiLvlStr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entry)'!$Z$104:$DW$104</c:f>
            </c:multiLvlStr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Charts'!$W$4:$DS$4</c:f>
            </c:multiLvlStr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Charts'!$W$4:$DS$4</c:f>
            </c:multiLvlStr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Charts'!$W$4:$DS$4</c:f>
            </c:multiLvlStr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Simulation'!$X$4:$DU$4</c:f>
            </c:multiLvlStr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Simulation'!$X$4:$DU$4</c:f>
            </c:multiLvlStr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Simulation'!$X$4:$DU$4</c:f>
            </c:multiLvlStr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lumMod val="75000"/>
                </a:schemeClr>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5"/>
      <c r="H18" s="375"/>
      <c r="I18" s="375"/>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4.2.1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60"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6"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75"/>
      <c r="H18" s="375"/>
      <c r="I18" s="375"/>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4.2.1 – © 2015-2020, William W. Davis, MSPM, PMP</v>
      </c>
      <c r="C25" s="12"/>
      <c r="D25" s="261"/>
      <c r="H25" s="12"/>
    </row>
    <row r="26" spans="1:9" x14ac:dyDescent="0.25">
      <c r="A26" s="5"/>
      <c r="B26" s="343" t="s">
        <v>140</v>
      </c>
      <c r="C26" s="103"/>
      <c r="D26" s="261"/>
      <c r="E26" s="103"/>
      <c r="F26" s="103"/>
      <c r="G26" s="103"/>
      <c r="H26" s="103"/>
    </row>
    <row r="27" spans="1:9" x14ac:dyDescent="0.25">
      <c r="A27" s="5"/>
      <c r="B27" s="343" t="s">
        <v>141</v>
      </c>
      <c r="C27" s="103"/>
      <c r="D27" s="261"/>
      <c r="H27" s="12"/>
    </row>
    <row r="28" spans="1:9" x14ac:dyDescent="0.25">
      <c r="A28" s="5"/>
      <c r="B28" s="343" t="s">
        <v>94</v>
      </c>
      <c r="C28" s="103"/>
      <c r="D28" s="261"/>
      <c r="H28" s="12"/>
    </row>
    <row r="29" spans="1:9" x14ac:dyDescent="0.25">
      <c r="A29" s="5"/>
      <c r="B29" s="343" t="s">
        <v>220</v>
      </c>
      <c r="C29" s="103"/>
      <c r="D29" s="261"/>
      <c r="H29" s="12"/>
    </row>
    <row r="30" spans="1:9" x14ac:dyDescent="0.25">
      <c r="A30" s="5"/>
      <c r="B30" s="360"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4"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61"/>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62"/>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62"/>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62"/>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63"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64"/>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5"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73" t="s">
        <v>869</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4.2.1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6" t="s">
        <v>853</v>
      </c>
      <c r="C24" s="376"/>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88" t="s">
        <v>115</v>
      </c>
      <c r="H6" s="389"/>
      <c r="I6" s="389"/>
      <c r="J6" s="389"/>
      <c r="K6" s="389"/>
      <c r="L6" s="389"/>
      <c r="M6" s="389"/>
      <c r="N6" s="389"/>
      <c r="O6" s="389"/>
      <c r="P6" s="389"/>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6" t="s">
        <v>179</v>
      </c>
      <c r="B14" s="386"/>
      <c r="C14" s="386"/>
      <c r="D14" s="386"/>
      <c r="E14" s="386"/>
      <c r="F14" s="386"/>
      <c r="G14" s="386"/>
      <c r="H14" s="387"/>
      <c r="I14" s="58" t="s">
        <v>175</v>
      </c>
      <c r="J14" s="173" t="s">
        <v>178</v>
      </c>
      <c r="K14" s="183"/>
      <c r="L14" s="183"/>
      <c r="M14" s="183"/>
      <c r="N14" s="183"/>
      <c r="O14" s="183"/>
      <c r="P14" s="183"/>
      <c r="Q14" s="183"/>
      <c r="R14" s="183"/>
      <c r="S14" s="183"/>
      <c r="T14" s="183"/>
    </row>
    <row r="15" spans="1:22" ht="20.100000000000001" customHeight="1" x14ac:dyDescent="0.25">
      <c r="A15" s="386"/>
      <c r="B15" s="386"/>
      <c r="C15" s="386"/>
      <c r="D15" s="386"/>
      <c r="E15" s="386"/>
      <c r="F15" s="386"/>
      <c r="G15" s="386"/>
      <c r="H15" s="387"/>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4" t="s">
        <v>117</v>
      </c>
      <c r="B17" s="384"/>
      <c r="C17" s="384"/>
      <c r="D17" s="384"/>
      <c r="E17" s="384"/>
      <c r="F17" s="384"/>
      <c r="G17" s="384"/>
      <c r="H17" s="384"/>
      <c r="I17" s="385"/>
      <c r="J17" s="57" t="s">
        <v>67</v>
      </c>
      <c r="K17" s="2"/>
      <c r="L17" s="383" t="s">
        <v>109</v>
      </c>
      <c r="M17" s="383"/>
      <c r="N17" s="383"/>
      <c r="O17" s="383"/>
      <c r="P17" s="383"/>
      <c r="Q17" s="383"/>
      <c r="R17" s="383"/>
      <c r="S17" s="383"/>
      <c r="T17" s="383"/>
    </row>
    <row r="18" spans="1:20" ht="19.899999999999999" customHeight="1" x14ac:dyDescent="0.25">
      <c r="A18" s="384"/>
      <c r="B18" s="384"/>
      <c r="C18" s="384"/>
      <c r="D18" s="384"/>
      <c r="E18" s="384"/>
      <c r="F18" s="384"/>
      <c r="G18" s="384"/>
      <c r="H18" s="384"/>
      <c r="I18" s="385"/>
      <c r="J18" s="128">
        <f>IF(AND(B4&gt;0,C4&gt;0,D4&gt;0,NOT(ISBLANK(H12))),(D4-B4)*VLOOKUP(H12,VLookups!$A$4:$B$13,2,FALSE),"")</f>
        <v>36</v>
      </c>
      <c r="K18" s="2"/>
      <c r="L18" s="383"/>
      <c r="M18" s="383"/>
      <c r="N18" s="383"/>
      <c r="O18" s="383"/>
      <c r="P18" s="383"/>
      <c r="Q18" s="383"/>
      <c r="R18" s="383"/>
      <c r="S18" s="383"/>
      <c r="T18" s="383"/>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90" t="s">
        <v>76</v>
      </c>
      <c r="M20" s="391"/>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93" t="s">
        <v>73</v>
      </c>
      <c r="M22" s="393" t="s">
        <v>74</v>
      </c>
      <c r="N22" s="176" t="s">
        <v>121</v>
      </c>
      <c r="O22" s="35"/>
      <c r="P22" s="35"/>
      <c r="Q22" s="35"/>
      <c r="R22" s="35"/>
      <c r="S22" s="35"/>
      <c r="T22" s="5"/>
    </row>
    <row r="23" spans="1:20" ht="15" customHeight="1" x14ac:dyDescent="0.25">
      <c r="A23" s="2"/>
      <c r="B23" s="5"/>
      <c r="C23" s="5"/>
      <c r="D23" s="5"/>
      <c r="E23" s="2"/>
      <c r="F23" s="2"/>
      <c r="G23" s="5"/>
      <c r="H23" s="2"/>
      <c r="I23" s="2"/>
      <c r="J23" s="175"/>
      <c r="K23" s="2"/>
      <c r="L23" s="394"/>
      <c r="M23" s="394"/>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92" t="str">
        <f>VLOOKUP(L20,VLookups!A43:C44,3,FALSE)</f>
        <v>Show the likelihood that the SPERT estimates will be EQUAL TO or GREATER THAN an uncertainty</v>
      </c>
      <c r="O27" s="392"/>
      <c r="P27" s="392"/>
      <c r="Q27" s="392"/>
      <c r="R27" s="392"/>
      <c r="S27" s="392"/>
      <c r="T27" s="136"/>
    </row>
    <row r="28" spans="1:20" ht="20.100000000000001" customHeight="1" x14ac:dyDescent="0.25">
      <c r="A28" s="134"/>
      <c r="B28" s="136"/>
      <c r="C28" s="136"/>
      <c r="D28" s="136"/>
      <c r="E28" s="136"/>
      <c r="F28" s="136"/>
      <c r="G28" s="136"/>
      <c r="H28" s="136"/>
      <c r="I28" s="136"/>
      <c r="J28" s="136"/>
      <c r="K28" s="136"/>
      <c r="L28" s="136"/>
      <c r="M28" s="179" t="s">
        <v>112</v>
      </c>
      <c r="N28" s="377" t="s">
        <v>54</v>
      </c>
      <c r="O28" s="378"/>
      <c r="P28" s="378"/>
      <c r="Q28" s="378"/>
      <c r="R28" s="378"/>
      <c r="S28" s="379"/>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0" t="s">
        <v>79</v>
      </c>
      <c r="C33" s="381"/>
      <c r="D33" s="382"/>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4.2.1 – © 2015-2020, William W. Davis, MSPM, PMP</v>
      </c>
      <c r="C45" s="5"/>
      <c r="D45" s="5"/>
      <c r="E45" s="5"/>
      <c r="F45" s="2"/>
      <c r="G45" s="2"/>
      <c r="H45" s="5"/>
      <c r="I45" s="5"/>
      <c r="J45" s="2"/>
      <c r="K45" s="5"/>
      <c r="L45" s="5"/>
      <c r="M45" s="5"/>
      <c r="N45" s="5"/>
      <c r="O45" s="5"/>
      <c r="P45" s="5"/>
      <c r="Q45" s="5"/>
      <c r="R45" s="5"/>
      <c r="S45" s="5"/>
      <c r="T45" s="5"/>
    </row>
    <row r="46" spans="1:20" x14ac:dyDescent="0.25">
      <c r="A46" s="2"/>
      <c r="B46" s="376" t="s">
        <v>140</v>
      </c>
      <c r="C46" s="376"/>
      <c r="D46" s="376"/>
      <c r="E46" s="376"/>
      <c r="F46" s="376"/>
      <c r="G46" s="376"/>
      <c r="H46" s="376"/>
      <c r="I46" s="104"/>
      <c r="J46" s="2"/>
      <c r="K46" s="5"/>
      <c r="L46" s="5"/>
      <c r="M46" s="5"/>
      <c r="N46" s="5"/>
      <c r="O46" s="5"/>
      <c r="P46" s="5"/>
      <c r="Q46" s="5"/>
      <c r="R46" s="5"/>
      <c r="S46" s="5"/>
      <c r="T46" s="5"/>
    </row>
    <row r="47" spans="1:20" x14ac:dyDescent="0.25">
      <c r="A47" s="2"/>
      <c r="B47" s="376" t="s">
        <v>141</v>
      </c>
      <c r="C47" s="376"/>
      <c r="D47" s="376"/>
      <c r="E47" s="376"/>
      <c r="F47" s="376"/>
      <c r="G47" s="376"/>
      <c r="H47" s="376"/>
      <c r="I47" s="104"/>
      <c r="J47" s="2"/>
      <c r="K47" s="5"/>
      <c r="L47" s="5"/>
      <c r="M47" s="5"/>
      <c r="N47" s="5"/>
      <c r="O47" s="5"/>
      <c r="P47" s="5"/>
      <c r="Q47" s="5"/>
      <c r="R47" s="5"/>
      <c r="S47" s="5"/>
      <c r="T47" s="5"/>
    </row>
    <row r="48" spans="1:20" x14ac:dyDescent="0.25">
      <c r="A48" s="2"/>
      <c r="B48" s="376" t="s">
        <v>94</v>
      </c>
      <c r="C48" s="376"/>
      <c r="D48" s="376"/>
      <c r="E48" s="376"/>
      <c r="F48" s="376"/>
      <c r="G48" s="376"/>
      <c r="H48" s="376"/>
      <c r="I48" s="104"/>
      <c r="J48" s="2"/>
      <c r="K48" s="5"/>
      <c r="L48" s="5"/>
      <c r="M48" s="5"/>
      <c r="N48" s="5"/>
      <c r="O48" s="5"/>
      <c r="P48" s="5"/>
      <c r="Q48" s="5"/>
      <c r="R48" s="5"/>
      <c r="S48" s="5"/>
      <c r="T48" s="5"/>
    </row>
    <row r="49" spans="1:20" x14ac:dyDescent="0.25">
      <c r="A49" s="2"/>
      <c r="B49" s="376" t="s">
        <v>220</v>
      </c>
      <c r="C49" s="376"/>
      <c r="D49" s="376"/>
      <c r="E49" s="376"/>
      <c r="F49" s="376"/>
      <c r="G49" s="376"/>
      <c r="H49" s="376"/>
      <c r="I49" s="104"/>
      <c r="J49" s="2"/>
      <c r="K49" s="5"/>
      <c r="L49" s="5"/>
      <c r="M49" s="5"/>
      <c r="N49" s="5"/>
      <c r="O49" s="5"/>
      <c r="P49" s="5"/>
      <c r="Q49" s="5"/>
      <c r="R49" s="5"/>
      <c r="S49" s="5"/>
      <c r="T49" s="5"/>
    </row>
    <row r="50" spans="1:20" x14ac:dyDescent="0.25">
      <c r="A50" s="2"/>
      <c r="B50" s="376" t="s">
        <v>853</v>
      </c>
      <c r="C50" s="376"/>
      <c r="D50" s="376"/>
      <c r="E50" s="376"/>
      <c r="F50" s="376"/>
      <c r="G50" s="376"/>
      <c r="H50" s="376"/>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95" t="s">
        <v>768</v>
      </c>
      <c r="C60" s="395"/>
      <c r="D60" s="395"/>
      <c r="E60" s="395"/>
      <c r="F60" s="395"/>
      <c r="G60" s="395"/>
      <c r="H60" s="395"/>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53">
        <v>-0.5</v>
      </c>
      <c r="C2" s="90" t="s">
        <v>89</v>
      </c>
      <c r="D2" s="102">
        <v>1</v>
      </c>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73" t="s">
        <v>869</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0" t="s">
        <v>79</v>
      </c>
      <c r="C106" s="381"/>
      <c r="D106" s="382"/>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4.2.1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6" t="s">
        <v>140</v>
      </c>
      <c r="C148" s="376"/>
      <c r="D148" s="376"/>
      <c r="E148" s="376"/>
      <c r="F148" s="376"/>
      <c r="G148" s="376"/>
      <c r="H148" s="376"/>
      <c r="I148" s="104"/>
      <c r="J148" s="5"/>
      <c r="K148" s="5"/>
      <c r="L148" s="5"/>
      <c r="M148" s="5"/>
      <c r="N148" s="5"/>
      <c r="O148" s="5"/>
      <c r="P148" s="5"/>
      <c r="Q148" s="5"/>
      <c r="R148" s="5"/>
      <c r="S148" s="5"/>
      <c r="T148" s="5"/>
      <c r="U148" s="5"/>
    </row>
    <row r="149" spans="1:21" x14ac:dyDescent="0.25">
      <c r="A149" s="2"/>
      <c r="B149" s="376" t="s">
        <v>141</v>
      </c>
      <c r="C149" s="376"/>
      <c r="D149" s="376"/>
      <c r="E149" s="376"/>
      <c r="F149" s="376"/>
      <c r="G149" s="376"/>
      <c r="H149" s="376"/>
      <c r="I149" s="104"/>
      <c r="J149" s="5"/>
      <c r="K149" s="5"/>
      <c r="L149" s="5"/>
      <c r="M149" s="5"/>
      <c r="N149" s="5"/>
      <c r="O149" s="5"/>
      <c r="P149" s="5"/>
      <c r="Q149" s="5"/>
      <c r="R149" s="5"/>
      <c r="S149" s="5"/>
      <c r="T149" s="5"/>
      <c r="U149" s="5"/>
    </row>
    <row r="150" spans="1:21" x14ac:dyDescent="0.25">
      <c r="A150" s="2"/>
      <c r="B150" s="376" t="s">
        <v>94</v>
      </c>
      <c r="C150" s="376"/>
      <c r="D150" s="376"/>
      <c r="E150" s="376"/>
      <c r="F150" s="376"/>
      <c r="G150" s="376"/>
      <c r="H150" s="376"/>
      <c r="I150" s="104"/>
      <c r="J150" s="5"/>
      <c r="K150" s="5"/>
      <c r="L150" s="5"/>
      <c r="M150" s="5"/>
      <c r="N150" s="5"/>
      <c r="O150" s="5"/>
      <c r="P150" s="5"/>
      <c r="Q150" s="5"/>
      <c r="R150" s="5"/>
      <c r="S150" s="5"/>
      <c r="T150" s="5"/>
      <c r="U150" s="5"/>
    </row>
    <row r="151" spans="1:21" x14ac:dyDescent="0.25">
      <c r="A151" s="2"/>
      <c r="B151" s="376" t="s">
        <v>220</v>
      </c>
      <c r="C151" s="376"/>
      <c r="D151" s="376"/>
      <c r="E151" s="376"/>
      <c r="F151" s="376"/>
      <c r="G151" s="376"/>
      <c r="H151" s="376"/>
      <c r="I151" s="104"/>
      <c r="J151" s="5"/>
      <c r="K151" s="5"/>
      <c r="L151" s="5"/>
      <c r="M151" s="5"/>
      <c r="N151" s="5"/>
      <c r="O151" s="5"/>
      <c r="P151" s="5"/>
      <c r="Q151" s="5"/>
      <c r="R151" s="5"/>
      <c r="S151" s="5"/>
      <c r="T151" s="5"/>
      <c r="U151" s="5"/>
    </row>
    <row r="152" spans="1:21" x14ac:dyDescent="0.25">
      <c r="A152" s="2"/>
      <c r="B152" s="376" t="s">
        <v>853</v>
      </c>
      <c r="C152" s="376"/>
      <c r="D152" s="376"/>
      <c r="E152" s="376"/>
      <c r="F152" s="376"/>
      <c r="G152" s="376"/>
      <c r="H152" s="376"/>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5" t="s">
        <v>768</v>
      </c>
      <c r="C162" s="395"/>
      <c r="D162" s="395"/>
      <c r="E162" s="395"/>
      <c r="F162" s="395"/>
      <c r="G162" s="395"/>
      <c r="H162" s="395"/>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25"/>
      <c r="C2" s="25"/>
      <c r="D2" s="25"/>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73" t="s">
        <v>869</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0" t="s">
        <v>79</v>
      </c>
      <c r="C106" s="381"/>
      <c r="D106" s="382"/>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4.2.1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6" t="s">
        <v>140</v>
      </c>
      <c r="C148" s="376"/>
      <c r="D148" s="376"/>
      <c r="E148" s="376"/>
      <c r="F148" s="376"/>
      <c r="G148" s="376"/>
      <c r="H148" s="376"/>
      <c r="I148" s="104"/>
      <c r="J148" s="2"/>
      <c r="K148" s="2"/>
      <c r="L148" s="5"/>
      <c r="M148" s="5"/>
      <c r="N148" s="5"/>
      <c r="O148" s="5"/>
      <c r="P148" s="5"/>
      <c r="Q148" s="5"/>
      <c r="R148" s="5"/>
      <c r="S148" s="5"/>
      <c r="T148" s="5"/>
      <c r="U148" s="5"/>
    </row>
    <row r="149" spans="1:21" x14ac:dyDescent="0.25">
      <c r="A149" s="2"/>
      <c r="B149" s="376" t="s">
        <v>141</v>
      </c>
      <c r="C149" s="376"/>
      <c r="D149" s="376"/>
      <c r="E149" s="376"/>
      <c r="F149" s="376"/>
      <c r="G149" s="376"/>
      <c r="H149" s="376"/>
      <c r="I149" s="104"/>
      <c r="J149" s="2"/>
      <c r="K149" s="2"/>
      <c r="L149" s="5"/>
      <c r="M149" s="5"/>
      <c r="N149" s="5"/>
      <c r="O149" s="5"/>
      <c r="P149" s="5"/>
      <c r="Q149" s="5"/>
      <c r="R149" s="5"/>
      <c r="S149" s="5"/>
      <c r="T149" s="5"/>
      <c r="U149" s="5"/>
    </row>
    <row r="150" spans="1:21" x14ac:dyDescent="0.25">
      <c r="A150" s="2"/>
      <c r="B150" s="376" t="s">
        <v>94</v>
      </c>
      <c r="C150" s="376"/>
      <c r="D150" s="376"/>
      <c r="E150" s="376"/>
      <c r="F150" s="376"/>
      <c r="G150" s="376"/>
      <c r="H150" s="376"/>
      <c r="I150" s="104"/>
      <c r="J150" s="2"/>
      <c r="K150" s="2"/>
      <c r="L150" s="5"/>
      <c r="M150" s="5"/>
      <c r="N150" s="5"/>
      <c r="O150" s="5"/>
      <c r="P150" s="5"/>
      <c r="Q150" s="5"/>
      <c r="R150" s="5"/>
      <c r="S150" s="5"/>
      <c r="T150" s="5"/>
      <c r="U150" s="5"/>
    </row>
    <row r="151" spans="1:21" x14ac:dyDescent="0.25">
      <c r="A151" s="2"/>
      <c r="B151" s="376" t="s">
        <v>220</v>
      </c>
      <c r="C151" s="376"/>
      <c r="D151" s="376"/>
      <c r="E151" s="376"/>
      <c r="F151" s="376"/>
      <c r="G151" s="376"/>
      <c r="H151" s="376"/>
      <c r="I151" s="104"/>
      <c r="J151" s="2"/>
      <c r="K151" s="2"/>
      <c r="L151" s="5"/>
      <c r="M151" s="5"/>
      <c r="N151" s="5"/>
      <c r="O151" s="5"/>
      <c r="P151" s="5"/>
      <c r="Q151" s="5"/>
      <c r="R151" s="5"/>
      <c r="S151" s="5"/>
      <c r="T151" s="5"/>
      <c r="U151" s="5"/>
    </row>
    <row r="152" spans="1:21" x14ac:dyDescent="0.25">
      <c r="A152" s="2"/>
      <c r="B152" s="376" t="s">
        <v>853</v>
      </c>
      <c r="C152" s="376"/>
      <c r="D152" s="376"/>
      <c r="E152" s="376"/>
      <c r="F152" s="376"/>
      <c r="G152" s="376"/>
      <c r="H152" s="376"/>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5" t="s">
        <v>768</v>
      </c>
      <c r="C162" s="395"/>
      <c r="D162" s="395"/>
      <c r="E162" s="395"/>
      <c r="F162" s="395"/>
      <c r="G162" s="395"/>
      <c r="H162" s="395"/>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90" t="s">
        <v>76</v>
      </c>
      <c r="R1" s="391"/>
      <c r="S1" s="402" t="str">
        <f>VLOOKUP(Q1,VLookups!A43:C44,3,FALSE)</f>
        <v>Show the likelihood that the SPERT estimates will be EQUAL TO or GREATER THAN an uncertainty</v>
      </c>
      <c r="T1" s="402"/>
      <c r="U1" s="402"/>
      <c r="V1" s="402"/>
      <c r="W1" s="402"/>
      <c r="X1" s="402"/>
      <c r="Y1" s="5"/>
    </row>
    <row r="2" spans="1:229" ht="15" customHeight="1" x14ac:dyDescent="0.25">
      <c r="A2" s="2"/>
      <c r="C2" s="2"/>
      <c r="D2" s="53">
        <v>-0.5</v>
      </c>
      <c r="E2" s="122" t="s">
        <v>102</v>
      </c>
      <c r="F2" s="102">
        <v>1</v>
      </c>
      <c r="G2" s="2"/>
      <c r="I2" s="26"/>
      <c r="J2" s="26"/>
      <c r="K2" s="25"/>
      <c r="L2" s="26"/>
      <c r="M2" s="26"/>
      <c r="N2" s="5"/>
      <c r="O2" s="5"/>
      <c r="P2" s="5"/>
      <c r="Q2" s="400" t="s">
        <v>73</v>
      </c>
      <c r="R2" s="400" t="s">
        <v>74</v>
      </c>
      <c r="S2" s="397" t="s">
        <v>54</v>
      </c>
      <c r="T2" s="398"/>
      <c r="U2" s="398"/>
      <c r="V2" s="398"/>
      <c r="W2" s="398"/>
      <c r="X2" s="399"/>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401"/>
      <c r="R3" s="401"/>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73" t="s">
        <v>869</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0" t="s">
        <v>79</v>
      </c>
      <c r="E106" s="381"/>
      <c r="F106" s="382"/>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4.2.1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6" t="s">
        <v>140</v>
      </c>
      <c r="C148" s="376"/>
      <c r="D148" s="376"/>
      <c r="E148" s="376"/>
      <c r="F148" s="376"/>
      <c r="G148" s="376"/>
      <c r="H148" s="376"/>
      <c r="I148" s="376"/>
      <c r="J148" s="376"/>
      <c r="K148" s="48"/>
      <c r="L148" s="48"/>
      <c r="M148" s="48"/>
      <c r="N148" s="5"/>
      <c r="O148" s="5"/>
      <c r="P148" s="5"/>
      <c r="Q148" s="5"/>
      <c r="R148" s="5"/>
      <c r="S148" s="5"/>
      <c r="T148" s="5"/>
      <c r="U148" s="5"/>
      <c r="V148" s="5"/>
      <c r="W148" s="5"/>
      <c r="X148" s="5"/>
      <c r="Y148" s="5"/>
    </row>
    <row r="149" spans="1:25" x14ac:dyDescent="0.25">
      <c r="A149" s="2"/>
      <c r="B149" s="376" t="s">
        <v>141</v>
      </c>
      <c r="C149" s="376"/>
      <c r="D149" s="376"/>
      <c r="E149" s="376"/>
      <c r="F149" s="376"/>
      <c r="G149" s="376"/>
      <c r="H149" s="376"/>
      <c r="I149" s="376"/>
      <c r="J149" s="376"/>
      <c r="K149" s="48"/>
      <c r="L149" s="48"/>
      <c r="M149" s="48"/>
      <c r="N149" s="5"/>
      <c r="O149" s="5"/>
      <c r="P149" s="5"/>
      <c r="Q149" s="5"/>
      <c r="R149" s="5"/>
      <c r="S149" s="5"/>
      <c r="T149" s="5"/>
      <c r="U149" s="5"/>
      <c r="V149" s="5"/>
      <c r="W149" s="5"/>
      <c r="X149" s="5"/>
      <c r="Y149" s="5"/>
    </row>
    <row r="150" spans="1:25" x14ac:dyDescent="0.25">
      <c r="A150" s="2"/>
      <c r="B150" s="376" t="s">
        <v>94</v>
      </c>
      <c r="C150" s="376"/>
      <c r="D150" s="376"/>
      <c r="E150" s="376"/>
      <c r="F150" s="376"/>
      <c r="G150" s="376"/>
      <c r="H150" s="376"/>
      <c r="I150" s="376"/>
      <c r="J150" s="376"/>
      <c r="K150" s="48"/>
      <c r="L150" s="48"/>
      <c r="M150" s="48"/>
      <c r="N150" s="5"/>
      <c r="O150" s="5"/>
      <c r="P150" s="5"/>
      <c r="Q150" s="5"/>
      <c r="R150" s="5"/>
      <c r="S150" s="5"/>
      <c r="T150" s="5"/>
      <c r="U150" s="5"/>
      <c r="V150" s="5"/>
      <c r="W150" s="5"/>
      <c r="X150" s="5"/>
      <c r="Y150" s="5"/>
    </row>
    <row r="151" spans="1:25" x14ac:dyDescent="0.25">
      <c r="A151" s="2"/>
      <c r="B151" s="376" t="s">
        <v>220</v>
      </c>
      <c r="C151" s="376"/>
      <c r="D151" s="376"/>
      <c r="E151" s="376"/>
      <c r="F151" s="376"/>
      <c r="G151" s="376"/>
      <c r="H151" s="376"/>
      <c r="I151" s="376"/>
      <c r="J151" s="376"/>
      <c r="K151" s="48"/>
      <c r="L151" s="48"/>
      <c r="M151" s="48"/>
      <c r="N151" s="5"/>
      <c r="O151" s="5"/>
      <c r="P151" s="5"/>
      <c r="Q151" s="5"/>
      <c r="R151" s="5"/>
      <c r="S151" s="5"/>
      <c r="T151" s="5"/>
      <c r="U151" s="5"/>
      <c r="V151" s="5"/>
      <c r="W151" s="5"/>
      <c r="X151" s="5"/>
      <c r="Y151" s="5"/>
    </row>
    <row r="152" spans="1:25" x14ac:dyDescent="0.25">
      <c r="A152" s="2"/>
      <c r="B152" s="376" t="s">
        <v>853</v>
      </c>
      <c r="C152" s="376"/>
      <c r="D152" s="376"/>
      <c r="E152" s="376"/>
      <c r="F152" s="376"/>
      <c r="G152" s="376"/>
      <c r="H152" s="376"/>
      <c r="I152" s="376"/>
      <c r="J152" s="376"/>
      <c r="K152" s="376"/>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95" t="s">
        <v>768</v>
      </c>
      <c r="C162" s="395"/>
      <c r="D162" s="395"/>
      <c r="E162" s="395"/>
      <c r="F162" s="395"/>
      <c r="G162" s="395"/>
      <c r="H162" s="395"/>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25"/>
      <c r="C2" s="25"/>
      <c r="D2" s="25"/>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0" t="s">
        <v>79</v>
      </c>
      <c r="C7" s="381"/>
      <c r="D7" s="382"/>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73" t="s">
        <v>869</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4.2.1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6" t="s">
        <v>140</v>
      </c>
      <c r="C29" s="376"/>
      <c r="D29" s="376"/>
      <c r="E29" s="376"/>
      <c r="F29" s="376"/>
      <c r="G29" s="376"/>
      <c r="H29" s="376"/>
      <c r="I29" s="104"/>
      <c r="J29" s="2"/>
      <c r="K29" s="2"/>
      <c r="L29" s="5"/>
      <c r="M29" s="5"/>
      <c r="N29" s="5"/>
      <c r="O29" s="5"/>
      <c r="P29" s="5"/>
      <c r="Q29" s="5"/>
      <c r="R29" s="5"/>
      <c r="S29" s="5"/>
      <c r="T29" s="5"/>
      <c r="U29" s="5"/>
    </row>
    <row r="30" spans="1:21" x14ac:dyDescent="0.25">
      <c r="A30" s="2"/>
      <c r="B30" s="376" t="s">
        <v>141</v>
      </c>
      <c r="C30" s="376"/>
      <c r="D30" s="376"/>
      <c r="E30" s="376"/>
      <c r="F30" s="376"/>
      <c r="G30" s="376"/>
      <c r="H30" s="376"/>
      <c r="I30" s="104"/>
      <c r="J30" s="2"/>
      <c r="K30" s="2"/>
      <c r="L30" s="5"/>
      <c r="M30" s="5"/>
      <c r="N30" s="5"/>
      <c r="O30" s="5"/>
      <c r="P30" s="5"/>
      <c r="Q30" s="5"/>
      <c r="R30" s="5"/>
      <c r="S30" s="5"/>
      <c r="T30" s="5"/>
      <c r="U30" s="5"/>
    </row>
    <row r="31" spans="1:21" x14ac:dyDescent="0.25">
      <c r="A31" s="2"/>
      <c r="B31" s="376" t="s">
        <v>94</v>
      </c>
      <c r="C31" s="376"/>
      <c r="D31" s="376"/>
      <c r="E31" s="376"/>
      <c r="F31" s="376"/>
      <c r="G31" s="376"/>
      <c r="H31" s="376"/>
      <c r="I31" s="104"/>
      <c r="J31" s="2"/>
      <c r="K31" s="2"/>
      <c r="L31" s="5"/>
      <c r="M31" s="5"/>
      <c r="N31" s="5"/>
      <c r="O31" s="5"/>
      <c r="P31" s="5"/>
      <c r="Q31" s="5"/>
      <c r="R31" s="5"/>
      <c r="S31" s="5"/>
      <c r="T31" s="5"/>
      <c r="U31" s="5"/>
    </row>
    <row r="32" spans="1:21" x14ac:dyDescent="0.25">
      <c r="A32" s="2"/>
      <c r="B32" s="376" t="s">
        <v>220</v>
      </c>
      <c r="C32" s="376"/>
      <c r="D32" s="376"/>
      <c r="E32" s="376"/>
      <c r="F32" s="376"/>
      <c r="G32" s="376"/>
      <c r="H32" s="376"/>
      <c r="I32" s="104"/>
      <c r="J32" s="2"/>
      <c r="K32" s="2"/>
      <c r="L32" s="5"/>
      <c r="M32" s="5"/>
      <c r="N32" s="5"/>
      <c r="O32" s="5"/>
      <c r="P32" s="5"/>
      <c r="Q32" s="5"/>
      <c r="R32" s="5"/>
      <c r="S32" s="5"/>
      <c r="T32" s="5"/>
      <c r="U32" s="5"/>
    </row>
    <row r="33" spans="1:21" x14ac:dyDescent="0.25">
      <c r="A33" s="2"/>
      <c r="B33" s="376" t="s">
        <v>853</v>
      </c>
      <c r="C33" s="376"/>
      <c r="D33" s="376"/>
      <c r="E33" s="376"/>
      <c r="F33" s="376"/>
      <c r="G33" s="376"/>
      <c r="H33" s="376"/>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95" t="s">
        <v>768</v>
      </c>
      <c r="C43" s="395"/>
      <c r="D43" s="395"/>
      <c r="E43" s="395"/>
      <c r="F43" s="395"/>
      <c r="G43" s="395"/>
      <c r="H43" s="395"/>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90" t="s">
        <v>76</v>
      </c>
      <c r="P1" s="391"/>
      <c r="Q1" s="396" t="str">
        <f>VLOOKUP(O1,VLookups!A43:C44,3,FALSE)</f>
        <v>Show the likelihood that the SPERT estimates will be EQUAL TO or GREATER THAN an uncertainty</v>
      </c>
      <c r="R1" s="396"/>
      <c r="S1" s="396"/>
      <c r="T1" s="396"/>
      <c r="U1" s="396"/>
      <c r="V1" s="396"/>
      <c r="W1" s="5"/>
    </row>
    <row r="2" spans="1:227" ht="15" customHeight="1" x14ac:dyDescent="0.25">
      <c r="B2" s="25"/>
      <c r="C2" s="25"/>
      <c r="D2" s="25"/>
      <c r="E2" s="287"/>
      <c r="F2" s="287"/>
      <c r="G2" s="25"/>
      <c r="H2" s="287"/>
      <c r="I2" s="287"/>
      <c r="J2" s="5"/>
      <c r="K2" s="5"/>
      <c r="L2" s="5"/>
      <c r="M2" s="5"/>
      <c r="N2" s="5"/>
      <c r="O2" s="400" t="s">
        <v>73</v>
      </c>
      <c r="P2" s="400" t="s">
        <v>74</v>
      </c>
      <c r="Q2" s="397" t="s">
        <v>54</v>
      </c>
      <c r="R2" s="398"/>
      <c r="S2" s="398"/>
      <c r="T2" s="398"/>
      <c r="U2" s="398"/>
      <c r="V2" s="399"/>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401"/>
      <c r="P3" s="401"/>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0.94592406725308886</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0" t="s">
        <v>79</v>
      </c>
      <c r="C7" s="381"/>
      <c r="D7" s="382"/>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73" t="s">
        <v>869</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3" t="str">
        <f>VLOOKUP(O1,VLookups!A43:L44,12,FALSE)</f>
        <v>Show the percentage of simulated trials that were LESS THAN or EQUAL TO the SPERT estimates above</v>
      </c>
      <c r="R9" s="403"/>
      <c r="S9" s="403"/>
      <c r="T9" s="403"/>
      <c r="U9" s="403"/>
      <c r="V9" s="403"/>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10" t="s">
        <v>791</v>
      </c>
      <c r="C10" s="411"/>
      <c r="D10" s="412"/>
      <c r="F10" s="2"/>
      <c r="G10" s="5"/>
      <c r="H10" s="5"/>
      <c r="I10" s="5"/>
      <c r="J10" s="5"/>
      <c r="K10" s="5"/>
      <c r="L10" s="5"/>
      <c r="M10" s="5"/>
      <c r="N10" s="5"/>
      <c r="O10" s="5"/>
      <c r="Q10" s="404" t="s">
        <v>795</v>
      </c>
      <c r="R10" s="405"/>
      <c r="S10" s="405"/>
      <c r="T10" s="405"/>
      <c r="U10" s="405"/>
      <c r="V10" s="406"/>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70" t="s">
        <v>867</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07" t="s">
        <v>866</v>
      </c>
      <c r="R15" s="408"/>
      <c r="S15" s="408"/>
      <c r="T15" s="409"/>
      <c r="U15" s="5"/>
      <c r="V15" s="5"/>
      <c r="W15" s="5"/>
    </row>
    <row r="16" spans="1:227" ht="15" customHeight="1" x14ac:dyDescent="0.25">
      <c r="A16" s="303"/>
      <c r="B16" s="303"/>
      <c r="C16" s="304" t="s">
        <v>33</v>
      </c>
      <c r="D16" s="298"/>
      <c r="F16" s="46"/>
      <c r="G16" s="5"/>
      <c r="H16" s="5"/>
      <c r="I16" s="5"/>
      <c r="J16" s="5"/>
      <c r="K16" s="5"/>
      <c r="L16" s="5"/>
      <c r="M16" s="5"/>
      <c r="Q16" s="369">
        <v>0.01</v>
      </c>
      <c r="R16" s="371" t="str">
        <f>IF(ISERROR(_xlfn.PERCENTILE.EXC($C$64:$C$10063,Q16)),"",_xlfn.PERCENTILE.EXC($C$66:$C$10065,Q16))</f>
        <v/>
      </c>
      <c r="S16" s="369">
        <v>0.5</v>
      </c>
      <c r="T16" s="371"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9">
        <v>0.05</v>
      </c>
      <c r="R17" s="371" t="str">
        <f t="shared" ref="R17:R26" si="22">IF(ISERROR(_xlfn.PERCENTILE.EXC($C$64:$C$10063,Q17)),"",_xlfn.PERCENTILE.EXC($C$66:$C$10065,Q17))</f>
        <v/>
      </c>
      <c r="S17" s="369">
        <v>0.55000000000000004</v>
      </c>
      <c r="T17" s="371"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369">
        <v>0.1</v>
      </c>
      <c r="R18" s="371" t="str">
        <f t="shared" si="22"/>
        <v/>
      </c>
      <c r="S18" s="369">
        <v>0.6</v>
      </c>
      <c r="T18" s="371"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369">
        <v>0.15</v>
      </c>
      <c r="R19" s="371" t="str">
        <f t="shared" si="22"/>
        <v/>
      </c>
      <c r="S19" s="369">
        <v>0.65</v>
      </c>
      <c r="T19" s="371" t="str">
        <f t="shared" si="23"/>
        <v/>
      </c>
      <c r="U19" s="5"/>
      <c r="V19" s="5"/>
      <c r="W19" s="5"/>
    </row>
    <row r="20" spans="1:23" ht="15" customHeight="1" x14ac:dyDescent="0.25">
      <c r="A20" s="5"/>
      <c r="B20" s="33"/>
      <c r="C20" s="304"/>
      <c r="D20" s="33"/>
      <c r="G20" s="5"/>
      <c r="H20" s="5"/>
      <c r="I20" s="5"/>
      <c r="J20" s="5"/>
      <c r="K20" s="5"/>
      <c r="L20" s="5"/>
      <c r="M20" s="5"/>
      <c r="Q20" s="369">
        <v>0.2</v>
      </c>
      <c r="R20" s="371" t="str">
        <f t="shared" si="22"/>
        <v/>
      </c>
      <c r="S20" s="369">
        <v>0.7</v>
      </c>
      <c r="T20" s="371" t="str">
        <f t="shared" si="23"/>
        <v/>
      </c>
      <c r="U20" s="5"/>
      <c r="V20" s="5"/>
      <c r="W20" s="5"/>
    </row>
    <row r="21" spans="1:23" ht="15" customHeight="1" x14ac:dyDescent="0.25">
      <c r="A21" s="5"/>
      <c r="B21" s="33"/>
      <c r="C21" s="304" t="s">
        <v>41</v>
      </c>
      <c r="D21" s="372">
        <f>MIN($C$64:$C$10063)</f>
        <v>0</v>
      </c>
      <c r="E21" s="2"/>
      <c r="F21" s="2"/>
      <c r="G21" s="5"/>
      <c r="H21" s="5"/>
      <c r="I21" s="5"/>
      <c r="J21" s="5"/>
      <c r="K21" s="5"/>
      <c r="L21" s="5"/>
      <c r="M21" s="5"/>
      <c r="N21" s="5"/>
      <c r="O21" s="5"/>
      <c r="P21" s="5"/>
      <c r="Q21" s="369">
        <v>0.25</v>
      </c>
      <c r="R21" s="371" t="str">
        <f t="shared" si="22"/>
        <v/>
      </c>
      <c r="S21" s="369">
        <v>0.75</v>
      </c>
      <c r="T21" s="371" t="str">
        <f t="shared" si="23"/>
        <v/>
      </c>
      <c r="U21" s="5"/>
      <c r="V21" s="5"/>
      <c r="W21" s="5"/>
    </row>
    <row r="22" spans="1:23" ht="15" customHeight="1" x14ac:dyDescent="0.25">
      <c r="A22" s="5"/>
      <c r="B22" s="5"/>
      <c r="C22" s="304" t="s">
        <v>42</v>
      </c>
      <c r="D22" s="372">
        <f>MAX($C$64:$C$10063)</f>
        <v>0</v>
      </c>
      <c r="E22" s="2"/>
      <c r="F22" s="2"/>
      <c r="G22" s="5"/>
      <c r="H22" s="5"/>
      <c r="I22" s="5"/>
      <c r="J22" s="5"/>
      <c r="K22" s="5"/>
      <c r="L22" s="5"/>
      <c r="M22" s="5"/>
      <c r="N22" s="5"/>
      <c r="O22" s="5"/>
      <c r="P22" s="5"/>
      <c r="Q22" s="369">
        <v>0.3</v>
      </c>
      <c r="R22" s="371" t="str">
        <f t="shared" si="22"/>
        <v/>
      </c>
      <c r="S22" s="369">
        <v>0.8</v>
      </c>
      <c r="T22" s="371" t="str">
        <f t="shared" si="23"/>
        <v/>
      </c>
      <c r="U22" s="5"/>
      <c r="V22" s="5"/>
      <c r="W22" s="5"/>
    </row>
    <row r="23" spans="1:23" ht="15" customHeight="1" x14ac:dyDescent="0.25">
      <c r="A23" s="5"/>
      <c r="B23" s="5"/>
      <c r="C23" s="304" t="s">
        <v>790</v>
      </c>
      <c r="D23" s="366" t="str">
        <f>IF(ISERR(AVERAGE($C$64:$C$10063)),"",AVERAGE($C$64:$C$10063))</f>
        <v/>
      </c>
      <c r="E23" s="2"/>
      <c r="F23" s="2"/>
      <c r="G23" s="5"/>
      <c r="H23" s="5"/>
      <c r="I23" s="5"/>
      <c r="J23" s="5"/>
      <c r="K23" s="5"/>
      <c r="L23" s="5"/>
      <c r="M23" s="5"/>
      <c r="N23" s="5"/>
      <c r="O23" s="5"/>
      <c r="P23" s="5"/>
      <c r="Q23" s="369">
        <v>0.35</v>
      </c>
      <c r="R23" s="371" t="str">
        <f t="shared" si="22"/>
        <v/>
      </c>
      <c r="S23" s="369">
        <v>0.85</v>
      </c>
      <c r="T23" s="371" t="str">
        <f t="shared" si="23"/>
        <v/>
      </c>
      <c r="U23" s="5"/>
      <c r="V23" s="5"/>
      <c r="W23" s="5"/>
    </row>
    <row r="24" spans="1:23" ht="15" customHeight="1" x14ac:dyDescent="0.25">
      <c r="A24" s="5"/>
      <c r="B24" s="5"/>
      <c r="C24" s="304" t="s">
        <v>864</v>
      </c>
      <c r="D24" s="366" t="str">
        <f>IF(ISERR(MEDIAN($C$64:$C$10063)),"",MEDIAN($C$64:$C$10063))</f>
        <v/>
      </c>
      <c r="E24" s="2"/>
      <c r="F24" s="2"/>
      <c r="G24" s="5"/>
      <c r="H24" s="5"/>
      <c r="I24" s="5"/>
      <c r="J24" s="5"/>
      <c r="K24" s="5"/>
      <c r="L24" s="5"/>
      <c r="M24" s="5"/>
      <c r="N24" s="5"/>
      <c r="O24" s="5"/>
      <c r="P24" s="5"/>
      <c r="Q24" s="369">
        <v>0.4</v>
      </c>
      <c r="R24" s="371" t="str">
        <f t="shared" si="22"/>
        <v/>
      </c>
      <c r="S24" s="369">
        <v>0.9</v>
      </c>
      <c r="T24" s="371" t="str">
        <f t="shared" si="23"/>
        <v/>
      </c>
      <c r="U24" s="5"/>
      <c r="V24" s="5"/>
      <c r="W24" s="5"/>
    </row>
    <row r="25" spans="1:23" x14ac:dyDescent="0.25">
      <c r="A25" s="5"/>
      <c r="B25" s="5"/>
      <c r="C25" s="304" t="s">
        <v>862</v>
      </c>
      <c r="D25" s="367" t="str" cm="1">
        <f t="array" ref="D25">IF(ISERR(_xlfn.MODE.SNGL(ROUND($C$64:$C$10063,0))),"",_xlfn.MODE.SNGL(ROUND($C$64:$C$10063,0)))</f>
        <v/>
      </c>
      <c r="E25" s="2"/>
      <c r="F25" s="2"/>
      <c r="G25" s="5"/>
      <c r="H25" s="5"/>
      <c r="I25" s="5"/>
      <c r="J25" s="5"/>
      <c r="K25" s="5"/>
      <c r="L25" s="5"/>
      <c r="M25" s="5"/>
      <c r="N25" s="5"/>
      <c r="O25" s="5"/>
      <c r="P25" s="5"/>
      <c r="Q25" s="369">
        <v>0.45</v>
      </c>
      <c r="R25" s="371" t="str">
        <f t="shared" si="22"/>
        <v/>
      </c>
      <c r="S25" s="369">
        <v>0.95</v>
      </c>
      <c r="T25" s="371" t="str">
        <f t="shared" si="23"/>
        <v/>
      </c>
      <c r="U25" s="5"/>
      <c r="V25" s="5"/>
      <c r="W25" s="5"/>
    </row>
    <row r="26" spans="1:23" ht="15" customHeight="1" x14ac:dyDescent="0.25">
      <c r="A26" s="5"/>
      <c r="B26" s="5"/>
      <c r="C26" s="304" t="s">
        <v>863</v>
      </c>
      <c r="D26" s="366" t="str">
        <f>IF(ISERR(_xlfn.STDEV.P($C$64:$C$10063)),"",_xlfn.STDEV.P($C$64:$C$10063))</f>
        <v/>
      </c>
      <c r="E26" s="2"/>
      <c r="F26" s="2"/>
      <c r="G26" s="5"/>
      <c r="H26" s="5"/>
      <c r="I26" s="5"/>
      <c r="J26" s="5"/>
      <c r="K26" s="5"/>
      <c r="L26" s="5"/>
      <c r="M26" s="5"/>
      <c r="N26" s="5"/>
      <c r="O26" s="5"/>
      <c r="P26" s="5"/>
      <c r="Q26" s="369">
        <v>0.5</v>
      </c>
      <c r="R26" s="371" t="str">
        <f t="shared" si="22"/>
        <v/>
      </c>
      <c r="S26" s="369">
        <v>0.99</v>
      </c>
      <c r="T26" s="371"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4.2.1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6" t="s">
        <v>140</v>
      </c>
      <c r="C45" s="376"/>
      <c r="D45" s="376"/>
      <c r="E45" s="376"/>
      <c r="F45" s="376"/>
      <c r="G45" s="376"/>
      <c r="H45" s="376"/>
      <c r="I45" s="286"/>
      <c r="J45" s="2"/>
      <c r="K45" s="2"/>
      <c r="L45" s="5"/>
      <c r="M45" s="5"/>
      <c r="N45" s="5"/>
      <c r="O45" s="5"/>
      <c r="P45" s="5"/>
      <c r="Q45" s="5"/>
      <c r="R45" s="5"/>
      <c r="S45" s="5"/>
      <c r="T45" s="5"/>
      <c r="U45" s="5"/>
      <c r="V45" s="5"/>
      <c r="W45" s="5"/>
    </row>
    <row r="46" spans="1:23" x14ac:dyDescent="0.25">
      <c r="A46" s="2"/>
      <c r="B46" s="376" t="s">
        <v>141</v>
      </c>
      <c r="C46" s="376"/>
      <c r="D46" s="376"/>
      <c r="E46" s="376"/>
      <c r="F46" s="376"/>
      <c r="G46" s="376"/>
      <c r="H46" s="376"/>
      <c r="I46" s="286"/>
      <c r="J46" s="2"/>
      <c r="K46" s="2"/>
      <c r="L46" s="5"/>
      <c r="M46" s="5"/>
      <c r="N46" s="5"/>
      <c r="O46" s="5"/>
      <c r="P46" s="5"/>
      <c r="Q46" s="5"/>
      <c r="R46" s="5"/>
      <c r="S46" s="5"/>
      <c r="T46" s="5"/>
      <c r="U46" s="5"/>
      <c r="V46" s="5"/>
      <c r="W46" s="5"/>
    </row>
    <row r="47" spans="1:23" x14ac:dyDescent="0.25">
      <c r="A47" s="2"/>
      <c r="B47" s="376" t="s">
        <v>94</v>
      </c>
      <c r="C47" s="376"/>
      <c r="D47" s="376"/>
      <c r="E47" s="376"/>
      <c r="F47" s="376"/>
      <c r="G47" s="376"/>
      <c r="H47" s="376"/>
      <c r="I47" s="286"/>
      <c r="J47" s="2"/>
      <c r="K47" s="2"/>
      <c r="L47" s="5"/>
      <c r="M47" s="5"/>
      <c r="N47" s="5"/>
      <c r="O47" s="5"/>
      <c r="P47" s="5"/>
      <c r="Q47" s="5"/>
      <c r="R47" s="5"/>
      <c r="S47" s="5"/>
      <c r="T47" s="5"/>
      <c r="U47" s="5"/>
      <c r="V47" s="5"/>
      <c r="W47" s="5"/>
    </row>
    <row r="48" spans="1:23" x14ac:dyDescent="0.25">
      <c r="A48" s="2"/>
      <c r="B48" s="376" t="s">
        <v>220</v>
      </c>
      <c r="C48" s="376"/>
      <c r="D48" s="376"/>
      <c r="E48" s="376"/>
      <c r="F48" s="376"/>
      <c r="G48" s="376"/>
      <c r="H48" s="376"/>
      <c r="I48" s="286"/>
      <c r="J48" s="2"/>
      <c r="K48" s="2"/>
      <c r="L48" s="5"/>
      <c r="M48" s="5"/>
      <c r="N48" s="5"/>
      <c r="O48" s="5"/>
      <c r="P48" s="5"/>
      <c r="Q48" s="5"/>
      <c r="R48" s="5"/>
      <c r="S48" s="5"/>
      <c r="T48" s="5"/>
      <c r="U48" s="5"/>
      <c r="V48" s="5"/>
      <c r="W48" s="5"/>
    </row>
    <row r="49" spans="1:23" x14ac:dyDescent="0.25">
      <c r="A49" s="2"/>
      <c r="B49" s="376" t="s">
        <v>853</v>
      </c>
      <c r="C49" s="376"/>
      <c r="D49" s="376"/>
      <c r="E49" s="376"/>
      <c r="F49" s="376"/>
      <c r="G49" s="376"/>
      <c r="H49" s="376"/>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95" t="s">
        <v>768</v>
      </c>
      <c r="C59" s="395"/>
      <c r="D59" s="395"/>
      <c r="E59" s="395"/>
      <c r="F59" s="395"/>
      <c r="G59" s="395"/>
      <c r="H59" s="395"/>
    </row>
    <row r="61" spans="1:23" x14ac:dyDescent="0.25">
      <c r="B61" s="413" t="s">
        <v>794</v>
      </c>
      <c r="C61" s="413"/>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48"/>
      <c r="D1" s="347"/>
      <c r="E1" s="348"/>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6"/>
      <c r="D14" s="356"/>
      <c r="E14" s="356"/>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7" t="str">
        <f>IF(OR(C9="",C15=""),"",C9/C15)</f>
        <v/>
      </c>
      <c r="D16" s="358" t="str">
        <f>IF(OR($C$9="",$C$15=""),"",IF(ISBLANK(D9),$C$9,D9)/IF(ISBLANK(D15),$C$15,D15))</f>
        <v/>
      </c>
      <c r="E16" s="358"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6"/>
      <c r="D17" s="356"/>
      <c r="E17" s="356"/>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5" t="str">
        <f>IF(OR(C3="",C20=""),"",C3+C20)</f>
        <v/>
      </c>
      <c r="D21" s="355" t="str">
        <f>IF(OR($C$3="",$C$20=""),"",IF(ISBLANK(D3),$C$3,D3)+IF(ISBLANK(D20),$C$20,D20))</f>
        <v/>
      </c>
      <c r="E21" s="355"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73" t="s">
        <v>869</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4.2.1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6" t="s">
        <v>140</v>
      </c>
      <c r="C24" s="376"/>
      <c r="D24" s="376"/>
      <c r="E24" s="376"/>
      <c r="F24" s="376"/>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6" t="s">
        <v>141</v>
      </c>
      <c r="C25" s="376"/>
      <c r="D25" s="376"/>
      <c r="E25" s="376"/>
      <c r="F25" s="376"/>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6" t="s">
        <v>94</v>
      </c>
      <c r="C26" s="376"/>
      <c r="D26" s="376"/>
      <c r="E26" s="376"/>
      <c r="F26" s="376"/>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6" t="s">
        <v>220</v>
      </c>
      <c r="C27" s="376"/>
      <c r="D27" s="376"/>
      <c r="E27" s="376"/>
      <c r="F27" s="376"/>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6" t="s">
        <v>853</v>
      </c>
      <c r="C28" s="376"/>
      <c r="D28" s="376"/>
      <c r="E28" s="359"/>
      <c r="F28" s="359"/>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95" t="s">
        <v>768</v>
      </c>
      <c r="C38" s="395"/>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805</v>
      </c>
      <c r="C1" s="5"/>
      <c r="D1" s="5"/>
      <c r="E1" s="2"/>
      <c r="F1" s="2"/>
      <c r="G1" s="2"/>
      <c r="H1" s="2"/>
      <c r="I1" s="2"/>
      <c r="J1" s="5"/>
      <c r="K1" s="2"/>
      <c r="L1" s="2"/>
      <c r="M1" s="5"/>
      <c r="N1" s="5"/>
      <c r="O1" s="5"/>
      <c r="P1" s="5"/>
      <c r="Q1" s="5"/>
      <c r="R1" s="5"/>
      <c r="S1" s="5"/>
      <c r="T1" s="5"/>
      <c r="U1" s="5"/>
      <c r="V1" s="5"/>
      <c r="W1" s="5"/>
      <c r="X1" s="5"/>
    </row>
    <row r="2" spans="1:24" x14ac:dyDescent="0.25">
      <c r="A2" s="417" t="s">
        <v>5</v>
      </c>
      <c r="B2" s="417" t="s">
        <v>837</v>
      </c>
      <c r="C2" s="417" t="s">
        <v>806</v>
      </c>
      <c r="D2" s="417" t="s">
        <v>838</v>
      </c>
      <c r="E2" s="417" t="s">
        <v>808</v>
      </c>
      <c r="F2" s="414" t="s">
        <v>836</v>
      </c>
      <c r="G2" s="414" t="s">
        <v>839</v>
      </c>
      <c r="H2" s="414" t="s">
        <v>807</v>
      </c>
      <c r="I2" s="414" t="s">
        <v>807</v>
      </c>
      <c r="J2" s="327" t="s">
        <v>856</v>
      </c>
      <c r="K2" s="327" t="s">
        <v>804</v>
      </c>
      <c r="M2" s="419" t="s">
        <v>809</v>
      </c>
      <c r="N2" s="419" t="s">
        <v>810</v>
      </c>
    </row>
    <row r="3" spans="1:24" x14ac:dyDescent="0.25">
      <c r="A3" s="418"/>
      <c r="B3" s="418"/>
      <c r="C3" s="418"/>
      <c r="D3" s="418"/>
      <c r="E3" s="418"/>
      <c r="F3" s="415"/>
      <c r="G3" s="415"/>
      <c r="H3" s="415"/>
      <c r="I3" s="415"/>
      <c r="J3" s="329">
        <v>0.15</v>
      </c>
      <c r="K3" s="329">
        <v>0.85</v>
      </c>
      <c r="M3" s="419"/>
      <c r="N3" s="419"/>
    </row>
    <row r="4" spans="1:24" x14ac:dyDescent="0.25">
      <c r="A4" s="418"/>
      <c r="B4" s="418"/>
      <c r="C4" s="418"/>
      <c r="D4" s="418"/>
      <c r="E4" s="418"/>
      <c r="F4" s="415"/>
      <c r="G4" s="415"/>
      <c r="H4" s="415"/>
      <c r="I4" s="415"/>
      <c r="J4" s="345" t="str">
        <f ca="1">IFERROR(_xlfn.NORM.INV(1-J3,$M$20,$N$20),"")</f>
        <v/>
      </c>
      <c r="K4" s="345" t="str">
        <f ca="1">IFERROR(_xlfn.NORM.INV(1-K3,$M$20,$N$20),"")</f>
        <v/>
      </c>
      <c r="M4" s="419"/>
      <c r="N4" s="419"/>
    </row>
    <row r="5" spans="1:24" x14ac:dyDescent="0.25">
      <c r="A5" s="338">
        <v>1</v>
      </c>
      <c r="B5" s="336"/>
      <c r="C5" s="337"/>
      <c r="D5" s="337"/>
      <c r="E5" s="334" t="e">
        <f>IF(ISBLANK(D5),NA(),D5)</f>
        <v>#N/A</v>
      </c>
      <c r="F5" s="245" t="str">
        <f>IF(OR(ISBLANK(E5),ISNA(E5)),"",E5)</f>
        <v/>
      </c>
      <c r="G5" s="374" t="str">
        <f>IF(NOT(ISBLANK(B5)),C5,"")</f>
        <v/>
      </c>
      <c r="H5" s="328"/>
      <c r="I5" s="328"/>
      <c r="J5" s="328"/>
      <c r="K5" s="328"/>
      <c r="M5" s="341" t="str">
        <f>IF(ISERROR(AVERAGE(D5:D56)),"",AVERAGE(D5:D56))</f>
        <v/>
      </c>
      <c r="N5" s="341" t="str">
        <f>IF(ISERROR(IF(_xlfn.STDEV.P(D5:D56)=0,"",_xlfn.STDEV.P(D5:D56))),"",IF(_xlfn.STDEV.P(D5:D56)=0,"",_xlfn.STDEV.P(D5:D56)))</f>
        <v/>
      </c>
      <c r="P5" s="326"/>
    </row>
    <row r="6" spans="1:24" x14ac:dyDescent="0.25">
      <c r="A6" s="338">
        <v>2</v>
      </c>
      <c r="B6" s="336"/>
      <c r="C6" s="337"/>
      <c r="D6" s="337"/>
      <c r="E6" s="335" t="str">
        <f>IF(ISBLANK(B6),"",IF(ISBLANK(D6),NA(),E5+D6))</f>
        <v/>
      </c>
      <c r="F6" s="245" t="str">
        <f t="shared" ref="F6:F18" si="0">IF(OR(ISBLANK(E6),ISNA(E6)),"",E6)</f>
        <v/>
      </c>
      <c r="G6" s="245" t="str" cm="1">
        <f t="array" ref="G6">IF(ISBLANK(B6),"",IF(ISBLANK(C6),INDEX($C$5:$C$56,COUNT($C$5:$C$56)),C6)+IF(ISNA(E5),MAX($F$5:$F$56),E5))</f>
        <v/>
      </c>
      <c r="H6" s="244" t="e">
        <f>IF(AND(NOT(ISBLANK(D6)),ISBLANK(D7)),E6,NA())</f>
        <v>#N/A</v>
      </c>
      <c r="I6" s="330" t="str">
        <f>IF(ISBLANK(B6),"",IF(OR(ISBLANK(H6),ISNA(H6)),"",H6))</f>
        <v/>
      </c>
      <c r="J6" s="328"/>
      <c r="K6" s="328"/>
      <c r="P6" s="326"/>
    </row>
    <row r="7" spans="1:24" ht="15" customHeight="1" x14ac:dyDescent="0.25">
      <c r="A7" s="338">
        <v>3</v>
      </c>
      <c r="B7" s="332"/>
      <c r="C7" s="333"/>
      <c r="D7" s="333"/>
      <c r="E7" s="335" t="str">
        <f t="shared" ref="E7:E15" si="1">IF(ISBLANK(B7),"",IF(ISBLANK(D7),NA(),E6+D7))</f>
        <v/>
      </c>
      <c r="F7" s="245" t="str">
        <f t="shared" si="0"/>
        <v/>
      </c>
      <c r="G7" s="245" t="str" cm="1">
        <f t="array" ref="G7">IF(ISBLANK(B7),"",IF(ISBLANK(C7),INDEX($C$5:$C$56,COUNT($C$5:$C$56)),C7)+IF(ISNA(E6),MAX($F$5:$F$56),E6))</f>
        <v/>
      </c>
      <c r="H7" s="244" t="e">
        <f ca="1">IF(AND(NOT(ISBLANK(D7)),ISBLANK(D8)),E7,IF(ISBLANK(D8),MAX($F$5:$F$56,H6)+$M$20,NA()))</f>
        <v>#N/A</v>
      </c>
      <c r="I7" s="330" t="str">
        <f t="shared" ref="I7:I15" si="2">IF(ISBLANK(B7),"",IF(OR(ISBLANK(H7),ISNA(H7)),"",H7))</f>
        <v/>
      </c>
      <c r="J7" s="331" t="e">
        <f>IF(AND(ISBLANK($D7),NOT(ISBLANK($D6))),$I6+J$4,NA())</f>
        <v>#N/A</v>
      </c>
      <c r="K7" s="331" t="e">
        <f>IF(AND(ISBLANK($D7),NOT(ISBLANK($D6))),$I6+K$4,NA())</f>
        <v>#N/A</v>
      </c>
      <c r="M7" s="414" t="s">
        <v>848</v>
      </c>
      <c r="N7" s="414" t="s">
        <v>811</v>
      </c>
      <c r="O7" s="414" t="s">
        <v>812</v>
      </c>
    </row>
    <row r="8" spans="1:24" ht="15" customHeight="1" x14ac:dyDescent="0.25">
      <c r="A8" s="338">
        <v>4</v>
      </c>
      <c r="B8" s="332"/>
      <c r="C8" s="333"/>
      <c r="D8" s="333"/>
      <c r="E8" s="335" t="str">
        <f t="shared" si="1"/>
        <v/>
      </c>
      <c r="F8" s="245" t="str">
        <f t="shared" si="0"/>
        <v/>
      </c>
      <c r="G8" s="245" t="str" cm="1">
        <f t="array" ref="G8">IF(ISBLANK(B8),"",IF(ISBLANK(C8),INDEX($C$5:$C$56,COUNT($C$5:$C$56)),C8)+IF(ISNA(E7),MAX($F$5:$F$56),E7))</f>
        <v/>
      </c>
      <c r="H8" s="245" t="str">
        <f t="shared" ref="H8:H17" si="3">IF(ISBLANK(B8),"",IF(AND(NOT(ISBLANK(D8)),ISBLANK(D9)),MAX($F$5:$F$56),H7+$M$20))</f>
        <v/>
      </c>
      <c r="I8" s="330" t="str">
        <f t="shared" si="2"/>
        <v/>
      </c>
      <c r="J8" s="330" t="str">
        <f>IF(ISBLANK(B8),"",IF(ISNA(J7),IF(AND(ISBLANK($D8),NOT(ISBLANK($D7))),$I7+J$4,J7+J$4),J7+J$4))</f>
        <v/>
      </c>
      <c r="K8" s="330" t="str">
        <f>IF(ISBLANK(B8),"",IF(ISNA(K7),IF(AND(ISBLANK($D8),NOT(ISBLANK($D7))),$I7+K$4,K7+K$4),K7+K$4))</f>
        <v/>
      </c>
      <c r="M8" s="415"/>
      <c r="N8" s="415"/>
      <c r="O8" s="415"/>
    </row>
    <row r="9" spans="1:24" x14ac:dyDescent="0.25">
      <c r="A9" s="338">
        <v>5</v>
      </c>
      <c r="B9" s="332"/>
      <c r="C9" s="333"/>
      <c r="D9" s="333"/>
      <c r="E9" s="335" t="str">
        <f t="shared" si="1"/>
        <v/>
      </c>
      <c r="F9" s="245" t="str">
        <f t="shared" si="0"/>
        <v/>
      </c>
      <c r="G9" s="245" t="str" cm="1">
        <f t="array" ref="G9">IF(ISBLANK(B9),"",IF(ISBLANK(C9),INDEX($C$5:$C$56,COUNT($C$5:$C$56)),C9)+IF(ISNA(E8),MAX($F$5:$F$56),E8))</f>
        <v/>
      </c>
      <c r="H9" s="245" t="str">
        <f t="shared" si="3"/>
        <v/>
      </c>
      <c r="I9" s="330" t="str">
        <f t="shared" si="2"/>
        <v/>
      </c>
      <c r="J9" s="330" t="str">
        <f t="shared" ref="J9:J15" si="4">IF(ISBLANK(B9),"",IF(ISNA(J8),IF(AND(ISBLANK($D9),NOT(ISBLANK($D8))),$I8+J$4,J8+J$4),J8+J$4))</f>
        <v/>
      </c>
      <c r="K9" s="330" t="str">
        <f t="shared" ref="K9:K15" si="5">IF(ISBLANK(B9),"",IF(ISNA(K8),IF(AND(ISBLANK($D9),NOT(ISBLANK($D8))),$I8+K$4,K8+K$4),K8+K$4))</f>
        <v/>
      </c>
      <c r="M9" s="416"/>
      <c r="N9" s="416"/>
      <c r="O9" s="416"/>
    </row>
    <row r="10" spans="1:24" x14ac:dyDescent="0.25">
      <c r="A10" s="338">
        <v>6</v>
      </c>
      <c r="B10" s="332"/>
      <c r="C10" s="333"/>
      <c r="D10" s="333"/>
      <c r="E10" s="335" t="str">
        <f t="shared" si="1"/>
        <v/>
      </c>
      <c r="F10" s="245" t="str">
        <f t="shared" si="0"/>
        <v/>
      </c>
      <c r="G10" s="245" t="str" cm="1">
        <f t="array" ref="G10">IF(ISBLANK(B10),"",IF(ISBLANK(C10),INDEX($C$5:$C$56,COUNT($C$5:$C$56)),C10)+IF(ISNA(E9),MAX($F$5:$F$56),E9))</f>
        <v/>
      </c>
      <c r="H10" s="245" t="str">
        <f t="shared" si="3"/>
        <v/>
      </c>
      <c r="I10" s="330" t="str">
        <f t="shared" si="2"/>
        <v/>
      </c>
      <c r="J10" s="330" t="str">
        <f t="shared" si="4"/>
        <v/>
      </c>
      <c r="K10" s="330" t="str">
        <f t="shared" si="5"/>
        <v/>
      </c>
      <c r="M10" s="311"/>
      <c r="N10" s="341" t="str">
        <f ca="1">IF(ISERROR(AVERAGE(INDIRECT(CONCATENATE("D",$M$10+4)):$D$56)),"",AVERAGE(INDIRECT(CONCATENATE("D",$M$10+4)):$D$56))</f>
        <v/>
      </c>
      <c r="O10" s="341" t="str">
        <f ca="1">IF(ISERROR(_xlfn.STDEV.P(INDIRECT(CONCATENATE("D",$M$10+4)):$D$56)),"",_xlfn.STDEV.P(INDIRECT(CONCATENATE("D",$M$10+4)):$D$56))</f>
        <v/>
      </c>
    </row>
    <row r="11" spans="1:24" x14ac:dyDescent="0.25">
      <c r="A11" s="338">
        <v>7</v>
      </c>
      <c r="B11" s="332"/>
      <c r="C11" s="333"/>
      <c r="D11" s="333"/>
      <c r="E11" s="335" t="str">
        <f t="shared" si="1"/>
        <v/>
      </c>
      <c r="F11" s="245" t="str">
        <f t="shared" si="0"/>
        <v/>
      </c>
      <c r="G11" s="245" t="str" cm="1">
        <f t="array" ref="G11">IF(ISBLANK(B11),"",IF(ISBLANK(C11),INDEX($C$5:$C$56,COUNT($C$5:$C$56)),C11)+IF(ISNA(E10),MAX($F$5:$F$56),E10))</f>
        <v/>
      </c>
      <c r="H11" s="245" t="str">
        <f t="shared" si="3"/>
        <v/>
      </c>
      <c r="I11" s="330" t="str">
        <f t="shared" si="2"/>
        <v/>
      </c>
      <c r="J11" s="330" t="str">
        <f t="shared" si="4"/>
        <v/>
      </c>
      <c r="K11" s="330" t="str">
        <f t="shared" si="5"/>
        <v/>
      </c>
    </row>
    <row r="12" spans="1:24" x14ac:dyDescent="0.25">
      <c r="A12" s="338">
        <v>8</v>
      </c>
      <c r="B12" s="332"/>
      <c r="C12" s="333"/>
      <c r="D12" s="333"/>
      <c r="E12" s="335" t="str">
        <f t="shared" si="1"/>
        <v/>
      </c>
      <c r="F12" s="245" t="str">
        <f t="shared" si="0"/>
        <v/>
      </c>
      <c r="G12" s="245" t="str" cm="1">
        <f t="array" ref="G12">IF(ISBLANK(B12),"",IF(ISBLANK(C12),INDEX($C$5:$C$56,COUNT($C$5:$C$56)),C12)+IF(ISNA(E11),MAX($F$5:$F$56),E11))</f>
        <v/>
      </c>
      <c r="H12" s="245" t="str">
        <f t="shared" si="3"/>
        <v/>
      </c>
      <c r="I12" s="330" t="str">
        <f t="shared" si="2"/>
        <v/>
      </c>
      <c r="J12" s="330" t="str">
        <f t="shared" si="4"/>
        <v/>
      </c>
      <c r="K12" s="330" t="str">
        <f t="shared" si="5"/>
        <v/>
      </c>
      <c r="M12" s="414" t="s">
        <v>815</v>
      </c>
      <c r="N12" s="414" t="s">
        <v>816</v>
      </c>
    </row>
    <row r="13" spans="1:24" x14ac:dyDescent="0.25">
      <c r="A13" s="338">
        <v>9</v>
      </c>
      <c r="B13" s="332"/>
      <c r="C13" s="333"/>
      <c r="D13" s="333"/>
      <c r="E13" s="335" t="str">
        <f t="shared" si="1"/>
        <v/>
      </c>
      <c r="F13" s="245" t="str">
        <f t="shared" si="0"/>
        <v/>
      </c>
      <c r="G13" s="245" t="str" cm="1">
        <f t="array" ref="G13">IF(ISBLANK(B13),"",IF(ISBLANK(C13),INDEX($C$5:$C$56,COUNT($C$5:$C$56)),C13)+IF(ISNA(E12),MAX($F$5:$F$56),E12))</f>
        <v/>
      </c>
      <c r="H13" s="245" t="str">
        <f t="shared" si="3"/>
        <v/>
      </c>
      <c r="I13" s="330" t="str">
        <f t="shared" si="2"/>
        <v/>
      </c>
      <c r="J13" s="330" t="str">
        <f t="shared" si="4"/>
        <v/>
      </c>
      <c r="K13" s="330" t="str">
        <f t="shared" si="5"/>
        <v/>
      </c>
      <c r="M13" s="415"/>
      <c r="N13" s="415"/>
    </row>
    <row r="14" spans="1:24" x14ac:dyDescent="0.25">
      <c r="A14" s="338">
        <v>10</v>
      </c>
      <c r="B14" s="332"/>
      <c r="C14" s="333"/>
      <c r="D14" s="333"/>
      <c r="E14" s="335" t="str">
        <f t="shared" si="1"/>
        <v/>
      </c>
      <c r="F14" s="245" t="str">
        <f t="shared" si="0"/>
        <v/>
      </c>
      <c r="G14" s="245" t="str" cm="1">
        <f t="array" ref="G14">IF(ISBLANK(B14),"",IF(ISBLANK(C14),INDEX($C$5:$C$56,COUNT($C$5:$C$56)),C14)+IF(ISNA(E13),MAX($F$5:$F$56),E13))</f>
        <v/>
      </c>
      <c r="H14" s="245" t="str">
        <f t="shared" si="3"/>
        <v/>
      </c>
      <c r="I14" s="330" t="str">
        <f t="shared" si="2"/>
        <v/>
      </c>
      <c r="J14" s="330" t="str">
        <f t="shared" si="4"/>
        <v/>
      </c>
      <c r="K14" s="330" t="str">
        <f t="shared" si="5"/>
        <v/>
      </c>
      <c r="M14" s="416"/>
      <c r="N14" s="416"/>
    </row>
    <row r="15" spans="1:24" x14ac:dyDescent="0.25">
      <c r="A15" s="338">
        <v>11</v>
      </c>
      <c r="B15" s="332"/>
      <c r="C15" s="333"/>
      <c r="D15" s="333"/>
      <c r="E15" s="335" t="str">
        <f t="shared" si="1"/>
        <v/>
      </c>
      <c r="F15" s="245" t="str">
        <f t="shared" si="0"/>
        <v/>
      </c>
      <c r="G15" s="245" t="str" cm="1">
        <f t="array" ref="G15">IF(ISBLANK(B15),"",IF(ISBLANK(C15),INDEX($C$5:$C$56,COUNT($C$5:$C$56)),C15)+IF(ISNA(E14),MAX($F$5:$F$56),E14))</f>
        <v/>
      </c>
      <c r="H15" s="245" t="str">
        <f t="shared" si="3"/>
        <v/>
      </c>
      <c r="I15" s="330" t="str">
        <f t="shared" si="2"/>
        <v/>
      </c>
      <c r="J15" s="330" t="str">
        <f t="shared" si="4"/>
        <v/>
      </c>
      <c r="K15" s="330" t="str">
        <f t="shared" si="5"/>
        <v/>
      </c>
      <c r="M15" s="340"/>
      <c r="N15" s="340"/>
    </row>
    <row r="16" spans="1:24" x14ac:dyDescent="0.25">
      <c r="A16" s="338">
        <v>12</v>
      </c>
      <c r="B16" s="332"/>
      <c r="C16" s="333"/>
      <c r="D16" s="333"/>
      <c r="E16" s="335" t="str">
        <f>IF(ISBLANK(B16),"",IF(ISBLANK(D16),NA(),E15+D16))</f>
        <v/>
      </c>
      <c r="F16" s="245" t="str">
        <f t="shared" si="0"/>
        <v/>
      </c>
      <c r="G16" s="245" t="str" cm="1">
        <f t="array" ref="G16">IF(ISBLANK(B16),"",IF(ISBLANK(C16),INDEX($C$5:$C$56,COUNT($C$5:$C$56)),C16)+IF(ISNA(E15),MAX($F$5:$F$56),E15))</f>
        <v/>
      </c>
      <c r="H16" s="245" t="str">
        <f t="shared" si="3"/>
        <v/>
      </c>
      <c r="I16" s="330" t="str">
        <f>IF(ISBLANK(B16),"",IF(OR(ISBLANK(H16),ISNA(H16)),"",H16))</f>
        <v/>
      </c>
      <c r="J16" s="330" t="str">
        <f>IF(ISBLANK(B16),"",IF(ISNA(J15),IF(AND(ISBLANK($D16),NOT(ISBLANK($D15))),$I15+J$4,J15+J$4),J15+J$4))</f>
        <v/>
      </c>
      <c r="K16" s="330" t="str">
        <f>IF(ISBLANK(B16),"",IF(ISNA(K15),IF(AND(ISBLANK($D16),NOT(ISBLANK($D15))),$I15+K$4,K15+K$4),K15+K$4))</f>
        <v/>
      </c>
    </row>
    <row r="17" spans="1:14" x14ac:dyDescent="0.25">
      <c r="A17" s="338">
        <v>13</v>
      </c>
      <c r="B17" s="332"/>
      <c r="C17" s="333"/>
      <c r="D17" s="333"/>
      <c r="E17" s="335" t="str">
        <f>IF(ISBLANK(B17),"",IF(ISBLANK(D17),NA(),E16+D17))</f>
        <v/>
      </c>
      <c r="F17" s="245" t="str">
        <f t="shared" si="0"/>
        <v/>
      </c>
      <c r="G17" s="245" t="str" cm="1">
        <f t="array" ref="G17">IF(ISBLANK(B17),"",IF(ISBLANK(C17),INDEX($C$5:$C$56,COUNT($C$5:$C$56)),C17)+IF(ISNA(E16),MAX($F$5:$F$56),E16))</f>
        <v/>
      </c>
      <c r="H17" s="245" t="str">
        <f t="shared" si="3"/>
        <v/>
      </c>
      <c r="I17" s="330" t="str">
        <f>IF(ISBLANK(B17),"",IF(OR(ISBLANK(H17),ISNA(H17)),"",H17))</f>
        <v/>
      </c>
      <c r="J17" s="330" t="str">
        <f>IF(ISBLANK(B17),"",IF(ISNA(J16),IF(AND(ISBLANK($D17),NOT(ISBLANK($D16))),$I16+J$4,J16+J$4),J16+J$4))</f>
        <v/>
      </c>
      <c r="K17" s="330" t="str">
        <f>IF(ISBLANK(B17),"",IF(ISNA(K16),IF(AND(ISBLANK($D17),NOT(ISBLANK($D16))),$I16+K$4,K16+K$4),K16+K$4))</f>
        <v/>
      </c>
      <c r="M17" s="414" t="s">
        <v>814</v>
      </c>
      <c r="N17" s="414" t="s">
        <v>813</v>
      </c>
    </row>
    <row r="18" spans="1:14" x14ac:dyDescent="0.25">
      <c r="A18" s="338">
        <v>14</v>
      </c>
      <c r="B18" s="332"/>
      <c r="C18" s="333"/>
      <c r="D18" s="333"/>
      <c r="E18" s="335" t="str">
        <f>IF(ISBLANK(B18),"",IF(ISBLANK(D18),NA(),E17+D18))</f>
        <v/>
      </c>
      <c r="F18" s="245" t="str">
        <f t="shared" si="0"/>
        <v/>
      </c>
      <c r="G18" s="245" t="str" cm="1">
        <f t="array" ref="G18">IF(ISBLANK(B18),"",IF(ISBLANK(C18),INDEX($C$5:$C$56,COUNT($C$5:$C$56)),C18)+IF(ISNA(E17),MAX($F$5:$F$56),E17))</f>
        <v/>
      </c>
      <c r="H18" s="245" t="str">
        <f t="shared" ref="H18:H56" si="6">IF(ISBLANK(B18),"",IF(AND(NOT(ISBLANK(D18)),ISBLANK(D56)),MAX($F$5:$F$56),H17+$M$20))</f>
        <v/>
      </c>
      <c r="I18" s="330" t="str">
        <f>IF(ISBLANK(B18),"",IF(OR(ISBLANK(H18),ISNA(H18)),"",H18))</f>
        <v/>
      </c>
      <c r="J18" s="330" t="str">
        <f>IF(ISBLANK(B18),"",IF(ISNA(J17),IF(AND(ISBLANK($D18),NOT(ISBLANK($D17))),$I17+J$4,J17+J$4),J17+J$4))</f>
        <v/>
      </c>
      <c r="K18" s="330" t="str">
        <f>IF(ISBLANK(B18),"",IF(ISNA(K17),IF(AND(ISBLANK($D18),NOT(ISBLANK($D17))),$I17+K$4,K17+K$4),K17+K$4))</f>
        <v/>
      </c>
      <c r="M18" s="415"/>
      <c r="N18" s="415"/>
    </row>
    <row r="19" spans="1:14" x14ac:dyDescent="0.25">
      <c r="A19" s="338">
        <v>15</v>
      </c>
      <c r="B19" s="332"/>
      <c r="C19" s="333"/>
      <c r="D19" s="333"/>
      <c r="E19" s="335" t="str">
        <f t="shared" ref="E19:E56" si="7">IF(ISBLANK(B19),"",IF(ISBLANK(D19),NA(),E18+D19))</f>
        <v/>
      </c>
      <c r="F19" s="245" t="str">
        <f t="shared" ref="F19:F56" si="8">IF(OR(ISBLANK(E19),ISNA(E19)),"",E19)</f>
        <v/>
      </c>
      <c r="G19" s="245" t="str" cm="1">
        <f t="array" ref="G19">IF(ISBLANK(B19),"",IF(ISBLANK(C19),INDEX($C$5:$C$56,COUNT($C$5:$C$56)),C19)+IF(ISNA(E18),MAX($F$5:$F$56),E18))</f>
        <v/>
      </c>
      <c r="H19" s="245" t="str">
        <f t="shared" si="6"/>
        <v/>
      </c>
      <c r="I19" s="330" t="str">
        <f t="shared" ref="I19:I56" si="9">IF(ISBLANK(B19),"",IF(OR(ISBLANK(H19),ISNA(H19)),"",H19))</f>
        <v/>
      </c>
      <c r="J19" s="330" t="str">
        <f t="shared" ref="J19:J56" si="10">IF(ISBLANK(B19),"",IF(ISNA(J18),IF(AND(ISBLANK($D19),NOT(ISBLANK($D18))),$I18+J$4,J18+J$4),J18+J$4))</f>
        <v/>
      </c>
      <c r="K19" s="330" t="str">
        <f t="shared" ref="K19:K56" si="11">IF(ISBLANK(B19),"",IF(ISNA(K18),IF(AND(ISBLANK($D19),NOT(ISBLANK($D18))),$I18+K$4,K18+K$4),K18+K$4))</f>
        <v/>
      </c>
      <c r="M19" s="416"/>
      <c r="N19" s="416"/>
    </row>
    <row r="20" spans="1:14" x14ac:dyDescent="0.25">
      <c r="A20" s="338">
        <v>16</v>
      </c>
      <c r="B20" s="332"/>
      <c r="C20" s="333"/>
      <c r="D20" s="333"/>
      <c r="E20" s="335" t="str">
        <f t="shared" si="7"/>
        <v/>
      </c>
      <c r="F20" s="245" t="str">
        <f t="shared" si="8"/>
        <v/>
      </c>
      <c r="G20" s="245" t="str" cm="1">
        <f t="array" ref="G20">IF(ISBLANK(B20),"",IF(ISBLANK(C20),INDEX($C$5:$C$56,COUNT($C$5:$C$56)),C20)+IF(ISNA(E19),MAX($F$5:$F$56),E19))</f>
        <v/>
      </c>
      <c r="H20" s="245" t="str">
        <f t="shared" si="6"/>
        <v/>
      </c>
      <c r="I20" s="330" t="str">
        <f t="shared" si="9"/>
        <v/>
      </c>
      <c r="J20" s="330" t="str">
        <f t="shared" si="10"/>
        <v/>
      </c>
      <c r="K20" s="330" t="str">
        <f t="shared" si="11"/>
        <v/>
      </c>
      <c r="M20" s="342" t="str">
        <f ca="1">IF(ISBLANK(M15),N10,M15)</f>
        <v/>
      </c>
      <c r="N20" s="342" t="str">
        <f ca="1">IF(ISBLANK(N15),O10,N15)</f>
        <v/>
      </c>
    </row>
    <row r="21" spans="1:14" hidden="1" x14ac:dyDescent="0.25">
      <c r="A21" s="338">
        <v>17</v>
      </c>
      <c r="B21" s="332"/>
      <c r="C21" s="333"/>
      <c r="D21" s="333"/>
      <c r="E21" s="335" t="str">
        <f t="shared" si="7"/>
        <v/>
      </c>
      <c r="F21" s="245" t="str">
        <f t="shared" si="8"/>
        <v/>
      </c>
      <c r="G21" s="245" t="str" cm="1">
        <f t="array" ref="G21">IF(ISBLANK(B21),"",IF(ISBLANK(C21),INDEX($C$5:$C$56,COUNT($C$5:$C$56)),C21)+IF(ISNA(E20),MAX($F$5:$F$56),E20))</f>
        <v/>
      </c>
      <c r="H21" s="245" t="str">
        <f t="shared" si="6"/>
        <v/>
      </c>
      <c r="I21" s="330" t="str">
        <f t="shared" si="9"/>
        <v/>
      </c>
      <c r="J21" s="330" t="str">
        <f t="shared" si="10"/>
        <v/>
      </c>
      <c r="K21" s="330" t="str">
        <f t="shared" si="11"/>
        <v/>
      </c>
    </row>
    <row r="22" spans="1:14" hidden="1" x14ac:dyDescent="0.25">
      <c r="A22" s="338">
        <v>18</v>
      </c>
      <c r="B22" s="332"/>
      <c r="C22" s="333"/>
      <c r="D22" s="333"/>
      <c r="E22" s="335" t="str">
        <f t="shared" si="7"/>
        <v/>
      </c>
      <c r="F22" s="245" t="str">
        <f t="shared" si="8"/>
        <v/>
      </c>
      <c r="G22" s="245" t="str" cm="1">
        <f t="array" ref="G22">IF(ISBLANK(B22),"",IF(ISBLANK(C22),INDEX($C$5:$C$56,COUNT($C$5:$C$56)),C22)+IF(ISNA(E21),MAX($F$5:$F$56),E21))</f>
        <v/>
      </c>
      <c r="H22" s="245" t="str">
        <f t="shared" si="6"/>
        <v/>
      </c>
      <c r="I22" s="330" t="str">
        <f t="shared" si="9"/>
        <v/>
      </c>
      <c r="J22" s="330" t="str">
        <f t="shared" si="10"/>
        <v/>
      </c>
      <c r="K22" s="330" t="str">
        <f t="shared" si="11"/>
        <v/>
      </c>
    </row>
    <row r="23" spans="1:14" hidden="1" x14ac:dyDescent="0.25">
      <c r="A23" s="338">
        <v>19</v>
      </c>
      <c r="B23" s="332"/>
      <c r="C23" s="333"/>
      <c r="D23" s="333"/>
      <c r="E23" s="335" t="str">
        <f t="shared" si="7"/>
        <v/>
      </c>
      <c r="F23" s="245" t="str">
        <f t="shared" si="8"/>
        <v/>
      </c>
      <c r="G23" s="245" t="str" cm="1">
        <f t="array" ref="G23">IF(ISBLANK(B23),"",IF(ISBLANK(C23),INDEX($C$5:$C$56,COUNT($C$5:$C$56)),C23)+IF(ISNA(E22),MAX($F$5:$F$56),E22))</f>
        <v/>
      </c>
      <c r="H23" s="245" t="str">
        <f t="shared" si="6"/>
        <v/>
      </c>
      <c r="I23" s="330" t="str">
        <f t="shared" si="9"/>
        <v/>
      </c>
      <c r="J23" s="330" t="str">
        <f t="shared" si="10"/>
        <v/>
      </c>
      <c r="K23" s="330" t="str">
        <f t="shared" si="11"/>
        <v/>
      </c>
    </row>
    <row r="24" spans="1:14" hidden="1" x14ac:dyDescent="0.25">
      <c r="A24" s="338">
        <v>20</v>
      </c>
      <c r="B24" s="332"/>
      <c r="C24" s="333"/>
      <c r="D24" s="333"/>
      <c r="E24" s="335" t="str">
        <f t="shared" si="7"/>
        <v/>
      </c>
      <c r="F24" s="245" t="str">
        <f t="shared" si="8"/>
        <v/>
      </c>
      <c r="G24" s="245" t="str" cm="1">
        <f t="array" ref="G24">IF(ISBLANK(B24),"",IF(ISBLANK(C24),INDEX($C$5:$C$56,COUNT($C$5:$C$56)),C24)+IF(ISNA(E23),MAX($F$5:$F$56),E23))</f>
        <v/>
      </c>
      <c r="H24" s="245" t="str">
        <f t="shared" si="6"/>
        <v/>
      </c>
      <c r="I24" s="330" t="str">
        <f t="shared" si="9"/>
        <v/>
      </c>
      <c r="J24" s="330" t="str">
        <f t="shared" si="10"/>
        <v/>
      </c>
      <c r="K24" s="330" t="str">
        <f t="shared" si="11"/>
        <v/>
      </c>
    </row>
    <row r="25" spans="1:14" hidden="1" x14ac:dyDescent="0.25">
      <c r="A25" s="338">
        <v>21</v>
      </c>
      <c r="B25" s="332"/>
      <c r="C25" s="333"/>
      <c r="D25" s="333"/>
      <c r="E25" s="335" t="str">
        <f t="shared" si="7"/>
        <v/>
      </c>
      <c r="F25" s="245" t="str">
        <f t="shared" si="8"/>
        <v/>
      </c>
      <c r="G25" s="245" t="str" cm="1">
        <f t="array" ref="G25">IF(ISBLANK(B25),"",IF(ISBLANK(C25),INDEX($C$5:$C$56,COUNT($C$5:$C$56)),C25)+IF(ISNA(E24),MAX($F$5:$F$56),E24))</f>
        <v/>
      </c>
      <c r="H25" s="245" t="str">
        <f t="shared" si="6"/>
        <v/>
      </c>
      <c r="I25" s="330" t="str">
        <f t="shared" si="9"/>
        <v/>
      </c>
      <c r="J25" s="330" t="str">
        <f t="shared" si="10"/>
        <v/>
      </c>
      <c r="K25" s="330" t="str">
        <f t="shared" si="11"/>
        <v/>
      </c>
    </row>
    <row r="26" spans="1:14" hidden="1" x14ac:dyDescent="0.25">
      <c r="A26" s="338">
        <v>22</v>
      </c>
      <c r="B26" s="332"/>
      <c r="C26" s="333"/>
      <c r="D26" s="333"/>
      <c r="E26" s="335" t="str">
        <f t="shared" si="7"/>
        <v/>
      </c>
      <c r="F26" s="245" t="str">
        <f t="shared" si="8"/>
        <v/>
      </c>
      <c r="G26" s="245" t="str" cm="1">
        <f t="array" ref="G26">IF(ISBLANK(B26),"",IF(ISBLANK(C26),INDEX($C$5:$C$56,COUNT($C$5:$C$56)),C26)+IF(ISNA(E25),MAX($F$5:$F$56),E25))</f>
        <v/>
      </c>
      <c r="H26" s="245" t="str">
        <f t="shared" si="6"/>
        <v/>
      </c>
      <c r="I26" s="330" t="str">
        <f t="shared" si="9"/>
        <v/>
      </c>
      <c r="J26" s="330" t="str">
        <f t="shared" si="10"/>
        <v/>
      </c>
      <c r="K26" s="330" t="str">
        <f t="shared" si="11"/>
        <v/>
      </c>
    </row>
    <row r="27" spans="1:14" hidden="1" x14ac:dyDescent="0.25">
      <c r="A27" s="338">
        <v>23</v>
      </c>
      <c r="B27" s="332"/>
      <c r="C27" s="333"/>
      <c r="D27" s="333"/>
      <c r="E27" s="335" t="str">
        <f t="shared" si="7"/>
        <v/>
      </c>
      <c r="F27" s="245" t="str">
        <f t="shared" si="8"/>
        <v/>
      </c>
      <c r="G27" s="245" t="str" cm="1">
        <f t="array" ref="G27">IF(ISBLANK(B27),"",IF(ISBLANK(C27),INDEX($C$5:$C$56,COUNT($C$5:$C$56)),C27)+IF(ISNA(E26),MAX($F$5:$F$56),E26))</f>
        <v/>
      </c>
      <c r="H27" s="245" t="str">
        <f t="shared" si="6"/>
        <v/>
      </c>
      <c r="I27" s="330" t="str">
        <f t="shared" si="9"/>
        <v/>
      </c>
      <c r="J27" s="330" t="str">
        <f t="shared" si="10"/>
        <v/>
      </c>
      <c r="K27" s="330" t="str">
        <f t="shared" si="11"/>
        <v/>
      </c>
    </row>
    <row r="28" spans="1:14" hidden="1" x14ac:dyDescent="0.25">
      <c r="A28" s="338">
        <v>24</v>
      </c>
      <c r="B28" s="332"/>
      <c r="C28" s="333"/>
      <c r="D28" s="333"/>
      <c r="E28" s="335" t="str">
        <f t="shared" si="7"/>
        <v/>
      </c>
      <c r="F28" s="245" t="str">
        <f t="shared" si="8"/>
        <v/>
      </c>
      <c r="G28" s="245" t="str" cm="1">
        <f t="array" ref="G28">IF(ISBLANK(B28),"",IF(ISBLANK(C28),INDEX($C$5:$C$56,COUNT($C$5:$C$56)),C28)+IF(ISNA(E27),MAX($F$5:$F$56),E27))</f>
        <v/>
      </c>
      <c r="H28" s="245" t="str">
        <f t="shared" si="6"/>
        <v/>
      </c>
      <c r="I28" s="330" t="str">
        <f t="shared" si="9"/>
        <v/>
      </c>
      <c r="J28" s="330" t="str">
        <f t="shared" si="10"/>
        <v/>
      </c>
      <c r="K28" s="330" t="str">
        <f t="shared" si="11"/>
        <v/>
      </c>
    </row>
    <row r="29" spans="1:14" hidden="1" x14ac:dyDescent="0.25">
      <c r="A29" s="338">
        <v>25</v>
      </c>
      <c r="B29" s="332"/>
      <c r="C29" s="333"/>
      <c r="D29" s="333"/>
      <c r="E29" s="335" t="str">
        <f t="shared" si="7"/>
        <v/>
      </c>
      <c r="F29" s="245" t="str">
        <f t="shared" si="8"/>
        <v/>
      </c>
      <c r="G29" s="245" t="str" cm="1">
        <f t="array" ref="G29">IF(ISBLANK(B29),"",IF(ISBLANK(C29),INDEX($C$5:$C$56,COUNT($C$5:$C$56)),C29)+IF(ISNA(E28),MAX($F$5:$F$56),E28))</f>
        <v/>
      </c>
      <c r="H29" s="245" t="str">
        <f t="shared" si="6"/>
        <v/>
      </c>
      <c r="I29" s="330" t="str">
        <f t="shared" si="9"/>
        <v/>
      </c>
      <c r="J29" s="330" t="str">
        <f t="shared" si="10"/>
        <v/>
      </c>
      <c r="K29" s="330" t="str">
        <f t="shared" si="11"/>
        <v/>
      </c>
    </row>
    <row r="30" spans="1:14" hidden="1" x14ac:dyDescent="0.25">
      <c r="A30" s="338">
        <v>26</v>
      </c>
      <c r="B30" s="332"/>
      <c r="C30" s="333"/>
      <c r="D30" s="333"/>
      <c r="E30" s="335" t="str">
        <f t="shared" si="7"/>
        <v/>
      </c>
      <c r="F30" s="245" t="str">
        <f t="shared" si="8"/>
        <v/>
      </c>
      <c r="G30" s="245" t="str" cm="1">
        <f t="array" ref="G30">IF(ISBLANK(B30),"",IF(ISBLANK(C30),INDEX($C$5:$C$56,COUNT($C$5:$C$56)),C30)+IF(ISNA(E29),MAX($F$5:$F$56),E29))</f>
        <v/>
      </c>
      <c r="H30" s="245" t="str">
        <f t="shared" si="6"/>
        <v/>
      </c>
      <c r="I30" s="330" t="str">
        <f t="shared" si="9"/>
        <v/>
      </c>
      <c r="J30" s="330" t="str">
        <f t="shared" si="10"/>
        <v/>
      </c>
      <c r="K30" s="330" t="str">
        <f t="shared" si="11"/>
        <v/>
      </c>
    </row>
    <row r="31" spans="1:14" hidden="1" x14ac:dyDescent="0.25">
      <c r="A31" s="338">
        <v>27</v>
      </c>
      <c r="B31" s="332"/>
      <c r="C31" s="333"/>
      <c r="D31" s="333"/>
      <c r="E31" s="335" t="str">
        <f t="shared" si="7"/>
        <v/>
      </c>
      <c r="F31" s="245" t="str">
        <f t="shared" si="8"/>
        <v/>
      </c>
      <c r="G31" s="245" t="str" cm="1">
        <f t="array" ref="G31">IF(ISBLANK(B31),"",IF(ISBLANK(C31),INDEX($C$5:$C$56,COUNT($C$5:$C$56)),C31)+IF(ISNA(E30),MAX($F$5:$F$56),E30))</f>
        <v/>
      </c>
      <c r="H31" s="245" t="str">
        <f t="shared" si="6"/>
        <v/>
      </c>
      <c r="I31" s="330" t="str">
        <f t="shared" si="9"/>
        <v/>
      </c>
      <c r="J31" s="330" t="str">
        <f t="shared" si="10"/>
        <v/>
      </c>
      <c r="K31" s="330" t="str">
        <f t="shared" si="11"/>
        <v/>
      </c>
    </row>
    <row r="32" spans="1:14" hidden="1" x14ac:dyDescent="0.25">
      <c r="A32" s="338">
        <v>28</v>
      </c>
      <c r="B32" s="332"/>
      <c r="C32" s="333"/>
      <c r="D32" s="333"/>
      <c r="E32" s="335" t="str">
        <f t="shared" si="7"/>
        <v/>
      </c>
      <c r="F32" s="245" t="str">
        <f t="shared" si="8"/>
        <v/>
      </c>
      <c r="G32" s="245" t="str" cm="1">
        <f t="array" ref="G32">IF(ISBLANK(B32),"",IF(ISBLANK(C32),INDEX($C$5:$C$56,COUNT($C$5:$C$56)),C32)+IF(ISNA(E31),MAX($F$5:$F$56),E31))</f>
        <v/>
      </c>
      <c r="H32" s="245" t="str">
        <f t="shared" si="6"/>
        <v/>
      </c>
      <c r="I32" s="330" t="str">
        <f t="shared" si="9"/>
        <v/>
      </c>
      <c r="J32" s="330" t="str">
        <f t="shared" si="10"/>
        <v/>
      </c>
      <c r="K32" s="330" t="str">
        <f t="shared" si="11"/>
        <v/>
      </c>
    </row>
    <row r="33" spans="1:11" hidden="1" x14ac:dyDescent="0.25">
      <c r="A33" s="338">
        <v>29</v>
      </c>
      <c r="B33" s="332"/>
      <c r="C33" s="333"/>
      <c r="D33" s="333"/>
      <c r="E33" s="335" t="str">
        <f t="shared" si="7"/>
        <v/>
      </c>
      <c r="F33" s="245" t="str">
        <f t="shared" si="8"/>
        <v/>
      </c>
      <c r="G33" s="245" t="str" cm="1">
        <f t="array" ref="G33">IF(ISBLANK(B33),"",IF(ISBLANK(C33),INDEX($C$5:$C$56,COUNT($C$5:$C$56)),C33)+IF(ISNA(E32),MAX($F$5:$F$56),E32))</f>
        <v/>
      </c>
      <c r="H33" s="245" t="str">
        <f t="shared" si="6"/>
        <v/>
      </c>
      <c r="I33" s="330" t="str">
        <f t="shared" si="9"/>
        <v/>
      </c>
      <c r="J33" s="330" t="str">
        <f t="shared" si="10"/>
        <v/>
      </c>
      <c r="K33" s="330" t="str">
        <f t="shared" si="11"/>
        <v/>
      </c>
    </row>
    <row r="34" spans="1:11" hidden="1" x14ac:dyDescent="0.25">
      <c r="A34" s="338">
        <v>30</v>
      </c>
      <c r="B34" s="332"/>
      <c r="C34" s="333"/>
      <c r="D34" s="333"/>
      <c r="E34" s="335" t="str">
        <f t="shared" si="7"/>
        <v/>
      </c>
      <c r="F34" s="245" t="str">
        <f t="shared" si="8"/>
        <v/>
      </c>
      <c r="G34" s="245" t="str" cm="1">
        <f t="array" ref="G34">IF(ISBLANK(B34),"",IF(ISBLANK(C34),INDEX($C$5:$C$56,COUNT($C$5:$C$56)),C34)+IF(ISNA(E33),MAX($F$5:$F$56),E33))</f>
        <v/>
      </c>
      <c r="H34" s="245" t="str">
        <f t="shared" si="6"/>
        <v/>
      </c>
      <c r="I34" s="330" t="str">
        <f t="shared" si="9"/>
        <v/>
      </c>
      <c r="J34" s="330" t="str">
        <f t="shared" si="10"/>
        <v/>
      </c>
      <c r="K34" s="330" t="str">
        <f t="shared" si="11"/>
        <v/>
      </c>
    </row>
    <row r="35" spans="1:11" hidden="1" x14ac:dyDescent="0.25">
      <c r="A35" s="338">
        <v>31</v>
      </c>
      <c r="B35" s="332"/>
      <c r="C35" s="333"/>
      <c r="D35" s="333"/>
      <c r="E35" s="335" t="str">
        <f t="shared" si="7"/>
        <v/>
      </c>
      <c r="F35" s="245" t="str">
        <f t="shared" si="8"/>
        <v/>
      </c>
      <c r="G35" s="245" t="str" cm="1">
        <f t="array" ref="G35">IF(ISBLANK(B35),"",IF(ISBLANK(C35),INDEX($C$5:$C$56,COUNT($C$5:$C$56)),C35)+IF(ISNA(E34),MAX($F$5:$F$56),E34))</f>
        <v/>
      </c>
      <c r="H35" s="245" t="str">
        <f t="shared" si="6"/>
        <v/>
      </c>
      <c r="I35" s="330" t="str">
        <f t="shared" si="9"/>
        <v/>
      </c>
      <c r="J35" s="330" t="str">
        <f t="shared" si="10"/>
        <v/>
      </c>
      <c r="K35" s="330" t="str">
        <f t="shared" si="11"/>
        <v/>
      </c>
    </row>
    <row r="36" spans="1:11" hidden="1" x14ac:dyDescent="0.25">
      <c r="A36" s="338">
        <v>32</v>
      </c>
      <c r="B36" s="332"/>
      <c r="C36" s="333"/>
      <c r="D36" s="333"/>
      <c r="E36" s="335" t="str">
        <f t="shared" si="7"/>
        <v/>
      </c>
      <c r="F36" s="245" t="str">
        <f t="shared" si="8"/>
        <v/>
      </c>
      <c r="G36" s="245" t="str" cm="1">
        <f t="array" ref="G36">IF(ISBLANK(B36),"",IF(ISBLANK(C36),INDEX($C$5:$C$56,COUNT($C$5:$C$56)),C36)+IF(ISNA(E35),MAX($F$5:$F$56),E35))</f>
        <v/>
      </c>
      <c r="H36" s="245" t="str">
        <f t="shared" si="6"/>
        <v/>
      </c>
      <c r="I36" s="330" t="str">
        <f t="shared" si="9"/>
        <v/>
      </c>
      <c r="J36" s="330" t="str">
        <f t="shared" si="10"/>
        <v/>
      </c>
      <c r="K36" s="330" t="str">
        <f t="shared" si="11"/>
        <v/>
      </c>
    </row>
    <row r="37" spans="1:11" hidden="1" x14ac:dyDescent="0.25">
      <c r="A37" s="338">
        <v>33</v>
      </c>
      <c r="B37" s="332"/>
      <c r="C37" s="333"/>
      <c r="D37" s="333"/>
      <c r="E37" s="335" t="str">
        <f t="shared" si="7"/>
        <v/>
      </c>
      <c r="F37" s="245" t="str">
        <f t="shared" si="8"/>
        <v/>
      </c>
      <c r="G37" s="245" t="str" cm="1">
        <f t="array" ref="G37">IF(ISBLANK(B37),"",IF(ISBLANK(C37),INDEX($C$5:$C$56,COUNT($C$5:$C$56)),C37)+IF(ISNA(E36),MAX($F$5:$F$56),E36))</f>
        <v/>
      </c>
      <c r="H37" s="245" t="str">
        <f t="shared" si="6"/>
        <v/>
      </c>
      <c r="I37" s="330" t="str">
        <f t="shared" si="9"/>
        <v/>
      </c>
      <c r="J37" s="330" t="str">
        <f t="shared" si="10"/>
        <v/>
      </c>
      <c r="K37" s="330" t="str">
        <f t="shared" si="11"/>
        <v/>
      </c>
    </row>
    <row r="38" spans="1:11" hidden="1" x14ac:dyDescent="0.25">
      <c r="A38" s="338">
        <v>34</v>
      </c>
      <c r="B38" s="332"/>
      <c r="C38" s="333"/>
      <c r="D38" s="333"/>
      <c r="E38" s="335" t="str">
        <f t="shared" si="7"/>
        <v/>
      </c>
      <c r="F38" s="245" t="str">
        <f t="shared" si="8"/>
        <v/>
      </c>
      <c r="G38" s="245" t="str" cm="1">
        <f t="array" ref="G38">IF(ISBLANK(B38),"",IF(ISBLANK(C38),INDEX($C$5:$C$56,COUNT($C$5:$C$56)),C38)+IF(ISNA(E37),MAX($F$5:$F$56),E37))</f>
        <v/>
      </c>
      <c r="H38" s="245" t="str">
        <f t="shared" si="6"/>
        <v/>
      </c>
      <c r="I38" s="330" t="str">
        <f t="shared" si="9"/>
        <v/>
      </c>
      <c r="J38" s="330" t="str">
        <f t="shared" si="10"/>
        <v/>
      </c>
      <c r="K38" s="330" t="str">
        <f t="shared" si="11"/>
        <v/>
      </c>
    </row>
    <row r="39" spans="1:11" hidden="1" x14ac:dyDescent="0.25">
      <c r="A39" s="338">
        <v>35</v>
      </c>
      <c r="B39" s="332"/>
      <c r="C39" s="333"/>
      <c r="D39" s="333"/>
      <c r="E39" s="335" t="str">
        <f t="shared" si="7"/>
        <v/>
      </c>
      <c r="F39" s="245" t="str">
        <f t="shared" si="8"/>
        <v/>
      </c>
      <c r="G39" s="245" t="str" cm="1">
        <f t="array" ref="G39">IF(ISBLANK(B39),"",IF(ISBLANK(C39),INDEX($C$5:$C$56,COUNT($C$5:$C$56)),C39)+IF(ISNA(E38),MAX($F$5:$F$56),E38))</f>
        <v/>
      </c>
      <c r="H39" s="245" t="str">
        <f t="shared" si="6"/>
        <v/>
      </c>
      <c r="I39" s="330" t="str">
        <f t="shared" si="9"/>
        <v/>
      </c>
      <c r="J39" s="330" t="str">
        <f t="shared" si="10"/>
        <v/>
      </c>
      <c r="K39" s="330" t="str">
        <f t="shared" si="11"/>
        <v/>
      </c>
    </row>
    <row r="40" spans="1:11" hidden="1" x14ac:dyDescent="0.25">
      <c r="A40" s="338">
        <v>36</v>
      </c>
      <c r="B40" s="332"/>
      <c r="C40" s="333"/>
      <c r="D40" s="333"/>
      <c r="E40" s="335" t="str">
        <f t="shared" si="7"/>
        <v/>
      </c>
      <c r="F40" s="245" t="str">
        <f t="shared" si="8"/>
        <v/>
      </c>
      <c r="G40" s="245" t="str" cm="1">
        <f t="array" ref="G40">IF(ISBLANK(B40),"",IF(ISBLANK(C40),INDEX($C$5:$C$56,COUNT($C$5:$C$56)),C40)+IF(ISNA(E39),MAX($F$5:$F$56),E39))</f>
        <v/>
      </c>
      <c r="H40" s="245" t="str">
        <f t="shared" si="6"/>
        <v/>
      </c>
      <c r="I40" s="330" t="str">
        <f t="shared" si="9"/>
        <v/>
      </c>
      <c r="J40" s="330" t="str">
        <f t="shared" si="10"/>
        <v/>
      </c>
      <c r="K40" s="330" t="str">
        <f t="shared" si="11"/>
        <v/>
      </c>
    </row>
    <row r="41" spans="1:11" hidden="1" x14ac:dyDescent="0.25">
      <c r="A41" s="338">
        <v>37</v>
      </c>
      <c r="B41" s="332"/>
      <c r="C41" s="333"/>
      <c r="D41" s="333"/>
      <c r="E41" s="335" t="str">
        <f t="shared" si="7"/>
        <v/>
      </c>
      <c r="F41" s="245" t="str">
        <f t="shared" si="8"/>
        <v/>
      </c>
      <c r="G41" s="245" t="str" cm="1">
        <f t="array" ref="G41">IF(ISBLANK(B41),"",IF(ISBLANK(C41),INDEX($C$5:$C$56,COUNT($C$5:$C$56)),C41)+IF(ISNA(E40),MAX($F$5:$F$56),E40))</f>
        <v/>
      </c>
      <c r="H41" s="245" t="str">
        <f t="shared" si="6"/>
        <v/>
      </c>
      <c r="I41" s="330" t="str">
        <f t="shared" si="9"/>
        <v/>
      </c>
      <c r="J41" s="330" t="str">
        <f t="shared" si="10"/>
        <v/>
      </c>
      <c r="K41" s="330" t="str">
        <f t="shared" si="11"/>
        <v/>
      </c>
    </row>
    <row r="42" spans="1:11" hidden="1" x14ac:dyDescent="0.25">
      <c r="A42" s="338">
        <v>38</v>
      </c>
      <c r="B42" s="332"/>
      <c r="C42" s="333"/>
      <c r="D42" s="333"/>
      <c r="E42" s="335" t="str">
        <f t="shared" si="7"/>
        <v/>
      </c>
      <c r="F42" s="245" t="str">
        <f t="shared" si="8"/>
        <v/>
      </c>
      <c r="G42" s="245" t="str" cm="1">
        <f t="array" ref="G42">IF(ISBLANK(B42),"",IF(ISBLANK(C42),INDEX($C$5:$C$56,COUNT($C$5:$C$56)),C42)+IF(ISNA(E41),MAX($F$5:$F$56),E41))</f>
        <v/>
      </c>
      <c r="H42" s="245" t="str">
        <f t="shared" si="6"/>
        <v/>
      </c>
      <c r="I42" s="330" t="str">
        <f t="shared" si="9"/>
        <v/>
      </c>
      <c r="J42" s="330" t="str">
        <f t="shared" si="10"/>
        <v/>
      </c>
      <c r="K42" s="330" t="str">
        <f t="shared" si="11"/>
        <v/>
      </c>
    </row>
    <row r="43" spans="1:11" hidden="1" x14ac:dyDescent="0.25">
      <c r="A43" s="338">
        <v>39</v>
      </c>
      <c r="B43" s="332"/>
      <c r="C43" s="333"/>
      <c r="D43" s="333"/>
      <c r="E43" s="335" t="str">
        <f t="shared" si="7"/>
        <v/>
      </c>
      <c r="F43" s="245" t="str">
        <f t="shared" si="8"/>
        <v/>
      </c>
      <c r="G43" s="245" t="str" cm="1">
        <f t="array" ref="G43">IF(ISBLANK(B43),"",IF(ISBLANK(C43),INDEX($C$5:$C$56,COUNT($C$5:$C$56)),C43)+IF(ISNA(E42),MAX($F$5:$F$56),E42))</f>
        <v/>
      </c>
      <c r="H43" s="245" t="str">
        <f t="shared" si="6"/>
        <v/>
      </c>
      <c r="I43" s="330" t="str">
        <f t="shared" si="9"/>
        <v/>
      </c>
      <c r="J43" s="330" t="str">
        <f t="shared" si="10"/>
        <v/>
      </c>
      <c r="K43" s="330" t="str">
        <f t="shared" si="11"/>
        <v/>
      </c>
    </row>
    <row r="44" spans="1:11" hidden="1" x14ac:dyDescent="0.25">
      <c r="A44" s="338">
        <v>40</v>
      </c>
      <c r="B44" s="332"/>
      <c r="C44" s="333"/>
      <c r="D44" s="333"/>
      <c r="E44" s="335" t="str">
        <f t="shared" si="7"/>
        <v/>
      </c>
      <c r="F44" s="245" t="str">
        <f t="shared" si="8"/>
        <v/>
      </c>
      <c r="G44" s="245" t="str" cm="1">
        <f t="array" ref="G44">IF(ISBLANK(B44),"",IF(ISBLANK(C44),INDEX($C$5:$C$56,COUNT($C$5:$C$56)),C44)+IF(ISNA(E43),MAX($F$5:$F$56),E43))</f>
        <v/>
      </c>
      <c r="H44" s="245" t="str">
        <f t="shared" si="6"/>
        <v/>
      </c>
      <c r="I44" s="330" t="str">
        <f t="shared" si="9"/>
        <v/>
      </c>
      <c r="J44" s="330" t="str">
        <f t="shared" si="10"/>
        <v/>
      </c>
      <c r="K44" s="330" t="str">
        <f t="shared" si="11"/>
        <v/>
      </c>
    </row>
    <row r="45" spans="1:11" hidden="1" x14ac:dyDescent="0.25">
      <c r="A45" s="338">
        <v>41</v>
      </c>
      <c r="B45" s="332"/>
      <c r="C45" s="333"/>
      <c r="D45" s="333"/>
      <c r="E45" s="335" t="str">
        <f t="shared" si="7"/>
        <v/>
      </c>
      <c r="F45" s="245" t="str">
        <f t="shared" si="8"/>
        <v/>
      </c>
      <c r="G45" s="245" t="str" cm="1">
        <f t="array" ref="G45">IF(ISBLANK(B45),"",IF(ISBLANK(C45),INDEX($C$5:$C$56,COUNT($C$5:$C$56)),C45)+IF(ISNA(E44),MAX($F$5:$F$56),E44))</f>
        <v/>
      </c>
      <c r="H45" s="245" t="str">
        <f t="shared" si="6"/>
        <v/>
      </c>
      <c r="I45" s="330" t="str">
        <f t="shared" si="9"/>
        <v/>
      </c>
      <c r="J45" s="330" t="str">
        <f t="shared" si="10"/>
        <v/>
      </c>
      <c r="K45" s="330" t="str">
        <f t="shared" si="11"/>
        <v/>
      </c>
    </row>
    <row r="46" spans="1:11" hidden="1" x14ac:dyDescent="0.25">
      <c r="A46" s="338">
        <v>42</v>
      </c>
      <c r="B46" s="332"/>
      <c r="C46" s="333"/>
      <c r="D46" s="333"/>
      <c r="E46" s="335" t="str">
        <f t="shared" si="7"/>
        <v/>
      </c>
      <c r="F46" s="245" t="str">
        <f t="shared" si="8"/>
        <v/>
      </c>
      <c r="G46" s="245" t="str" cm="1">
        <f t="array" ref="G46">IF(ISBLANK(B46),"",IF(ISBLANK(C46),INDEX($C$5:$C$56,COUNT($C$5:$C$56)),C46)+IF(ISNA(E45),MAX($F$5:$F$56),E45))</f>
        <v/>
      </c>
      <c r="H46" s="245" t="str">
        <f t="shared" si="6"/>
        <v/>
      </c>
      <c r="I46" s="330" t="str">
        <f t="shared" si="9"/>
        <v/>
      </c>
      <c r="J46" s="330" t="str">
        <f t="shared" si="10"/>
        <v/>
      </c>
      <c r="K46" s="330" t="str">
        <f t="shared" si="11"/>
        <v/>
      </c>
    </row>
    <row r="47" spans="1:11" hidden="1" x14ac:dyDescent="0.25">
      <c r="A47" s="338">
        <v>43</v>
      </c>
      <c r="B47" s="332"/>
      <c r="C47" s="333"/>
      <c r="D47" s="333"/>
      <c r="E47" s="335" t="str">
        <f t="shared" si="7"/>
        <v/>
      </c>
      <c r="F47" s="245" t="str">
        <f t="shared" si="8"/>
        <v/>
      </c>
      <c r="G47" s="245" t="str" cm="1">
        <f t="array" ref="G47">IF(ISBLANK(B47),"",IF(ISBLANK(C47),INDEX($C$5:$C$56,COUNT($C$5:$C$56)),C47)+IF(ISNA(E46),MAX($F$5:$F$56),E46))</f>
        <v/>
      </c>
      <c r="H47" s="245" t="str">
        <f t="shared" si="6"/>
        <v/>
      </c>
      <c r="I47" s="330" t="str">
        <f t="shared" si="9"/>
        <v/>
      </c>
      <c r="J47" s="330" t="str">
        <f t="shared" si="10"/>
        <v/>
      </c>
      <c r="K47" s="330" t="str">
        <f t="shared" si="11"/>
        <v/>
      </c>
    </row>
    <row r="48" spans="1:11" hidden="1" x14ac:dyDescent="0.25">
      <c r="A48" s="338">
        <v>44</v>
      </c>
      <c r="B48" s="332"/>
      <c r="C48" s="333"/>
      <c r="D48" s="333"/>
      <c r="E48" s="335" t="str">
        <f t="shared" si="7"/>
        <v/>
      </c>
      <c r="F48" s="245" t="str">
        <f t="shared" si="8"/>
        <v/>
      </c>
      <c r="G48" s="245" t="str" cm="1">
        <f t="array" ref="G48">IF(ISBLANK(B48),"",IF(ISBLANK(C48),INDEX($C$5:$C$56,COUNT($C$5:$C$56)),C48)+IF(ISNA(E47),MAX($F$5:$F$56),E47))</f>
        <v/>
      </c>
      <c r="H48" s="245" t="str">
        <f t="shared" si="6"/>
        <v/>
      </c>
      <c r="I48" s="330" t="str">
        <f t="shared" si="9"/>
        <v/>
      </c>
      <c r="J48" s="330" t="str">
        <f t="shared" si="10"/>
        <v/>
      </c>
      <c r="K48" s="330" t="str">
        <f t="shared" si="11"/>
        <v/>
      </c>
    </row>
    <row r="49" spans="1:11" hidden="1" x14ac:dyDescent="0.25">
      <c r="A49" s="338">
        <v>45</v>
      </c>
      <c r="B49" s="332"/>
      <c r="C49" s="333"/>
      <c r="D49" s="333"/>
      <c r="E49" s="335" t="str">
        <f t="shared" si="7"/>
        <v/>
      </c>
      <c r="F49" s="245" t="str">
        <f t="shared" si="8"/>
        <v/>
      </c>
      <c r="G49" s="245" t="str" cm="1">
        <f t="array" ref="G49">IF(ISBLANK(B49),"",IF(ISBLANK(C49),INDEX($C$5:$C$56,COUNT($C$5:$C$56)),C49)+IF(ISNA(E48),MAX($F$5:$F$56),E48))</f>
        <v/>
      </c>
      <c r="H49" s="245" t="str">
        <f t="shared" si="6"/>
        <v/>
      </c>
      <c r="I49" s="330" t="str">
        <f t="shared" si="9"/>
        <v/>
      </c>
      <c r="J49" s="330" t="str">
        <f t="shared" si="10"/>
        <v/>
      </c>
      <c r="K49" s="330" t="str">
        <f t="shared" si="11"/>
        <v/>
      </c>
    </row>
    <row r="50" spans="1:11" hidden="1" x14ac:dyDescent="0.25">
      <c r="A50" s="338">
        <v>46</v>
      </c>
      <c r="B50" s="332"/>
      <c r="C50" s="333"/>
      <c r="D50" s="333"/>
      <c r="E50" s="335" t="str">
        <f t="shared" si="7"/>
        <v/>
      </c>
      <c r="F50" s="245" t="str">
        <f t="shared" si="8"/>
        <v/>
      </c>
      <c r="G50" s="245" t="str" cm="1">
        <f t="array" ref="G50">IF(ISBLANK(B50),"",IF(ISBLANK(C50),INDEX($C$5:$C$56,COUNT($C$5:$C$56)),C50)+IF(ISNA(E49),MAX($F$5:$F$56),E49))</f>
        <v/>
      </c>
      <c r="H50" s="245" t="str">
        <f t="shared" si="6"/>
        <v/>
      </c>
      <c r="I50" s="330" t="str">
        <f t="shared" si="9"/>
        <v/>
      </c>
      <c r="J50" s="330" t="str">
        <f t="shared" si="10"/>
        <v/>
      </c>
      <c r="K50" s="330" t="str">
        <f t="shared" si="11"/>
        <v/>
      </c>
    </row>
    <row r="51" spans="1:11" hidden="1" x14ac:dyDescent="0.25">
      <c r="A51" s="338">
        <v>47</v>
      </c>
      <c r="B51" s="332"/>
      <c r="C51" s="333"/>
      <c r="D51" s="333"/>
      <c r="E51" s="335" t="str">
        <f t="shared" si="7"/>
        <v/>
      </c>
      <c r="F51" s="245" t="str">
        <f t="shared" si="8"/>
        <v/>
      </c>
      <c r="G51" s="245" t="str" cm="1">
        <f t="array" ref="G51">IF(ISBLANK(B51),"",IF(ISBLANK(C51),INDEX($C$5:$C$56,COUNT($C$5:$C$56)),C51)+IF(ISNA(E50),MAX($F$5:$F$56),E50))</f>
        <v/>
      </c>
      <c r="H51" s="245" t="str">
        <f t="shared" si="6"/>
        <v/>
      </c>
      <c r="I51" s="330" t="str">
        <f t="shared" si="9"/>
        <v/>
      </c>
      <c r="J51" s="330" t="str">
        <f t="shared" si="10"/>
        <v/>
      </c>
      <c r="K51" s="330" t="str">
        <f t="shared" si="11"/>
        <v/>
      </c>
    </row>
    <row r="52" spans="1:11" hidden="1" x14ac:dyDescent="0.25">
      <c r="A52" s="338">
        <v>48</v>
      </c>
      <c r="B52" s="332"/>
      <c r="C52" s="333"/>
      <c r="D52" s="333"/>
      <c r="E52" s="335" t="str">
        <f t="shared" si="7"/>
        <v/>
      </c>
      <c r="F52" s="245" t="str">
        <f t="shared" si="8"/>
        <v/>
      </c>
      <c r="G52" s="245" t="str" cm="1">
        <f t="array" ref="G52">IF(ISBLANK(B52),"",IF(ISBLANK(C52),INDEX($C$5:$C$56,COUNT($C$5:$C$56)),C52)+IF(ISNA(E51),MAX($F$5:$F$56),E51))</f>
        <v/>
      </c>
      <c r="H52" s="245" t="str">
        <f t="shared" si="6"/>
        <v/>
      </c>
      <c r="I52" s="330" t="str">
        <f t="shared" si="9"/>
        <v/>
      </c>
      <c r="J52" s="330" t="str">
        <f t="shared" si="10"/>
        <v/>
      </c>
      <c r="K52" s="330" t="str">
        <f t="shared" si="11"/>
        <v/>
      </c>
    </row>
    <row r="53" spans="1:11" hidden="1" x14ac:dyDescent="0.25">
      <c r="A53" s="338">
        <v>49</v>
      </c>
      <c r="B53" s="332"/>
      <c r="C53" s="333"/>
      <c r="D53" s="333"/>
      <c r="E53" s="335" t="str">
        <f t="shared" si="7"/>
        <v/>
      </c>
      <c r="F53" s="245" t="str">
        <f t="shared" si="8"/>
        <v/>
      </c>
      <c r="G53" s="245" t="str" cm="1">
        <f t="array" ref="G53">IF(ISBLANK(B53),"",IF(ISBLANK(C53),INDEX($C$5:$C$56,COUNT($C$5:$C$56)),C53)+IF(ISNA(E52),MAX($F$5:$F$56),E52))</f>
        <v/>
      </c>
      <c r="H53" s="245" t="str">
        <f t="shared" si="6"/>
        <v/>
      </c>
      <c r="I53" s="330" t="str">
        <f t="shared" si="9"/>
        <v/>
      </c>
      <c r="J53" s="330" t="str">
        <f t="shared" si="10"/>
        <v/>
      </c>
      <c r="K53" s="330" t="str">
        <f t="shared" si="11"/>
        <v/>
      </c>
    </row>
    <row r="54" spans="1:11" hidden="1" x14ac:dyDescent="0.25">
      <c r="A54" s="338">
        <v>50</v>
      </c>
      <c r="B54" s="332"/>
      <c r="C54" s="333"/>
      <c r="D54" s="333"/>
      <c r="E54" s="335" t="str">
        <f t="shared" si="7"/>
        <v/>
      </c>
      <c r="F54" s="245" t="str">
        <f t="shared" si="8"/>
        <v/>
      </c>
      <c r="G54" s="245" t="str" cm="1">
        <f t="array" ref="G54">IF(ISBLANK(B54),"",IF(ISBLANK(C54),INDEX($C$5:$C$56,COUNT($C$5:$C$56)),C54)+IF(ISNA(E53),MAX($F$5:$F$56),E53))</f>
        <v/>
      </c>
      <c r="H54" s="245" t="str">
        <f t="shared" si="6"/>
        <v/>
      </c>
      <c r="I54" s="330" t="str">
        <f t="shared" si="9"/>
        <v/>
      </c>
      <c r="J54" s="330" t="str">
        <f t="shared" si="10"/>
        <v/>
      </c>
      <c r="K54" s="330" t="str">
        <f t="shared" si="11"/>
        <v/>
      </c>
    </row>
    <row r="55" spans="1:11" hidden="1" x14ac:dyDescent="0.25">
      <c r="A55" s="338">
        <v>51</v>
      </c>
      <c r="B55" s="332"/>
      <c r="C55" s="333"/>
      <c r="D55" s="333"/>
      <c r="E55" s="335" t="str">
        <f t="shared" si="7"/>
        <v/>
      </c>
      <c r="F55" s="245" t="str">
        <f t="shared" si="8"/>
        <v/>
      </c>
      <c r="G55" s="245" t="str" cm="1">
        <f t="array" ref="G55">IF(ISBLANK(B55),"",IF(ISBLANK(C55),INDEX($C$5:$C$56,COUNT($C$5:$C$56)),C55)+IF(ISNA(E54),MAX($F$5:$F$56),E54))</f>
        <v/>
      </c>
      <c r="H55" s="245" t="str">
        <f t="shared" si="6"/>
        <v/>
      </c>
      <c r="I55" s="330" t="str">
        <f t="shared" si="9"/>
        <v/>
      </c>
      <c r="J55" s="330" t="str">
        <f t="shared" si="10"/>
        <v/>
      </c>
      <c r="K55" s="330" t="str">
        <f t="shared" si="11"/>
        <v/>
      </c>
    </row>
    <row r="56" spans="1:11" hidden="1" x14ac:dyDescent="0.25">
      <c r="A56" s="349">
        <v>52</v>
      </c>
      <c r="B56" s="350"/>
      <c r="C56" s="351"/>
      <c r="D56" s="351"/>
      <c r="E56" s="352" t="str">
        <f t="shared" si="7"/>
        <v/>
      </c>
      <c r="F56" s="353" t="str">
        <f t="shared" si="8"/>
        <v/>
      </c>
      <c r="G56" s="353" t="str" cm="1">
        <f t="array" ref="G56">IF(ISBLANK(B56),"",IF(ISBLANK(C56),INDEX($C$5:$C$56,COUNT($C$5:$C$56)),C56)+IF(ISNA(E55),MAX($F$5:$F$56),E55))</f>
        <v/>
      </c>
      <c r="H56" s="353" t="str">
        <f t="shared" si="6"/>
        <v/>
      </c>
      <c r="I56" s="354" t="str">
        <f t="shared" si="9"/>
        <v/>
      </c>
      <c r="J56" s="354" t="str">
        <f t="shared" si="10"/>
        <v/>
      </c>
      <c r="K56" s="354" t="str">
        <f t="shared" si="11"/>
        <v/>
      </c>
    </row>
    <row r="57" spans="1:11" x14ac:dyDescent="0.25">
      <c r="A57" s="339" t="s">
        <v>855</v>
      </c>
      <c r="B57" s="1"/>
      <c r="H57" s="325"/>
      <c r="I57" s="325"/>
      <c r="J57" s="373" t="s">
        <v>869</v>
      </c>
    </row>
    <row r="58" spans="1:11" x14ac:dyDescent="0.25">
      <c r="B58" s="1"/>
      <c r="H58" s="325"/>
      <c r="I58" s="325"/>
      <c r="J58" s="325"/>
    </row>
    <row r="59" spans="1:11" x14ac:dyDescent="0.25">
      <c r="B59" s="1"/>
      <c r="J59" s="325"/>
    </row>
    <row r="78" spans="1:9" x14ac:dyDescent="0.25">
      <c r="A78" s="2"/>
      <c r="B78" s="19" t="str">
        <f>CONCATENATE("Version ",'Change Log'!$B$3," – © 2015-",YEAR('Change Log'!$A$3),", William W. Davis, MSPM, PMP")</f>
        <v>Version 4.2.1 – © 2015-2020, William W. Davis, MSPM, PMP</v>
      </c>
      <c r="C78" s="5"/>
      <c r="D78" s="5"/>
      <c r="E78" s="5"/>
      <c r="F78" s="5"/>
    </row>
    <row r="79" spans="1:9" x14ac:dyDescent="0.25">
      <c r="A79" s="2"/>
      <c r="B79" s="376" t="s">
        <v>140</v>
      </c>
      <c r="C79" s="376"/>
      <c r="D79" s="376"/>
      <c r="E79" s="376"/>
      <c r="F79" s="376"/>
      <c r="G79" s="376"/>
      <c r="H79" s="376"/>
      <c r="I79" s="376"/>
    </row>
    <row r="80" spans="1:9" x14ac:dyDescent="0.25">
      <c r="A80" s="2"/>
      <c r="B80" s="376" t="s">
        <v>141</v>
      </c>
      <c r="C80" s="376"/>
      <c r="D80" s="376"/>
      <c r="E80" s="376"/>
      <c r="F80" s="376"/>
      <c r="G80" s="359"/>
    </row>
    <row r="81" spans="1:10" x14ac:dyDescent="0.25">
      <c r="A81" s="2"/>
      <c r="B81" s="376" t="s">
        <v>94</v>
      </c>
      <c r="C81" s="376"/>
      <c r="D81" s="376"/>
      <c r="E81" s="359"/>
      <c r="F81" s="359"/>
    </row>
    <row r="82" spans="1:10" x14ac:dyDescent="0.25">
      <c r="A82" s="2"/>
      <c r="B82" s="376" t="s">
        <v>220</v>
      </c>
      <c r="C82" s="376"/>
      <c r="D82" s="376"/>
      <c r="E82" s="376"/>
      <c r="F82" s="376"/>
      <c r="G82" s="359"/>
    </row>
    <row r="83" spans="1:10" x14ac:dyDescent="0.25">
      <c r="A83" s="2"/>
      <c r="B83" s="376" t="s">
        <v>853</v>
      </c>
      <c r="C83" s="376"/>
      <c r="D83" s="376"/>
      <c r="E83" s="376"/>
      <c r="F83" s="376"/>
      <c r="G83" s="376"/>
      <c r="H83" s="376"/>
      <c r="I83" s="376"/>
    </row>
    <row r="84" spans="1:10" x14ac:dyDescent="0.25">
      <c r="A84" s="2"/>
      <c r="B84" s="155" t="s">
        <v>215</v>
      </c>
      <c r="C84" s="5"/>
      <c r="D84" s="5"/>
      <c r="E84" s="5"/>
      <c r="F84" s="5"/>
    </row>
    <row r="85" spans="1:10" x14ac:dyDescent="0.25">
      <c r="A85" s="2"/>
      <c r="B85" s="155" t="s">
        <v>92</v>
      </c>
      <c r="C85" s="5"/>
      <c r="D85" s="5"/>
      <c r="E85" s="5"/>
      <c r="F85" s="5"/>
    </row>
    <row r="86" spans="1:10" x14ac:dyDescent="0.25">
      <c r="A86" s="19"/>
      <c r="B86" s="155" t="s">
        <v>214</v>
      </c>
      <c r="C86" s="5"/>
      <c r="D86" s="5"/>
      <c r="E86" s="5"/>
      <c r="F86" s="5"/>
    </row>
    <row r="87" spans="1:10" x14ac:dyDescent="0.25">
      <c r="A87" s="19"/>
      <c r="B87" s="155" t="s">
        <v>216</v>
      </c>
      <c r="C87" s="5"/>
      <c r="D87" s="5"/>
      <c r="E87" s="5"/>
      <c r="F87" s="5"/>
    </row>
    <row r="88" spans="1:10" x14ac:dyDescent="0.25">
      <c r="A88" s="19"/>
      <c r="B88" s="155" t="s">
        <v>761</v>
      </c>
      <c r="C88" s="5"/>
      <c r="D88" s="5"/>
      <c r="E88" s="5"/>
      <c r="F88" s="5"/>
    </row>
    <row r="89" spans="1:10" x14ac:dyDescent="0.25">
      <c r="A89" s="19"/>
      <c r="B89" s="155" t="s">
        <v>762</v>
      </c>
      <c r="C89" s="5"/>
      <c r="D89" s="5"/>
      <c r="E89" s="5"/>
      <c r="F89" s="5"/>
    </row>
    <row r="90" spans="1:10" x14ac:dyDescent="0.25">
      <c r="A90" s="2"/>
      <c r="B90" s="155"/>
      <c r="C90" s="5"/>
      <c r="D90" s="5"/>
      <c r="E90" s="5"/>
      <c r="F90" s="5"/>
    </row>
    <row r="91" spans="1:10" x14ac:dyDescent="0.25">
      <c r="A91" s="2"/>
      <c r="B91" s="155" t="s">
        <v>763</v>
      </c>
      <c r="C91" s="5"/>
      <c r="D91" s="5"/>
      <c r="E91" s="5"/>
      <c r="F91" s="5"/>
    </row>
    <row r="92" spans="1:10" x14ac:dyDescent="0.25">
      <c r="A92" s="2"/>
      <c r="B92" s="155" t="s">
        <v>91</v>
      </c>
      <c r="C92" s="5"/>
      <c r="D92" s="5"/>
      <c r="E92" s="5"/>
      <c r="F92" s="5"/>
    </row>
    <row r="93" spans="1:10" x14ac:dyDescent="0.25">
      <c r="A93" s="1"/>
      <c r="B93" s="395" t="s">
        <v>768</v>
      </c>
      <c r="C93" s="395"/>
      <c r="D93" s="395"/>
      <c r="E93" s="395"/>
      <c r="F93" s="395"/>
      <c r="G93" s="395"/>
      <c r="H93" s="269"/>
      <c r="I93" s="269"/>
      <c r="J93" s="269"/>
    </row>
  </sheetData>
  <mergeCells count="24">
    <mergeCell ref="B93:G93"/>
    <mergeCell ref="B81:D81"/>
    <mergeCell ref="B80:F80"/>
    <mergeCell ref="B82:F82"/>
    <mergeCell ref="B83:I83"/>
    <mergeCell ref="B79:I79"/>
    <mergeCell ref="M12:M14"/>
    <mergeCell ref="N12:N14"/>
    <mergeCell ref="M17:M19"/>
    <mergeCell ref="N17:N19"/>
    <mergeCell ref="O7:O9"/>
    <mergeCell ref="M7:M9"/>
    <mergeCell ref="N7:N9"/>
    <mergeCell ref="A2:A4"/>
    <mergeCell ref="M2:M4"/>
    <mergeCell ref="N2:N4"/>
    <mergeCell ref="B2:B4"/>
    <mergeCell ref="C2:C4"/>
    <mergeCell ref="D2:D4"/>
    <mergeCell ref="F2:F4"/>
    <mergeCell ref="I2:I4"/>
    <mergeCell ref="H2:H4"/>
    <mergeCell ref="G2:G4"/>
    <mergeCell ref="E2:E4"/>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I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drawing r:id="rId8"/>
  <legacy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62"/>
  <sheetViews>
    <sheetView showGridLines="0" workbookViewId="0">
      <selection activeCell="A4" sqref="A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20" t="s">
        <v>849</v>
      </c>
      <c r="B16" s="310">
        <v>-0.05</v>
      </c>
    </row>
    <row r="17" spans="1:2" x14ac:dyDescent="0.25">
      <c r="A17" s="421"/>
      <c r="B17" s="310">
        <v>-0.1</v>
      </c>
    </row>
    <row r="18" spans="1:2" x14ac:dyDescent="0.25">
      <c r="A18" s="421"/>
      <c r="B18" s="310">
        <v>-0.15</v>
      </c>
    </row>
    <row r="19" spans="1:2" x14ac:dyDescent="0.25">
      <c r="A19" s="421"/>
      <c r="B19" s="310">
        <v>-0.2</v>
      </c>
    </row>
    <row r="20" spans="1:2" x14ac:dyDescent="0.25">
      <c r="A20" s="421"/>
      <c r="B20" s="310">
        <v>-0.25</v>
      </c>
    </row>
    <row r="21" spans="1:2" x14ac:dyDescent="0.25">
      <c r="A21" s="421"/>
      <c r="B21" s="310">
        <v>-0.3</v>
      </c>
    </row>
    <row r="22" spans="1:2" x14ac:dyDescent="0.25">
      <c r="A22" s="421"/>
      <c r="B22" s="310">
        <v>-0.35</v>
      </c>
    </row>
    <row r="23" spans="1:2" x14ac:dyDescent="0.25">
      <c r="A23" s="421"/>
      <c r="B23" s="310">
        <v>-0.4</v>
      </c>
    </row>
    <row r="24" spans="1:2" x14ac:dyDescent="0.25">
      <c r="A24" s="421"/>
      <c r="B24" s="310">
        <v>-0.5</v>
      </c>
    </row>
    <row r="25" spans="1:2" x14ac:dyDescent="0.25">
      <c r="A25" s="421"/>
      <c r="B25" s="310">
        <v>-0.6</v>
      </c>
    </row>
    <row r="26" spans="1:2" x14ac:dyDescent="0.25">
      <c r="A26" s="422"/>
      <c r="B26" s="310">
        <v>-0.7</v>
      </c>
    </row>
    <row r="27" spans="1:2" x14ac:dyDescent="0.25">
      <c r="B27" s="52"/>
    </row>
    <row r="29" spans="1:2" x14ac:dyDescent="0.25">
      <c r="A29" s="423" t="s">
        <v>850</v>
      </c>
      <c r="B29" s="310">
        <v>0.1</v>
      </c>
    </row>
    <row r="30" spans="1:2" x14ac:dyDescent="0.25">
      <c r="A30" s="423"/>
      <c r="B30" s="310">
        <v>0.2</v>
      </c>
    </row>
    <row r="31" spans="1:2" x14ac:dyDescent="0.25">
      <c r="A31" s="423"/>
      <c r="B31" s="310">
        <v>0.3</v>
      </c>
    </row>
    <row r="32" spans="1:2" x14ac:dyDescent="0.25">
      <c r="A32" s="423"/>
      <c r="B32" s="310">
        <v>0.4</v>
      </c>
    </row>
    <row r="33" spans="1:21" x14ac:dyDescent="0.25">
      <c r="A33" s="423"/>
      <c r="B33" s="310">
        <v>0.5</v>
      </c>
    </row>
    <row r="34" spans="1:21" x14ac:dyDescent="0.25">
      <c r="A34" s="423"/>
      <c r="B34" s="310">
        <v>0.75</v>
      </c>
    </row>
    <row r="35" spans="1:21" x14ac:dyDescent="0.25">
      <c r="A35" s="423"/>
      <c r="B35" s="310">
        <v>1</v>
      </c>
    </row>
    <row r="36" spans="1:21" x14ac:dyDescent="0.25">
      <c r="A36" s="423"/>
      <c r="B36" s="310">
        <v>1.25</v>
      </c>
    </row>
    <row r="37" spans="1:21" x14ac:dyDescent="0.25">
      <c r="A37" s="423"/>
      <c r="B37" s="310">
        <v>1.5</v>
      </c>
    </row>
    <row r="38" spans="1:21" x14ac:dyDescent="0.25">
      <c r="A38" s="423"/>
      <c r="B38" s="310">
        <v>1.75</v>
      </c>
    </row>
    <row r="39" spans="1:21" x14ac:dyDescent="0.25">
      <c r="A39" s="423"/>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8" t="s">
        <v>868</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8" t="s">
        <v>865</v>
      </c>
      <c r="M44" s="80"/>
      <c r="N44" s="80"/>
      <c r="O44" s="80"/>
      <c r="P44" s="80"/>
      <c r="Q44" s="80"/>
      <c r="R44" s="80"/>
      <c r="S44" s="80"/>
      <c r="T44" s="80"/>
      <c r="U44" s="81"/>
    </row>
    <row r="47" spans="1:21" x14ac:dyDescent="0.25">
      <c r="A47" s="83" t="s">
        <v>86</v>
      </c>
      <c r="B47" s="82"/>
    </row>
    <row r="48" spans="1:21" x14ac:dyDescent="0.25">
      <c r="A48" s="309" t="s">
        <v>78</v>
      </c>
      <c r="B48" s="6" t="b">
        <f>TRUE</f>
        <v>1</v>
      </c>
    </row>
    <row r="49" spans="1:5" x14ac:dyDescent="0.25">
      <c r="A49" s="309" t="s">
        <v>79</v>
      </c>
      <c r="B49" s="6" t="b">
        <f>FALSE</f>
        <v>0</v>
      </c>
    </row>
    <row r="50" spans="1:5" x14ac:dyDescent="0.25">
      <c r="A50" s="373" t="s">
        <v>869</v>
      </c>
    </row>
    <row r="51" spans="1:5" x14ac:dyDescent="0.25">
      <c r="A51" s="157" t="str">
        <f>CONCATENATE("Version ",'Change Log'!$B$3," – © 2015-",YEAR('Change Log'!$A$3),", William W. Davis, MSPM, PMP")</f>
        <v>Version 4.2.1 – © 2015-2020, William W. Davis, MSPM, PMP</v>
      </c>
    </row>
    <row r="53" spans="1:5" x14ac:dyDescent="0.25">
      <c r="A53" s="156" t="s">
        <v>215</v>
      </c>
    </row>
    <row r="54" spans="1:5" x14ac:dyDescent="0.25">
      <c r="A54" s="156" t="s">
        <v>92</v>
      </c>
    </row>
    <row r="55" spans="1:5" x14ac:dyDescent="0.25">
      <c r="A55" s="156" t="s">
        <v>214</v>
      </c>
    </row>
    <row r="56" spans="1:5" x14ac:dyDescent="0.25">
      <c r="A56" s="156" t="s">
        <v>216</v>
      </c>
    </row>
    <row r="57" spans="1:5" x14ac:dyDescent="0.25">
      <c r="A57" s="156" t="s">
        <v>761</v>
      </c>
    </row>
    <row r="58" spans="1:5" x14ac:dyDescent="0.25">
      <c r="A58" s="156" t="s">
        <v>762</v>
      </c>
    </row>
    <row r="59" spans="1:5" x14ac:dyDescent="0.25">
      <c r="A59" s="156"/>
    </row>
    <row r="60" spans="1:5" x14ac:dyDescent="0.25">
      <c r="A60" s="156" t="s">
        <v>763</v>
      </c>
    </row>
    <row r="61" spans="1:5" x14ac:dyDescent="0.25">
      <c r="A61" s="156" t="s">
        <v>91</v>
      </c>
    </row>
    <row r="62" spans="1:5" x14ac:dyDescent="0.25">
      <c r="A62" s="424" t="s">
        <v>768</v>
      </c>
      <c r="B62" s="424"/>
      <c r="C62" s="424"/>
      <c r="D62" s="424"/>
      <c r="E62" s="424"/>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5" t="s">
        <v>70</v>
      </c>
      <c r="C3" s="425"/>
      <c r="D3" s="425"/>
      <c r="E3" s="5"/>
      <c r="F3" s="5"/>
      <c r="G3" s="425" t="s">
        <v>66</v>
      </c>
      <c r="H3" s="425"/>
      <c r="I3" s="425"/>
      <c r="J3" s="5"/>
      <c r="K3" s="5"/>
      <c r="L3" s="425" t="s">
        <v>71</v>
      </c>
      <c r="M3" s="425"/>
      <c r="N3" s="425"/>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26" t="str">
        <f>IF(B10+C10+D10=100,"","Distribution not equal to 100")</f>
        <v/>
      </c>
      <c r="C11" s="426"/>
      <c r="D11" s="426"/>
      <c r="E11" s="5"/>
      <c r="F11" s="62"/>
      <c r="G11" s="426" t="str">
        <f>IF(G10+H10+I10=100,"","Distribution not equal to 100")</f>
        <v/>
      </c>
      <c r="H11" s="426"/>
      <c r="I11" s="426"/>
      <c r="J11" s="5"/>
      <c r="K11" s="62"/>
      <c r="L11" s="426" t="str">
        <f>IF(L10+M10+N10=100,"","Distribution not equal to 100")</f>
        <v/>
      </c>
      <c r="M11" s="426"/>
      <c r="N11" s="426"/>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73" t="s">
        <v>869</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4.2.1 – © 2015-2020, William W. Davis, MSPM, PMP</v>
      </c>
      <c r="B114" s="5"/>
      <c r="C114" s="5"/>
      <c r="D114" s="2"/>
      <c r="E114" s="2"/>
      <c r="F114" s="5"/>
      <c r="G114" s="5"/>
      <c r="H114" s="5"/>
      <c r="I114" s="5"/>
      <c r="J114" s="2"/>
      <c r="K114" s="5"/>
      <c r="L114" s="5"/>
      <c r="M114" s="5"/>
      <c r="N114" s="5"/>
      <c r="O114" s="5"/>
      <c r="P114" s="5"/>
      <c r="Q114" s="5"/>
      <c r="R114" s="5"/>
    </row>
    <row r="115" spans="1:18" x14ac:dyDescent="0.25">
      <c r="A115" s="427" t="s">
        <v>49</v>
      </c>
      <c r="B115" s="427"/>
      <c r="C115" s="427"/>
      <c r="D115" s="427"/>
      <c r="E115" s="427"/>
      <c r="F115" s="427"/>
      <c r="G115" s="427"/>
      <c r="H115" s="5"/>
      <c r="I115" s="5"/>
      <c r="J115" s="2"/>
      <c r="K115" s="5"/>
      <c r="L115" s="5"/>
      <c r="M115" s="5"/>
      <c r="N115" s="5"/>
      <c r="O115" s="5"/>
      <c r="P115" s="5"/>
      <c r="Q115" s="5"/>
      <c r="R115" s="5"/>
    </row>
    <row r="116" spans="1:18" x14ac:dyDescent="0.25">
      <c r="A116" s="427" t="s">
        <v>141</v>
      </c>
      <c r="B116" s="427"/>
      <c r="C116" s="427"/>
      <c r="D116" s="427"/>
      <c r="E116" s="427"/>
      <c r="F116" s="427"/>
      <c r="G116" s="427"/>
      <c r="H116" s="5"/>
      <c r="I116" s="5"/>
      <c r="J116" s="2"/>
      <c r="K116" s="5"/>
      <c r="L116" s="5"/>
      <c r="M116" s="5"/>
      <c r="N116" s="5"/>
      <c r="O116" s="5"/>
      <c r="P116" s="5"/>
      <c r="Q116" s="5"/>
      <c r="R116" s="5"/>
    </row>
    <row r="117" spans="1:18" x14ac:dyDescent="0.25">
      <c r="A117" s="427" t="s">
        <v>94</v>
      </c>
      <c r="B117" s="427"/>
      <c r="C117" s="427"/>
      <c r="D117" s="427"/>
      <c r="E117" s="427"/>
      <c r="F117" s="427"/>
      <c r="G117" s="427"/>
      <c r="H117" s="5"/>
      <c r="I117" s="5"/>
      <c r="J117" s="2"/>
      <c r="K117" s="5"/>
      <c r="L117" s="5"/>
      <c r="M117" s="5"/>
      <c r="N117" s="5"/>
      <c r="O117" s="5"/>
      <c r="P117" s="5"/>
      <c r="Q117" s="5"/>
      <c r="R117" s="5"/>
    </row>
    <row r="118" spans="1:18" x14ac:dyDescent="0.25">
      <c r="A118" s="427" t="s">
        <v>220</v>
      </c>
      <c r="B118" s="427"/>
      <c r="C118" s="427"/>
      <c r="D118" s="427"/>
      <c r="E118" s="427"/>
      <c r="F118" s="427"/>
      <c r="G118" s="427"/>
      <c r="H118" s="5"/>
      <c r="I118" s="5"/>
      <c r="J118" s="2"/>
      <c r="K118" s="5"/>
      <c r="L118" s="5"/>
      <c r="M118" s="5"/>
      <c r="N118" s="5"/>
      <c r="O118" s="5"/>
      <c r="P118" s="5"/>
      <c r="Q118" s="5"/>
      <c r="R118" s="5"/>
    </row>
    <row r="119" spans="1:18" x14ac:dyDescent="0.25">
      <c r="A119" s="427" t="s">
        <v>853</v>
      </c>
      <c r="B119" s="427"/>
      <c r="C119" s="427"/>
      <c r="D119" s="427"/>
      <c r="E119" s="427"/>
      <c r="F119" s="427"/>
      <c r="G119" s="427"/>
      <c r="H119" s="427"/>
      <c r="I119" s="427"/>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4" t="s">
        <v>768</v>
      </c>
      <c r="B129" s="424"/>
      <c r="C129" s="424"/>
      <c r="D129" s="424"/>
      <c r="E129" s="424"/>
      <c r="F129" s="424"/>
      <c r="G129" s="424"/>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5" t="s">
        <v>206</v>
      </c>
      <c r="F17" s="375"/>
      <c r="G17" s="375"/>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8"/>
  <sheetViews>
    <sheetView showGridLines="0" workbookViewId="0">
      <selection activeCell="C3" sqref="C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43977</v>
      </c>
      <c r="B3" s="279" t="s">
        <v>872</v>
      </c>
      <c r="C3" s="280" t="s">
        <v>873</v>
      </c>
    </row>
    <row r="4" spans="1:3" x14ac:dyDescent="0.25">
      <c r="A4" s="278">
        <v>43974</v>
      </c>
      <c r="B4" s="279" t="s">
        <v>870</v>
      </c>
      <c r="C4" s="280" t="s">
        <v>871</v>
      </c>
    </row>
    <row r="5" spans="1:3" x14ac:dyDescent="0.25">
      <c r="A5" s="278">
        <v>43961</v>
      </c>
      <c r="B5" s="279" t="s">
        <v>860</v>
      </c>
      <c r="C5" s="280" t="s">
        <v>861</v>
      </c>
    </row>
    <row r="6" spans="1:3" x14ac:dyDescent="0.25">
      <c r="A6" s="278">
        <v>43947</v>
      </c>
      <c r="B6" s="279" t="s">
        <v>859</v>
      </c>
      <c r="C6" s="280" t="s">
        <v>858</v>
      </c>
    </row>
    <row r="7" spans="1:3" x14ac:dyDescent="0.25">
      <c r="A7" s="278">
        <v>43944</v>
      </c>
      <c r="B7" s="279" t="s">
        <v>854</v>
      </c>
      <c r="C7" s="280" t="s">
        <v>857</v>
      </c>
    </row>
    <row r="8" spans="1:3" x14ac:dyDescent="0.25">
      <c r="A8" s="278">
        <v>43832</v>
      </c>
      <c r="B8" s="279" t="s">
        <v>851</v>
      </c>
      <c r="C8" s="280" t="s">
        <v>852</v>
      </c>
    </row>
    <row r="9" spans="1:3" x14ac:dyDescent="0.25">
      <c r="A9" s="210">
        <v>43658</v>
      </c>
      <c r="B9" s="211" t="s">
        <v>770</v>
      </c>
      <c r="C9" s="212" t="s">
        <v>771</v>
      </c>
    </row>
    <row r="10" spans="1:3" x14ac:dyDescent="0.25">
      <c r="A10" s="210">
        <v>43655</v>
      </c>
      <c r="B10" s="211" t="s">
        <v>766</v>
      </c>
      <c r="C10" s="212" t="s">
        <v>769</v>
      </c>
    </row>
    <row r="11" spans="1:3" x14ac:dyDescent="0.25">
      <c r="A11" s="210">
        <v>43646</v>
      </c>
      <c r="B11" s="211" t="s">
        <v>246</v>
      </c>
      <c r="C11" s="212" t="s">
        <v>247</v>
      </c>
    </row>
    <row r="12" spans="1:3" x14ac:dyDescent="0.25">
      <c r="A12" s="210">
        <v>43534</v>
      </c>
      <c r="B12" s="211" t="s">
        <v>244</v>
      </c>
      <c r="C12" s="212" t="s">
        <v>245</v>
      </c>
    </row>
    <row r="13" spans="1:3" x14ac:dyDescent="0.25">
      <c r="A13" s="87">
        <v>43421</v>
      </c>
      <c r="B13" s="88" t="s">
        <v>225</v>
      </c>
      <c r="C13" s="89" t="s">
        <v>226</v>
      </c>
    </row>
    <row r="14" spans="1:3" x14ac:dyDescent="0.25">
      <c r="A14" s="87">
        <v>43365</v>
      </c>
      <c r="B14" s="88" t="s">
        <v>147</v>
      </c>
      <c r="C14" s="89" t="s">
        <v>174</v>
      </c>
    </row>
    <row r="15" spans="1:3" x14ac:dyDescent="0.25">
      <c r="A15" s="87">
        <v>42795</v>
      </c>
      <c r="B15" s="88" t="s">
        <v>108</v>
      </c>
      <c r="C15" s="89" t="s">
        <v>113</v>
      </c>
    </row>
    <row r="16" spans="1:3" x14ac:dyDescent="0.25">
      <c r="A16" s="87">
        <v>42769</v>
      </c>
      <c r="B16" s="88" t="s">
        <v>100</v>
      </c>
      <c r="C16" s="89" t="s">
        <v>101</v>
      </c>
    </row>
    <row r="17" spans="1:3" x14ac:dyDescent="0.25">
      <c r="A17" s="87">
        <v>42747</v>
      </c>
      <c r="B17" s="88" t="s">
        <v>98</v>
      </c>
      <c r="C17" s="89" t="s">
        <v>99</v>
      </c>
    </row>
    <row r="18" spans="1:3" x14ac:dyDescent="0.25">
      <c r="A18" s="87">
        <v>42738</v>
      </c>
      <c r="B18" s="88" t="s">
        <v>97</v>
      </c>
      <c r="C18" s="89" t="s">
        <v>146</v>
      </c>
    </row>
    <row r="19" spans="1:3" x14ac:dyDescent="0.25">
      <c r="A19" s="87">
        <v>42736</v>
      </c>
      <c r="B19" s="88" t="s">
        <v>60</v>
      </c>
      <c r="C19" s="89" t="s">
        <v>77</v>
      </c>
    </row>
    <row r="20" spans="1:3" x14ac:dyDescent="0.25">
      <c r="A20" s="84">
        <v>42649</v>
      </c>
      <c r="B20" s="85" t="s">
        <v>58</v>
      </c>
      <c r="C20" s="86" t="s">
        <v>59</v>
      </c>
    </row>
    <row r="21" spans="1:3" x14ac:dyDescent="0.25">
      <c r="A21" s="84">
        <v>42646</v>
      </c>
      <c r="B21" s="85" t="s">
        <v>53</v>
      </c>
      <c r="C21" s="86" t="s">
        <v>57</v>
      </c>
    </row>
    <row r="22" spans="1:3" x14ac:dyDescent="0.25">
      <c r="A22" s="84">
        <v>42634</v>
      </c>
      <c r="B22" s="85" t="s">
        <v>48</v>
      </c>
      <c r="C22" s="86" t="s">
        <v>50</v>
      </c>
    </row>
    <row r="23" spans="1:3" x14ac:dyDescent="0.25">
      <c r="A23" s="84">
        <v>42623</v>
      </c>
      <c r="B23" s="85" t="s">
        <v>31</v>
      </c>
      <c r="C23" s="86" t="s">
        <v>35</v>
      </c>
    </row>
    <row r="24" spans="1:3" x14ac:dyDescent="0.25">
      <c r="A24" s="84">
        <v>42560</v>
      </c>
      <c r="B24" s="85" t="s">
        <v>27</v>
      </c>
      <c r="C24" s="86" t="s">
        <v>28</v>
      </c>
    </row>
    <row r="25" spans="1:3" x14ac:dyDescent="0.25">
      <c r="A25" s="84">
        <v>42554</v>
      </c>
      <c r="B25" s="85" t="s">
        <v>25</v>
      </c>
      <c r="C25" s="86" t="s">
        <v>26</v>
      </c>
    </row>
    <row r="26" spans="1:3" x14ac:dyDescent="0.25">
      <c r="A26" s="84">
        <v>42286</v>
      </c>
      <c r="B26" s="85" t="s">
        <v>22</v>
      </c>
      <c r="C26" s="86" t="s">
        <v>23</v>
      </c>
    </row>
    <row r="27" spans="1:3" x14ac:dyDescent="0.25">
      <c r="A27" s="84">
        <v>42264</v>
      </c>
      <c r="B27" s="85" t="s">
        <v>20</v>
      </c>
      <c r="C27" s="86" t="s">
        <v>21</v>
      </c>
    </row>
    <row r="28" spans="1:3" x14ac:dyDescent="0.25">
      <c r="A28" s="84">
        <v>42216</v>
      </c>
      <c r="B28" s="85" t="s">
        <v>18</v>
      </c>
      <c r="C28"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2020-05-27T03:23:10Z</dcterms:modified>
</cp:coreProperties>
</file>